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105" documentId="8_{BED4C2B7-5BD6-4C5B-97C4-7BD4C7AD362B}" xr6:coauthVersionLast="47" xr6:coauthVersionMax="47" xr10:uidLastSave="{6AEA5B31-1B47-4EDD-91D1-8589E972EB83}"/>
  <bookViews>
    <workbookView xWindow="-93" yWindow="-93" windowWidth="18426" windowHeight="11746" tabRatio="853" firstSheet="1" activeTab="2" xr2:uid="{00000000-000D-0000-FFFF-FFFF00000000}"/>
  </bookViews>
  <sheets>
    <sheet name="INFO" sheetId="28" r:id="rId1"/>
    <sheet name="RULES" sheetId="54" r:id="rId2"/>
    <sheet name="Race 1" sheetId="68" r:id="rId3"/>
    <sheet name="Race 2" sheetId="16" r:id="rId4"/>
    <sheet name="Race 3" sheetId="57" r:id="rId5"/>
    <sheet name="Race 4" sheetId="58" r:id="rId6"/>
    <sheet name="Race 5" sheetId="66" r:id="rId7"/>
    <sheet name="Race 6" sheetId="61" r:id="rId8"/>
    <sheet name="Race 7" sheetId="62" r:id="rId9"/>
    <sheet name="Race 8" sheetId="64" r:id="rId10"/>
    <sheet name="Overall" sheetId="13" r:id="rId11"/>
    <sheet name="World Records" sheetId="52" r:id="rId12"/>
    <sheet name="Percentages" sheetId="27" state="hidden" r:id="rId13"/>
    <sheet name="Men" sheetId="49" r:id="rId14"/>
    <sheet name="Women" sheetId="50" r:id="rId15"/>
    <sheet name="Ages OLD" sheetId="26" r:id="rId16"/>
    <sheet name="Ages" sheetId="69" r:id="rId17"/>
    <sheet name="Overall Tables" sheetId="67" r:id="rId18"/>
  </sheets>
  <externalReferences>
    <externalReference r:id="rId19"/>
  </externalReferences>
  <definedNames>
    <definedName name="_xlnm._FilterDatabase" localSheetId="16" hidden="1">Ages!$A$1:$G$149</definedName>
    <definedName name="_xlnm._FilterDatabase" localSheetId="15" hidden="1">'Ages OLD'!$A$1:$G$149</definedName>
    <definedName name="_xlnm._FilterDatabase" localSheetId="10" hidden="1">Overall!$A$2:$I$38</definedName>
    <definedName name="_xlnm._FilterDatabase" localSheetId="17" hidden="1">'Overall Tables'!$A$2:$I$37</definedName>
    <definedName name="Event">Men!$B$2:$B$45</definedName>
    <definedName name="mile" localSheetId="16">Men!$D$14</definedName>
    <definedName name="mile" localSheetId="2">Men!$D$14</definedName>
    <definedName name="mile" localSheetId="14">[1]Men!$D$14</definedName>
    <definedName name="mile">Men!$D$14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3" l="1"/>
  <c r="K53" i="13"/>
  <c r="J53" i="13"/>
  <c r="I53" i="13"/>
  <c r="H53" i="13"/>
  <c r="G53" i="13"/>
  <c r="C53" i="13" s="1"/>
  <c r="F53" i="13"/>
  <c r="E53" i="13"/>
  <c r="D53" i="13"/>
  <c r="L53" i="13" s="1" a="1"/>
  <c r="L53" i="13" s="1"/>
  <c r="K52" i="13"/>
  <c r="J52" i="13"/>
  <c r="C52" i="13" s="1"/>
  <c r="I52" i="13"/>
  <c r="H52" i="13"/>
  <c r="G52" i="13"/>
  <c r="F52" i="13"/>
  <c r="E52" i="13"/>
  <c r="D52" i="13"/>
  <c r="L52" i="13" s="1" a="1"/>
  <c r="L52" i="13" s="1"/>
  <c r="K51" i="13"/>
  <c r="J51" i="13"/>
  <c r="I51" i="13"/>
  <c r="H51" i="13"/>
  <c r="G51" i="13"/>
  <c r="F51" i="13"/>
  <c r="E51" i="13"/>
  <c r="C51" i="13" s="1"/>
  <c r="D51" i="13"/>
  <c r="L51" i="13" s="1" a="1"/>
  <c r="L51" i="13" s="1"/>
  <c r="K50" i="13"/>
  <c r="J50" i="13"/>
  <c r="I50" i="13"/>
  <c r="H50" i="13"/>
  <c r="G50" i="13"/>
  <c r="F50" i="13"/>
  <c r="E50" i="13"/>
  <c r="D50" i="13"/>
  <c r="L50" i="13" s="1" a="1"/>
  <c r="L50" i="13" s="1"/>
  <c r="K49" i="13"/>
  <c r="C49" i="13" s="1"/>
  <c r="J49" i="13"/>
  <c r="I49" i="13"/>
  <c r="H49" i="13"/>
  <c r="G49" i="13"/>
  <c r="F49" i="13"/>
  <c r="E49" i="13"/>
  <c r="D49" i="13"/>
  <c r="L49" i="13" s="1" a="1"/>
  <c r="L49" i="13" s="1"/>
  <c r="K48" i="13"/>
  <c r="J48" i="13"/>
  <c r="I48" i="13"/>
  <c r="H48" i="13"/>
  <c r="G48" i="13"/>
  <c r="F48" i="13"/>
  <c r="E48" i="13"/>
  <c r="D48" i="13"/>
  <c r="C48" i="13" s="1"/>
  <c r="K47" i="13"/>
  <c r="J47" i="13"/>
  <c r="I47" i="13"/>
  <c r="H47" i="13"/>
  <c r="G47" i="13"/>
  <c r="F47" i="13"/>
  <c r="E47" i="13"/>
  <c r="D47" i="13"/>
  <c r="L47" i="13" s="1" a="1"/>
  <c r="L47" i="13" s="1"/>
  <c r="K46" i="13"/>
  <c r="J46" i="13"/>
  <c r="I46" i="13"/>
  <c r="H46" i="13"/>
  <c r="G46" i="13"/>
  <c r="F46" i="13"/>
  <c r="E46" i="13"/>
  <c r="D46" i="13"/>
  <c r="L46" i="13" s="1" a="1"/>
  <c r="L46" i="13" s="1"/>
  <c r="M53" i="67"/>
  <c r="D53" i="67"/>
  <c r="C53" i="67" s="1"/>
  <c r="M52" i="67"/>
  <c r="D52" i="67"/>
  <c r="C52" i="67" s="1"/>
  <c r="M30" i="67"/>
  <c r="D16" i="67"/>
  <c r="L48" i="13" l="1" a="1"/>
  <c r="L48" i="13" s="1"/>
  <c r="C46" i="13"/>
  <c r="C47" i="13"/>
  <c r="C50" i="13"/>
  <c r="M40" i="67" l="1"/>
  <c r="G164" i="69"/>
  <c r="F164" i="69"/>
  <c r="E164" i="69"/>
  <c r="A164" i="69"/>
  <c r="G33" i="69"/>
  <c r="F33" i="69"/>
  <c r="E33" i="69"/>
  <c r="A33" i="69"/>
  <c r="G43" i="69"/>
  <c r="F43" i="69"/>
  <c r="E43" i="69"/>
  <c r="A43" i="69"/>
  <c r="G144" i="69"/>
  <c r="F144" i="69"/>
  <c r="E144" i="69"/>
  <c r="A144" i="69"/>
  <c r="G93" i="69"/>
  <c r="F93" i="69"/>
  <c r="E93" i="69"/>
  <c r="A93" i="69"/>
  <c r="G123" i="69"/>
  <c r="F123" i="69"/>
  <c r="E123" i="69"/>
  <c r="A123" i="69"/>
  <c r="G150" i="69"/>
  <c r="F150" i="69"/>
  <c r="E150" i="69"/>
  <c r="A150" i="69"/>
  <c r="G163" i="69"/>
  <c r="F163" i="69"/>
  <c r="E163" i="69"/>
  <c r="A163" i="69"/>
  <c r="G162" i="69"/>
  <c r="F162" i="69"/>
  <c r="E162" i="69"/>
  <c r="A162" i="69"/>
  <c r="G161" i="69"/>
  <c r="F161" i="69"/>
  <c r="E161" i="69"/>
  <c r="A161" i="69"/>
  <c r="G160" i="69"/>
  <c r="F160" i="69"/>
  <c r="E160" i="69"/>
  <c r="A160" i="69"/>
  <c r="G159" i="69"/>
  <c r="F159" i="69"/>
  <c r="E159" i="69"/>
  <c r="A159" i="69"/>
  <c r="G60" i="69"/>
  <c r="F60" i="69"/>
  <c r="E60" i="69"/>
  <c r="A60" i="69"/>
  <c r="G158" i="69"/>
  <c r="F158" i="69"/>
  <c r="E158" i="69"/>
  <c r="A158" i="69"/>
  <c r="G157" i="69"/>
  <c r="F157" i="69"/>
  <c r="E157" i="69"/>
  <c r="A157" i="69"/>
  <c r="G156" i="69"/>
  <c r="F156" i="69"/>
  <c r="E156" i="69"/>
  <c r="A156" i="69"/>
  <c r="G155" i="69"/>
  <c r="F155" i="69"/>
  <c r="E155" i="69"/>
  <c r="A155" i="69"/>
  <c r="G119" i="69"/>
  <c r="F119" i="69"/>
  <c r="E119" i="69"/>
  <c r="A119" i="69"/>
  <c r="G154" i="69"/>
  <c r="F154" i="69"/>
  <c r="E154" i="69"/>
  <c r="A154" i="69"/>
  <c r="G153" i="69"/>
  <c r="F153" i="69"/>
  <c r="E153" i="69"/>
  <c r="A153" i="69"/>
  <c r="G152" i="69"/>
  <c r="F152" i="69"/>
  <c r="E152" i="69"/>
  <c r="A152" i="69"/>
  <c r="G151" i="69"/>
  <c r="F151" i="69"/>
  <c r="E151" i="69"/>
  <c r="A151" i="69"/>
  <c r="G149" i="69"/>
  <c r="F149" i="69"/>
  <c r="E149" i="69"/>
  <c r="A149" i="69"/>
  <c r="G148" i="69"/>
  <c r="F148" i="69"/>
  <c r="E148" i="69"/>
  <c r="A148" i="69"/>
  <c r="G147" i="69"/>
  <c r="F147" i="69"/>
  <c r="E147" i="69"/>
  <c r="A147" i="69"/>
  <c r="G146" i="69"/>
  <c r="F146" i="69"/>
  <c r="E146" i="69"/>
  <c r="A146" i="69"/>
  <c r="G145" i="69"/>
  <c r="F145" i="69"/>
  <c r="E145" i="69"/>
  <c r="A145" i="69"/>
  <c r="G143" i="69"/>
  <c r="F143" i="69"/>
  <c r="E143" i="69"/>
  <c r="A143" i="69"/>
  <c r="G142" i="69"/>
  <c r="F142" i="69"/>
  <c r="E142" i="69"/>
  <c r="A142" i="69"/>
  <c r="G141" i="69"/>
  <c r="F141" i="69"/>
  <c r="E141" i="69"/>
  <c r="A141" i="69"/>
  <c r="G140" i="69"/>
  <c r="F140" i="69"/>
  <c r="E140" i="69"/>
  <c r="A140" i="69"/>
  <c r="G139" i="69"/>
  <c r="F139" i="69"/>
  <c r="E139" i="69"/>
  <c r="A139" i="69"/>
  <c r="G138" i="69"/>
  <c r="F138" i="69"/>
  <c r="E138" i="69"/>
  <c r="A138" i="69"/>
  <c r="G137" i="69"/>
  <c r="F137" i="69"/>
  <c r="E137" i="69"/>
  <c r="A137" i="69"/>
  <c r="G136" i="69"/>
  <c r="F136" i="69"/>
  <c r="E136" i="69"/>
  <c r="A136" i="69"/>
  <c r="G135" i="69"/>
  <c r="F135" i="69"/>
  <c r="E135" i="69"/>
  <c r="A135" i="69"/>
  <c r="G134" i="69"/>
  <c r="F134" i="69"/>
  <c r="E134" i="69"/>
  <c r="A134" i="69"/>
  <c r="G133" i="69"/>
  <c r="F133" i="69"/>
  <c r="E133" i="69"/>
  <c r="A133" i="69"/>
  <c r="G132" i="69"/>
  <c r="F132" i="69"/>
  <c r="E132" i="69"/>
  <c r="A132" i="69"/>
  <c r="G131" i="69"/>
  <c r="F131" i="69"/>
  <c r="E131" i="69"/>
  <c r="A131" i="69"/>
  <c r="G130" i="69"/>
  <c r="F130" i="69"/>
  <c r="E130" i="69"/>
  <c r="A130" i="69"/>
  <c r="G129" i="69"/>
  <c r="F129" i="69"/>
  <c r="E129" i="69"/>
  <c r="A129" i="69"/>
  <c r="G128" i="69"/>
  <c r="F128" i="69"/>
  <c r="E128" i="69"/>
  <c r="A128" i="69"/>
  <c r="G127" i="69"/>
  <c r="F127" i="69"/>
  <c r="E127" i="69"/>
  <c r="A127" i="69"/>
  <c r="G126" i="69"/>
  <c r="F126" i="69"/>
  <c r="E126" i="69"/>
  <c r="A126" i="69"/>
  <c r="G125" i="69"/>
  <c r="F125" i="69"/>
  <c r="E125" i="69"/>
  <c r="A125" i="69"/>
  <c r="G124" i="69"/>
  <c r="F124" i="69"/>
  <c r="E124" i="69"/>
  <c r="A124" i="69"/>
  <c r="G122" i="69"/>
  <c r="F122" i="69"/>
  <c r="E122" i="69"/>
  <c r="A122" i="69"/>
  <c r="G121" i="69"/>
  <c r="F121" i="69"/>
  <c r="E121" i="69"/>
  <c r="A121" i="69"/>
  <c r="G120" i="69"/>
  <c r="F120" i="69"/>
  <c r="E120" i="69"/>
  <c r="A120" i="69"/>
  <c r="G118" i="69"/>
  <c r="F118" i="69"/>
  <c r="E118" i="69"/>
  <c r="A118" i="69"/>
  <c r="G117" i="69"/>
  <c r="F117" i="69"/>
  <c r="E117" i="69"/>
  <c r="A117" i="69"/>
  <c r="G116" i="69"/>
  <c r="F116" i="69"/>
  <c r="E116" i="69"/>
  <c r="A116" i="69"/>
  <c r="G115" i="69"/>
  <c r="F115" i="69"/>
  <c r="E115" i="69"/>
  <c r="A115" i="69"/>
  <c r="G114" i="69"/>
  <c r="F114" i="69"/>
  <c r="E114" i="69"/>
  <c r="A114" i="69"/>
  <c r="G113" i="69"/>
  <c r="F113" i="69"/>
  <c r="E113" i="69"/>
  <c r="A113" i="69"/>
  <c r="G112" i="69"/>
  <c r="F112" i="69"/>
  <c r="E112" i="69"/>
  <c r="A112" i="69"/>
  <c r="G111" i="69"/>
  <c r="F111" i="69"/>
  <c r="E111" i="69"/>
  <c r="A111" i="69"/>
  <c r="G110" i="69"/>
  <c r="F110" i="69"/>
  <c r="E110" i="69"/>
  <c r="A110" i="69"/>
  <c r="G109" i="69"/>
  <c r="F109" i="69"/>
  <c r="E109" i="69"/>
  <c r="A109" i="69"/>
  <c r="G108" i="69"/>
  <c r="F108" i="69"/>
  <c r="E108" i="69"/>
  <c r="A108" i="69"/>
  <c r="G107" i="69"/>
  <c r="F107" i="69"/>
  <c r="E107" i="69"/>
  <c r="A107" i="69"/>
  <c r="G106" i="69"/>
  <c r="F106" i="69"/>
  <c r="E106" i="69"/>
  <c r="A106" i="69"/>
  <c r="G105" i="69"/>
  <c r="F105" i="69"/>
  <c r="E105" i="69"/>
  <c r="A105" i="69"/>
  <c r="G104" i="69"/>
  <c r="F104" i="69"/>
  <c r="E104" i="69"/>
  <c r="A104" i="69"/>
  <c r="G103" i="69"/>
  <c r="F103" i="69"/>
  <c r="E103" i="69"/>
  <c r="A103" i="69"/>
  <c r="G102" i="69"/>
  <c r="F102" i="69"/>
  <c r="E102" i="69"/>
  <c r="A102" i="69"/>
  <c r="G101" i="69"/>
  <c r="F101" i="69"/>
  <c r="E101" i="69"/>
  <c r="A101" i="69"/>
  <c r="G100" i="69"/>
  <c r="F100" i="69"/>
  <c r="E100" i="69"/>
  <c r="A100" i="69"/>
  <c r="G99" i="69"/>
  <c r="F99" i="69"/>
  <c r="E99" i="69"/>
  <c r="A99" i="69"/>
  <c r="G98" i="69"/>
  <c r="F98" i="69"/>
  <c r="E98" i="69"/>
  <c r="A98" i="69"/>
  <c r="G97" i="69"/>
  <c r="F97" i="69"/>
  <c r="E97" i="69"/>
  <c r="A97" i="69"/>
  <c r="G96" i="69"/>
  <c r="F96" i="69"/>
  <c r="E96" i="69"/>
  <c r="A96" i="69"/>
  <c r="G95" i="69"/>
  <c r="F95" i="69"/>
  <c r="E95" i="69"/>
  <c r="A95" i="69"/>
  <c r="G94" i="69"/>
  <c r="F94" i="69"/>
  <c r="E94" i="69"/>
  <c r="A94" i="69"/>
  <c r="G92" i="69"/>
  <c r="F92" i="69"/>
  <c r="E92" i="69"/>
  <c r="A92" i="69"/>
  <c r="G91" i="69"/>
  <c r="F91" i="69"/>
  <c r="E91" i="69"/>
  <c r="A91" i="69"/>
  <c r="G90" i="69"/>
  <c r="F90" i="69"/>
  <c r="E90" i="69"/>
  <c r="A90" i="69"/>
  <c r="G50" i="69"/>
  <c r="F50" i="69"/>
  <c r="E50" i="69"/>
  <c r="A50" i="69"/>
  <c r="G89" i="69"/>
  <c r="F89" i="69"/>
  <c r="E89" i="69"/>
  <c r="A89" i="69"/>
  <c r="G88" i="69"/>
  <c r="F88" i="69"/>
  <c r="E88" i="69"/>
  <c r="A88" i="69"/>
  <c r="G87" i="69"/>
  <c r="F87" i="69"/>
  <c r="E87" i="69"/>
  <c r="A87" i="69"/>
  <c r="G86" i="69"/>
  <c r="F86" i="69"/>
  <c r="E86" i="69"/>
  <c r="A86" i="69"/>
  <c r="G85" i="69"/>
  <c r="F85" i="69"/>
  <c r="E85" i="69"/>
  <c r="A85" i="69"/>
  <c r="G84" i="69"/>
  <c r="F84" i="69"/>
  <c r="E84" i="69"/>
  <c r="A84" i="69"/>
  <c r="G83" i="69"/>
  <c r="F83" i="69"/>
  <c r="E83" i="69"/>
  <c r="A83" i="69"/>
  <c r="G82" i="69"/>
  <c r="F82" i="69"/>
  <c r="E82" i="69"/>
  <c r="A82" i="69"/>
  <c r="G81" i="69"/>
  <c r="F81" i="69"/>
  <c r="E81" i="69"/>
  <c r="A81" i="69"/>
  <c r="G80" i="69"/>
  <c r="F80" i="69"/>
  <c r="E80" i="69"/>
  <c r="A80" i="69"/>
  <c r="G79" i="69"/>
  <c r="F79" i="69"/>
  <c r="E79" i="69"/>
  <c r="A79" i="69"/>
  <c r="G78" i="69"/>
  <c r="F78" i="69"/>
  <c r="E78" i="69"/>
  <c r="A78" i="69"/>
  <c r="G77" i="69"/>
  <c r="F77" i="69"/>
  <c r="E77" i="69"/>
  <c r="A77" i="69"/>
  <c r="G76" i="69"/>
  <c r="F76" i="69"/>
  <c r="E76" i="69"/>
  <c r="A76" i="69"/>
  <c r="G75" i="69"/>
  <c r="F75" i="69"/>
  <c r="E75" i="69"/>
  <c r="A75" i="69"/>
  <c r="G74" i="69"/>
  <c r="F74" i="69"/>
  <c r="E74" i="69"/>
  <c r="A74" i="69"/>
  <c r="G73" i="69"/>
  <c r="F73" i="69"/>
  <c r="E73" i="69"/>
  <c r="A73" i="69"/>
  <c r="G72" i="69"/>
  <c r="F72" i="69"/>
  <c r="E72" i="69"/>
  <c r="A72" i="69"/>
  <c r="G71" i="69"/>
  <c r="F71" i="69"/>
  <c r="E71" i="69"/>
  <c r="A71" i="69"/>
  <c r="G70" i="69"/>
  <c r="F70" i="69"/>
  <c r="E70" i="69"/>
  <c r="A70" i="69"/>
  <c r="G69" i="69"/>
  <c r="F69" i="69"/>
  <c r="E69" i="69"/>
  <c r="A69" i="69"/>
  <c r="G68" i="69"/>
  <c r="F68" i="69"/>
  <c r="E68" i="69"/>
  <c r="A68" i="69"/>
  <c r="G67" i="69"/>
  <c r="F67" i="69"/>
  <c r="E67" i="69"/>
  <c r="A67" i="69"/>
  <c r="G66" i="69"/>
  <c r="F66" i="69"/>
  <c r="E66" i="69"/>
  <c r="A66" i="69"/>
  <c r="G65" i="69"/>
  <c r="F65" i="69"/>
  <c r="E65" i="69"/>
  <c r="A65" i="69"/>
  <c r="G64" i="69"/>
  <c r="F64" i="69"/>
  <c r="E64" i="69"/>
  <c r="A64" i="69"/>
  <c r="G63" i="69"/>
  <c r="F63" i="69"/>
  <c r="E63" i="69"/>
  <c r="A63" i="69"/>
  <c r="G62" i="69"/>
  <c r="F62" i="69"/>
  <c r="E62" i="69"/>
  <c r="A62" i="69"/>
  <c r="G61" i="69"/>
  <c r="F61" i="69"/>
  <c r="E61" i="69"/>
  <c r="A61" i="69"/>
  <c r="G59" i="69"/>
  <c r="F59" i="69"/>
  <c r="E59" i="69"/>
  <c r="A59" i="69"/>
  <c r="G58" i="69"/>
  <c r="F58" i="69"/>
  <c r="E58" i="69"/>
  <c r="A58" i="69"/>
  <c r="G57" i="69"/>
  <c r="F57" i="69"/>
  <c r="E57" i="69"/>
  <c r="A57" i="69"/>
  <c r="G56" i="69"/>
  <c r="F56" i="69"/>
  <c r="E56" i="69"/>
  <c r="A56" i="69"/>
  <c r="G55" i="69"/>
  <c r="F55" i="69"/>
  <c r="E55" i="69"/>
  <c r="A55" i="69"/>
  <c r="G54" i="69"/>
  <c r="F54" i="69"/>
  <c r="E54" i="69"/>
  <c r="A54" i="69"/>
  <c r="G53" i="69"/>
  <c r="F53" i="69"/>
  <c r="E53" i="69"/>
  <c r="A53" i="69"/>
  <c r="G52" i="69"/>
  <c r="F52" i="69"/>
  <c r="E52" i="69"/>
  <c r="A52" i="69"/>
  <c r="G51" i="69"/>
  <c r="F51" i="69"/>
  <c r="E51" i="69"/>
  <c r="A51" i="69"/>
  <c r="G49" i="69"/>
  <c r="F49" i="69"/>
  <c r="E49" i="69"/>
  <c r="A49" i="69"/>
  <c r="G48" i="69"/>
  <c r="F48" i="69"/>
  <c r="E48" i="69"/>
  <c r="A48" i="69"/>
  <c r="G47" i="69"/>
  <c r="F47" i="69"/>
  <c r="E47" i="69"/>
  <c r="A47" i="69"/>
  <c r="G46" i="69"/>
  <c r="F46" i="69"/>
  <c r="E46" i="69"/>
  <c r="A46" i="69"/>
  <c r="G45" i="69"/>
  <c r="F45" i="69"/>
  <c r="E45" i="69"/>
  <c r="A45" i="69"/>
  <c r="G44" i="69"/>
  <c r="F44" i="69"/>
  <c r="E44" i="69"/>
  <c r="A44" i="69"/>
  <c r="G42" i="69"/>
  <c r="F42" i="69"/>
  <c r="E42" i="69"/>
  <c r="A42" i="69"/>
  <c r="G41" i="69"/>
  <c r="F41" i="69"/>
  <c r="E41" i="69"/>
  <c r="A41" i="69"/>
  <c r="G40" i="69"/>
  <c r="F40" i="69"/>
  <c r="E40" i="69"/>
  <c r="A40" i="69"/>
  <c r="G39" i="69"/>
  <c r="F39" i="69"/>
  <c r="E39" i="69"/>
  <c r="A39" i="69"/>
  <c r="G38" i="69"/>
  <c r="F38" i="69"/>
  <c r="E38" i="69"/>
  <c r="A38" i="69"/>
  <c r="G37" i="69"/>
  <c r="F37" i="69"/>
  <c r="E37" i="69"/>
  <c r="A37" i="69"/>
  <c r="G36" i="69"/>
  <c r="F36" i="69"/>
  <c r="E36" i="69"/>
  <c r="A36" i="69"/>
  <c r="G35" i="69"/>
  <c r="F35" i="69"/>
  <c r="E35" i="69"/>
  <c r="A35" i="69"/>
  <c r="G34" i="69"/>
  <c r="F34" i="69"/>
  <c r="E34" i="69"/>
  <c r="A34" i="69"/>
  <c r="G32" i="69"/>
  <c r="F32" i="69"/>
  <c r="E32" i="69"/>
  <c r="A32" i="69"/>
  <c r="G31" i="69"/>
  <c r="F31" i="69"/>
  <c r="E31" i="69"/>
  <c r="A31" i="69"/>
  <c r="G30" i="69"/>
  <c r="F30" i="69"/>
  <c r="E30" i="69"/>
  <c r="A30" i="69"/>
  <c r="G29" i="69"/>
  <c r="F29" i="69"/>
  <c r="E29" i="69"/>
  <c r="A29" i="69"/>
  <c r="G28" i="69"/>
  <c r="F28" i="69"/>
  <c r="E28" i="69"/>
  <c r="A28" i="69"/>
  <c r="G27" i="69"/>
  <c r="F27" i="69"/>
  <c r="E27" i="69"/>
  <c r="A27" i="69"/>
  <c r="G26" i="69"/>
  <c r="F26" i="69"/>
  <c r="E26" i="69"/>
  <c r="A26" i="69"/>
  <c r="G25" i="69"/>
  <c r="F25" i="69"/>
  <c r="E25" i="69"/>
  <c r="A25" i="69"/>
  <c r="G24" i="69"/>
  <c r="F24" i="69"/>
  <c r="E24" i="69"/>
  <c r="A24" i="69"/>
  <c r="G23" i="69"/>
  <c r="F23" i="69"/>
  <c r="E23" i="69"/>
  <c r="A23" i="69"/>
  <c r="G21" i="69"/>
  <c r="F21" i="69"/>
  <c r="E21" i="69"/>
  <c r="A21" i="69"/>
  <c r="G20" i="69"/>
  <c r="F20" i="69"/>
  <c r="E20" i="69"/>
  <c r="A20" i="69"/>
  <c r="G19" i="69"/>
  <c r="F19" i="69"/>
  <c r="E19" i="69"/>
  <c r="A19" i="69"/>
  <c r="G18" i="69"/>
  <c r="F18" i="69"/>
  <c r="E18" i="69"/>
  <c r="A18" i="69"/>
  <c r="G17" i="69"/>
  <c r="F17" i="69"/>
  <c r="E17" i="69"/>
  <c r="A17" i="69"/>
  <c r="G22" i="69"/>
  <c r="F22" i="69"/>
  <c r="E22" i="69"/>
  <c r="A22" i="69"/>
  <c r="G16" i="69"/>
  <c r="F16" i="69"/>
  <c r="E16" i="69"/>
  <c r="A16" i="69"/>
  <c r="G15" i="69"/>
  <c r="F15" i="69"/>
  <c r="E15" i="69"/>
  <c r="A15" i="69"/>
  <c r="G14" i="69"/>
  <c r="F14" i="69"/>
  <c r="E14" i="69"/>
  <c r="A14" i="69"/>
  <c r="G13" i="69"/>
  <c r="F13" i="69"/>
  <c r="E13" i="69"/>
  <c r="A13" i="69"/>
  <c r="G12" i="69"/>
  <c r="F12" i="69"/>
  <c r="E12" i="69"/>
  <c r="A12" i="69"/>
  <c r="G11" i="69"/>
  <c r="F11" i="69"/>
  <c r="E11" i="69"/>
  <c r="A11" i="69"/>
  <c r="G10" i="69"/>
  <c r="F10" i="69"/>
  <c r="E10" i="69"/>
  <c r="A10" i="69"/>
  <c r="G9" i="69"/>
  <c r="F9" i="69"/>
  <c r="E9" i="69"/>
  <c r="A9" i="69"/>
  <c r="G8" i="69"/>
  <c r="F8" i="69"/>
  <c r="E8" i="69"/>
  <c r="A8" i="69"/>
  <c r="G7" i="69"/>
  <c r="F7" i="69"/>
  <c r="E7" i="69"/>
  <c r="A7" i="69"/>
  <c r="G6" i="69"/>
  <c r="F6" i="69"/>
  <c r="E6" i="69"/>
  <c r="A6" i="69"/>
  <c r="G5" i="69"/>
  <c r="F5" i="69"/>
  <c r="E5" i="69"/>
  <c r="A5" i="69"/>
  <c r="G4" i="69"/>
  <c r="F4" i="69"/>
  <c r="E4" i="69"/>
  <c r="A4" i="69"/>
  <c r="G3" i="69"/>
  <c r="F3" i="69"/>
  <c r="E3" i="69"/>
  <c r="A3" i="69"/>
  <c r="G2" i="69"/>
  <c r="F2" i="69"/>
  <c r="E2" i="69"/>
  <c r="A2" i="69"/>
  <c r="D44" i="13"/>
  <c r="D42" i="13"/>
  <c r="D29" i="13"/>
  <c r="D23" i="13"/>
  <c r="D13" i="13"/>
  <c r="D45" i="13"/>
  <c r="D21" i="13"/>
  <c r="D39" i="13"/>
  <c r="D30" i="13"/>
  <c r="D37" i="13"/>
  <c r="D34" i="13"/>
  <c r="D19" i="13"/>
  <c r="D15" i="13"/>
  <c r="D40" i="13"/>
  <c r="D26" i="13"/>
  <c r="D22" i="13"/>
  <c r="D43" i="13"/>
  <c r="D32" i="13"/>
  <c r="D31" i="13"/>
  <c r="D28" i="13"/>
  <c r="D16" i="13"/>
  <c r="D38" i="13"/>
  <c r="D41" i="13"/>
  <c r="D6" i="13"/>
  <c r="D35" i="13"/>
  <c r="D36" i="13"/>
  <c r="D27" i="13"/>
  <c r="D24" i="13"/>
  <c r="D33" i="13"/>
  <c r="D20" i="13"/>
  <c r="D25" i="13"/>
  <c r="D17" i="13"/>
  <c r="D18" i="13"/>
  <c r="D11" i="13"/>
  <c r="D14" i="13"/>
  <c r="D8" i="13"/>
  <c r="D10" i="13"/>
  <c r="D9" i="13"/>
  <c r="D7" i="13"/>
  <c r="D4" i="13"/>
  <c r="D12" i="13"/>
  <c r="D3" i="13"/>
  <c r="D5" i="13"/>
  <c r="E53" i="68" l="1"/>
  <c r="E52" i="68"/>
  <c r="E51" i="68"/>
  <c r="E50" i="68"/>
  <c r="E49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M13" i="68"/>
  <c r="E13" i="68"/>
  <c r="M12" i="68"/>
  <c r="E12" i="68"/>
  <c r="E11" i="68"/>
  <c r="E10" i="68"/>
  <c r="E9" i="68"/>
  <c r="E8" i="68"/>
  <c r="E7" i="68"/>
  <c r="E6" i="68"/>
  <c r="E5" i="68"/>
  <c r="N4" i="68"/>
  <c r="E4" i="68"/>
  <c r="N3" i="68"/>
  <c r="E3" i="68"/>
  <c r="M48" i="67"/>
  <c r="M45" i="67"/>
  <c r="M39" i="67"/>
  <c r="M28" i="67"/>
  <c r="M37" i="67"/>
  <c r="M51" i="67"/>
  <c r="M36" i="67"/>
  <c r="M32" i="67"/>
  <c r="M47" i="67"/>
  <c r="M43" i="67"/>
  <c r="M34" i="67"/>
  <c r="M31" i="67"/>
  <c r="M29" i="67"/>
  <c r="M23" i="67"/>
  <c r="M3" i="67"/>
  <c r="M38" i="67"/>
  <c r="M42" i="67"/>
  <c r="M26" i="67"/>
  <c r="M21" i="67"/>
  <c r="M46" i="67"/>
  <c r="M12" i="67"/>
  <c r="F41" i="13"/>
  <c r="K13" i="13"/>
  <c r="J13" i="13"/>
  <c r="I13" i="13"/>
  <c r="H13" i="13"/>
  <c r="G13" i="13"/>
  <c r="F13" i="13"/>
  <c r="E13" i="13"/>
  <c r="K23" i="13"/>
  <c r="J23" i="13"/>
  <c r="I23" i="13"/>
  <c r="H23" i="13"/>
  <c r="G23" i="13"/>
  <c r="F23" i="13"/>
  <c r="E23" i="13"/>
  <c r="L23" i="13" l="1" a="1"/>
  <c r="L23" i="13" s="1"/>
  <c r="L13" i="13" a="1"/>
  <c r="L13" i="13" s="1"/>
  <c r="D48" i="68"/>
  <c r="D53" i="68"/>
  <c r="D41" i="68"/>
  <c r="D12" i="68"/>
  <c r="D51" i="68"/>
  <c r="D32" i="68"/>
  <c r="D10" i="68"/>
  <c r="G10" i="68" s="1"/>
  <c r="D10" i="67" s="1"/>
  <c r="D50" i="68"/>
  <c r="G50" i="68" s="1"/>
  <c r="D48" i="67" s="1"/>
  <c r="D31" i="68"/>
  <c r="D8" i="68"/>
  <c r="D49" i="68"/>
  <c r="D30" i="68"/>
  <c r="D5" i="68"/>
  <c r="D44" i="68"/>
  <c r="G44" i="68" s="1"/>
  <c r="D42" i="67" s="1"/>
  <c r="D43" i="68"/>
  <c r="G43" i="68" s="1"/>
  <c r="D41" i="67" s="1"/>
  <c r="D17" i="68"/>
  <c r="G17" i="68" s="1"/>
  <c r="D46" i="68"/>
  <c r="D28" i="68"/>
  <c r="D3" i="68"/>
  <c r="D45" i="68"/>
  <c r="D27" i="68"/>
  <c r="D24" i="68"/>
  <c r="G24" i="68" s="1"/>
  <c r="D22" i="67" s="1"/>
  <c r="D38" i="68"/>
  <c r="G38" i="68" s="1"/>
  <c r="D36" i="67" s="1"/>
  <c r="C36" i="67" s="1"/>
  <c r="D25" i="68"/>
  <c r="G25" i="68" s="1"/>
  <c r="D23" i="67" s="1"/>
  <c r="D15" i="68"/>
  <c r="D14" i="68"/>
  <c r="D37" i="68"/>
  <c r="D23" i="68"/>
  <c r="D36" i="68"/>
  <c r="D22" i="68"/>
  <c r="D13" i="68"/>
  <c r="D35" i="68"/>
  <c r="G35" i="68" s="1"/>
  <c r="D33" i="67" s="1"/>
  <c r="D21" i="68"/>
  <c r="D11" i="68"/>
  <c r="D18" i="68"/>
  <c r="D26" i="68"/>
  <c r="D52" i="68"/>
  <c r="D40" i="68"/>
  <c r="D29" i="68"/>
  <c r="G29" i="68" s="1"/>
  <c r="D27" i="67" s="1"/>
  <c r="D6" i="68"/>
  <c r="G6" i="68" s="1"/>
  <c r="D6" i="67" s="1"/>
  <c r="D39" i="68"/>
  <c r="D16" i="68"/>
  <c r="D4" i="68"/>
  <c r="D47" i="68"/>
  <c r="D34" i="68"/>
  <c r="D20" i="68"/>
  <c r="G20" i="68" s="1"/>
  <c r="D18" i="67" s="1"/>
  <c r="D9" i="68"/>
  <c r="G9" i="68" s="1"/>
  <c r="D9" i="67" s="1"/>
  <c r="D42" i="68"/>
  <c r="G42" i="68" s="1"/>
  <c r="D40" i="67" s="1"/>
  <c r="D33" i="68"/>
  <c r="D19" i="68"/>
  <c r="D7" i="68"/>
  <c r="G49" i="68"/>
  <c r="D47" i="67" s="1"/>
  <c r="C47" i="67" s="1"/>
  <c r="G22" i="68"/>
  <c r="D20" i="67" s="1"/>
  <c r="G36" i="68"/>
  <c r="D34" i="67" s="1"/>
  <c r="G39" i="68"/>
  <c r="D37" i="67" s="1"/>
  <c r="G18" i="68"/>
  <c r="D17" i="67" s="1"/>
  <c r="G28" i="68"/>
  <c r="D26" i="67" s="1"/>
  <c r="G46" i="68"/>
  <c r="D44" i="67" s="1"/>
  <c r="G34" i="68"/>
  <c r="D32" i="67" s="1"/>
  <c r="G23" i="68"/>
  <c r="D21" i="67" s="1"/>
  <c r="G37" i="68"/>
  <c r="D35" i="67" s="1"/>
  <c r="G12" i="68"/>
  <c r="D12" i="67" s="1"/>
  <c r="G41" i="68"/>
  <c r="D39" i="67" s="1"/>
  <c r="G51" i="68"/>
  <c r="D49" i="67" s="1"/>
  <c r="G3" i="68"/>
  <c r="D3" i="67" s="1"/>
  <c r="G27" i="68"/>
  <c r="D25" i="67" s="1"/>
  <c r="G45" i="68"/>
  <c r="D43" i="67" s="1"/>
  <c r="G7" i="68"/>
  <c r="D7" i="67" s="1"/>
  <c r="G5" i="68"/>
  <c r="D5" i="67" s="1"/>
  <c r="G30" i="68"/>
  <c r="D28" i="67" s="1"/>
  <c r="C28" i="67" s="1"/>
  <c r="G11" i="68"/>
  <c r="D11" i="67" s="1"/>
  <c r="G21" i="68"/>
  <c r="D19" i="67" s="1"/>
  <c r="G8" i="68"/>
  <c r="D8" i="67" s="1"/>
  <c r="N12" i="68"/>
  <c r="G52" i="68"/>
  <c r="D50" i="67" s="1"/>
  <c r="G13" i="68"/>
  <c r="D13" i="67" s="1"/>
  <c r="G15" i="68"/>
  <c r="D15" i="67" s="1"/>
  <c r="G31" i="68"/>
  <c r="D29" i="67" s="1"/>
  <c r="G47" i="68"/>
  <c r="D45" i="67" s="1"/>
  <c r="G33" i="68"/>
  <c r="D31" i="67" s="1"/>
  <c r="G26" i="68"/>
  <c r="D24" i="67" s="1"/>
  <c r="G4" i="68"/>
  <c r="D4" i="67" s="1"/>
  <c r="G53" i="68"/>
  <c r="D51" i="67" s="1"/>
  <c r="G14" i="68"/>
  <c r="D14" i="67" s="1"/>
  <c r="G16" i="68"/>
  <c r="G32" i="68"/>
  <c r="D30" i="67" s="1"/>
  <c r="G40" i="68"/>
  <c r="D38" i="67" s="1"/>
  <c r="C38" i="67" s="1"/>
  <c r="G48" i="68"/>
  <c r="D46" i="67" s="1"/>
  <c r="N13" i="68"/>
  <c r="G19" i="68"/>
  <c r="C23" i="13"/>
  <c r="C13" i="13"/>
  <c r="K37" i="13" l="1"/>
  <c r="J37" i="13"/>
  <c r="I37" i="13"/>
  <c r="H37" i="13"/>
  <c r="G37" i="13"/>
  <c r="F37" i="13"/>
  <c r="E37" i="13"/>
  <c r="K39" i="13"/>
  <c r="J39" i="13"/>
  <c r="I39" i="13"/>
  <c r="H39" i="13"/>
  <c r="G39" i="13"/>
  <c r="F39" i="13"/>
  <c r="E39" i="13"/>
  <c r="K45" i="13"/>
  <c r="J45" i="13"/>
  <c r="I45" i="13"/>
  <c r="H45" i="13"/>
  <c r="G45" i="13"/>
  <c r="F45" i="13"/>
  <c r="E45" i="13"/>
  <c r="E38" i="64"/>
  <c r="E44" i="64"/>
  <c r="E33" i="64"/>
  <c r="E36" i="64"/>
  <c r="E42" i="64"/>
  <c r="E39" i="64"/>
  <c r="E41" i="64"/>
  <c r="E21" i="64"/>
  <c r="E37" i="64"/>
  <c r="E23" i="64"/>
  <c r="E40" i="64"/>
  <c r="E7" i="64"/>
  <c r="E13" i="64"/>
  <c r="E11" i="64"/>
  <c r="E8" i="64"/>
  <c r="E28" i="64"/>
  <c r="E4" i="64"/>
  <c r="E31" i="64"/>
  <c r="E9" i="64"/>
  <c r="E35" i="64"/>
  <c r="E17" i="64"/>
  <c r="E26" i="64"/>
  <c r="E22" i="64"/>
  <c r="E43" i="64"/>
  <c r="E34" i="64"/>
  <c r="E18" i="64"/>
  <c r="E6" i="64"/>
  <c r="E27" i="64"/>
  <c r="E12" i="64"/>
  <c r="E15" i="64"/>
  <c r="E32" i="64"/>
  <c r="E20" i="64"/>
  <c r="E24" i="64"/>
  <c r="E25" i="64"/>
  <c r="E14" i="64"/>
  <c r="E30" i="64"/>
  <c r="E29" i="64"/>
  <c r="E16" i="64"/>
  <c r="E19" i="64"/>
  <c r="E5" i="64"/>
  <c r="A164" i="26"/>
  <c r="A163" i="26"/>
  <c r="A162" i="26"/>
  <c r="G164" i="26"/>
  <c r="F164" i="26"/>
  <c r="E164" i="26"/>
  <c r="G163" i="26"/>
  <c r="F163" i="26"/>
  <c r="E163" i="26"/>
  <c r="G162" i="26"/>
  <c r="F162" i="26"/>
  <c r="E162" i="26"/>
  <c r="G161" i="26"/>
  <c r="F161" i="26"/>
  <c r="E161" i="26"/>
  <c r="A161" i="26"/>
  <c r="E33" i="62"/>
  <c r="E21" i="62"/>
  <c r="E37" i="62"/>
  <c r="E34" i="62"/>
  <c r="E19" i="62"/>
  <c r="E36" i="62"/>
  <c r="E32" i="62"/>
  <c r="E23" i="62"/>
  <c r="E31" i="62"/>
  <c r="E28" i="62"/>
  <c r="E14" i="62"/>
  <c r="E3" i="62"/>
  <c r="E5" i="62"/>
  <c r="E9" i="62"/>
  <c r="E25" i="62"/>
  <c r="E6" i="62"/>
  <c r="E17" i="62"/>
  <c r="E26" i="62"/>
  <c r="E24" i="62"/>
  <c r="A160" i="26"/>
  <c r="G160" i="26"/>
  <c r="F160" i="26"/>
  <c r="E160" i="26"/>
  <c r="E27" i="62"/>
  <c r="E22" i="62"/>
  <c r="E30" i="62"/>
  <c r="E8" i="62"/>
  <c r="E11" i="62"/>
  <c r="E35" i="62"/>
  <c r="E15" i="62"/>
  <c r="E18" i="62"/>
  <c r="E20" i="62"/>
  <c r="E10" i="62"/>
  <c r="E29" i="62"/>
  <c r="E12" i="62"/>
  <c r="E16" i="62"/>
  <c r="E13" i="62"/>
  <c r="G159" i="26"/>
  <c r="F159" i="26"/>
  <c r="E159" i="26"/>
  <c r="A159" i="26"/>
  <c r="G158" i="26"/>
  <c r="F158" i="26"/>
  <c r="E158" i="26"/>
  <c r="A158" i="26"/>
  <c r="L39" i="13" l="1" a="1"/>
  <c r="L39" i="13" s="1"/>
  <c r="L37" i="13" a="1"/>
  <c r="L37" i="13" s="1"/>
  <c r="L45" i="13" a="1"/>
  <c r="L45" i="13" s="1"/>
  <c r="C39" i="13"/>
  <c r="C45" i="13"/>
  <c r="C37" i="13"/>
  <c r="E21" i="61"/>
  <c r="E46" i="61"/>
  <c r="E51" i="61"/>
  <c r="E50" i="61"/>
  <c r="E44" i="61"/>
  <c r="E25" i="61"/>
  <c r="E48" i="61"/>
  <c r="E45" i="61"/>
  <c r="E22" i="61"/>
  <c r="E36" i="61"/>
  <c r="E24" i="61"/>
  <c r="E18" i="61"/>
  <c r="E23" i="61"/>
  <c r="E35" i="61"/>
  <c r="E42" i="61"/>
  <c r="E32" i="61"/>
  <c r="E6" i="61"/>
  <c r="E4" i="61"/>
  <c r="E41" i="61"/>
  <c r="E10" i="61"/>
  <c r="E29" i="61"/>
  <c r="E37" i="61"/>
  <c r="E8" i="61"/>
  <c r="E7" i="61"/>
  <c r="E26" i="61"/>
  <c r="E34" i="61"/>
  <c r="E28" i="61"/>
  <c r="E31" i="61"/>
  <c r="E30" i="61"/>
  <c r="E17" i="61"/>
  <c r="E14" i="61"/>
  <c r="E40" i="61"/>
  <c r="E49" i="61"/>
  <c r="E38" i="61"/>
  <c r="E15" i="61"/>
  <c r="E27" i="61"/>
  <c r="E47" i="61"/>
  <c r="E19" i="61"/>
  <c r="E39" i="61"/>
  <c r="E5" i="61"/>
  <c r="E43" i="61"/>
  <c r="E33" i="61"/>
  <c r="E9" i="61"/>
  <c r="E16" i="61"/>
  <c r="E20" i="61"/>
  <c r="E12" i="61"/>
  <c r="E11" i="61"/>
  <c r="G157" i="26"/>
  <c r="F157" i="26"/>
  <c r="E157" i="26"/>
  <c r="G156" i="26"/>
  <c r="F156" i="26"/>
  <c r="E156" i="26"/>
  <c r="G155" i="26"/>
  <c r="F155" i="26"/>
  <c r="E155" i="26"/>
  <c r="A157" i="26"/>
  <c r="A156" i="26"/>
  <c r="A155" i="26"/>
  <c r="M13" i="58"/>
  <c r="M12" i="58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E3" i="57"/>
  <c r="E50" i="58" l="1"/>
  <c r="E51" i="58"/>
  <c r="E31" i="58"/>
  <c r="E30" i="58"/>
  <c r="E39" i="58"/>
  <c r="E32" i="58"/>
  <c r="E45" i="58"/>
  <c r="E46" i="58"/>
  <c r="E47" i="58"/>
  <c r="E37" i="58"/>
  <c r="E8" i="58"/>
  <c r="E40" i="58"/>
  <c r="E26" i="58"/>
  <c r="E17" i="58"/>
  <c r="E9" i="58"/>
  <c r="E24" i="58"/>
  <c r="E20" i="58"/>
  <c r="E38" i="58"/>
  <c r="E6" i="58"/>
  <c r="E11" i="58"/>
  <c r="E36" i="58"/>
  <c r="E34" i="58"/>
  <c r="E28" i="58"/>
  <c r="E19" i="58"/>
  <c r="E7" i="58"/>
  <c r="E49" i="58"/>
  <c r="E43" i="58"/>
  <c r="E35" i="58"/>
  <c r="E21" i="58"/>
  <c r="E44" i="58"/>
  <c r="E48" i="58"/>
  <c r="E12" i="58"/>
  <c r="E33" i="58"/>
  <c r="E18" i="58"/>
  <c r="E22" i="58"/>
  <c r="E27" i="58"/>
  <c r="E41" i="58"/>
  <c r="E42" i="58"/>
  <c r="E25" i="58"/>
  <c r="E16" i="58"/>
  <c r="E3" i="58"/>
  <c r="E29" i="58"/>
  <c r="E23" i="58"/>
  <c r="E10" i="58"/>
  <c r="E4" i="58"/>
  <c r="E14" i="58"/>
  <c r="E15" i="58"/>
  <c r="E5" i="58"/>
  <c r="N4" i="58"/>
  <c r="N3" i="58"/>
  <c r="K3" i="13"/>
  <c r="J3" i="13"/>
  <c r="I3" i="13"/>
  <c r="H3" i="13"/>
  <c r="G3" i="13"/>
  <c r="F3" i="13"/>
  <c r="E3" i="13"/>
  <c r="K44" i="13"/>
  <c r="J44" i="13"/>
  <c r="I44" i="13"/>
  <c r="H44" i="13"/>
  <c r="G44" i="13"/>
  <c r="F44" i="13"/>
  <c r="E44" i="13"/>
  <c r="K29" i="13"/>
  <c r="J29" i="13"/>
  <c r="I29" i="13"/>
  <c r="H29" i="13"/>
  <c r="G29" i="13"/>
  <c r="F29" i="13"/>
  <c r="E29" i="13"/>
  <c r="M13" i="57"/>
  <c r="M12" i="57"/>
  <c r="N4" i="57"/>
  <c r="N3" i="57"/>
  <c r="M12" i="16"/>
  <c r="M13" i="16"/>
  <c r="L3" i="13" l="1" a="1"/>
  <c r="L3" i="13" s="1"/>
  <c r="L44" i="13" a="1"/>
  <c r="L44" i="13" s="1"/>
  <c r="L29" i="13" a="1"/>
  <c r="L29" i="13" s="1"/>
  <c r="C3" i="13"/>
  <c r="C44" i="13"/>
  <c r="C29" i="13"/>
  <c r="E43" i="16"/>
  <c r="E27" i="16"/>
  <c r="E23" i="16"/>
  <c r="E42" i="16"/>
  <c r="E37" i="16"/>
  <c r="E28" i="16"/>
  <c r="E35" i="16"/>
  <c r="E44" i="16"/>
  <c r="E39" i="16"/>
  <c r="E10" i="16"/>
  <c r="E5" i="16"/>
  <c r="E34" i="16"/>
  <c r="E14" i="16"/>
  <c r="E6" i="16"/>
  <c r="E13" i="16"/>
  <c r="E32" i="16"/>
  <c r="E31" i="16"/>
  <c r="E20" i="16"/>
  <c r="E22" i="16"/>
  <c r="E24" i="16"/>
  <c r="E41" i="16"/>
  <c r="E26" i="16"/>
  <c r="E38" i="16"/>
  <c r="E45" i="16"/>
  <c r="E15" i="16"/>
  <c r="E40" i="16"/>
  <c r="E25" i="16"/>
  <c r="E29" i="16"/>
  <c r="E8" i="16"/>
  <c r="E11" i="16"/>
  <c r="E19" i="16"/>
  <c r="E30" i="16"/>
  <c r="E21" i="16"/>
  <c r="E16" i="16"/>
  <c r="E36" i="16"/>
  <c r="E33" i="16"/>
  <c r="E18" i="16"/>
  <c r="E17" i="16"/>
  <c r="E7" i="16"/>
  <c r="E9" i="16"/>
  <c r="E12" i="16"/>
  <c r="N3" i="16"/>
  <c r="N4" i="16"/>
  <c r="E4" i="16"/>
  <c r="N4" i="64" l="1"/>
  <c r="N3" i="64"/>
  <c r="M13" i="64"/>
  <c r="M12" i="64"/>
  <c r="E3" i="64"/>
  <c r="E10" i="64"/>
  <c r="K12" i="13"/>
  <c r="J12" i="13"/>
  <c r="I12" i="13"/>
  <c r="H12" i="13"/>
  <c r="G12" i="13"/>
  <c r="F12" i="13"/>
  <c r="E12" i="13"/>
  <c r="K10" i="13"/>
  <c r="J10" i="13"/>
  <c r="I10" i="13"/>
  <c r="H10" i="13"/>
  <c r="G10" i="13"/>
  <c r="F10" i="13"/>
  <c r="E10" i="13"/>
  <c r="K31" i="13"/>
  <c r="J31" i="13"/>
  <c r="I31" i="13"/>
  <c r="H31" i="13"/>
  <c r="G31" i="13"/>
  <c r="F31" i="13"/>
  <c r="E31" i="13"/>
  <c r="K20" i="13"/>
  <c r="J20" i="13"/>
  <c r="I20" i="13"/>
  <c r="H20" i="13"/>
  <c r="G20" i="13"/>
  <c r="F20" i="13"/>
  <c r="E20" i="13"/>
  <c r="K17" i="13"/>
  <c r="J17" i="13"/>
  <c r="I17" i="13"/>
  <c r="H17" i="13"/>
  <c r="G17" i="13"/>
  <c r="F17" i="13"/>
  <c r="E17" i="13"/>
  <c r="K9" i="13"/>
  <c r="J9" i="13"/>
  <c r="I9" i="13"/>
  <c r="H9" i="13"/>
  <c r="G9" i="13"/>
  <c r="F9" i="13"/>
  <c r="E9" i="13"/>
  <c r="K22" i="13"/>
  <c r="J22" i="13"/>
  <c r="I22" i="13"/>
  <c r="H22" i="13"/>
  <c r="G22" i="13"/>
  <c r="F22" i="13"/>
  <c r="E22" i="13"/>
  <c r="K42" i="13"/>
  <c r="J42" i="13"/>
  <c r="I42" i="13"/>
  <c r="H42" i="13"/>
  <c r="G42" i="13"/>
  <c r="F42" i="13"/>
  <c r="E42" i="13"/>
  <c r="K33" i="13"/>
  <c r="J33" i="13"/>
  <c r="I33" i="13"/>
  <c r="H33" i="13"/>
  <c r="G33" i="13"/>
  <c r="F33" i="13"/>
  <c r="E33" i="13"/>
  <c r="K14" i="13"/>
  <c r="J14" i="13"/>
  <c r="I14" i="13"/>
  <c r="H14" i="13"/>
  <c r="G14" i="13"/>
  <c r="F14" i="13"/>
  <c r="E14" i="13"/>
  <c r="K40" i="13"/>
  <c r="J40" i="13"/>
  <c r="I40" i="13"/>
  <c r="H40" i="13"/>
  <c r="G40" i="13"/>
  <c r="F40" i="13"/>
  <c r="E40" i="13"/>
  <c r="K35" i="13"/>
  <c r="J35" i="13"/>
  <c r="I35" i="13"/>
  <c r="H35" i="13"/>
  <c r="G35" i="13"/>
  <c r="F35" i="13"/>
  <c r="E35" i="13"/>
  <c r="K15" i="13"/>
  <c r="J15" i="13"/>
  <c r="I15" i="13"/>
  <c r="H15" i="13"/>
  <c r="G15" i="13"/>
  <c r="F15" i="13"/>
  <c r="E15" i="13"/>
  <c r="K32" i="13"/>
  <c r="J32" i="13"/>
  <c r="I32" i="13"/>
  <c r="H32" i="13"/>
  <c r="G32" i="13"/>
  <c r="F32" i="13"/>
  <c r="E32" i="13"/>
  <c r="K38" i="13"/>
  <c r="J38" i="13"/>
  <c r="I38" i="13"/>
  <c r="H38" i="13"/>
  <c r="G38" i="13"/>
  <c r="F38" i="13"/>
  <c r="E38" i="13"/>
  <c r="K36" i="13"/>
  <c r="J36" i="13"/>
  <c r="I36" i="13"/>
  <c r="H36" i="13"/>
  <c r="G36" i="13"/>
  <c r="F36" i="13"/>
  <c r="E36" i="13"/>
  <c r="K7" i="13"/>
  <c r="J7" i="13"/>
  <c r="I7" i="13"/>
  <c r="H7" i="13"/>
  <c r="G7" i="13"/>
  <c r="F7" i="13"/>
  <c r="E7" i="13"/>
  <c r="K11" i="13"/>
  <c r="J11" i="13"/>
  <c r="I11" i="13"/>
  <c r="H11" i="13"/>
  <c r="G11" i="13"/>
  <c r="F11" i="13"/>
  <c r="E11" i="13"/>
  <c r="K19" i="13"/>
  <c r="J19" i="13"/>
  <c r="I19" i="13"/>
  <c r="H19" i="13"/>
  <c r="G19" i="13"/>
  <c r="F19" i="13"/>
  <c r="E19" i="13"/>
  <c r="K16" i="13"/>
  <c r="J16" i="13"/>
  <c r="I16" i="13"/>
  <c r="H16" i="13"/>
  <c r="G16" i="13"/>
  <c r="F16" i="13"/>
  <c r="E16" i="13"/>
  <c r="K6" i="13"/>
  <c r="J6" i="13"/>
  <c r="I6" i="13"/>
  <c r="H6" i="13"/>
  <c r="G6" i="13"/>
  <c r="F6" i="13"/>
  <c r="E6" i="13"/>
  <c r="K25" i="13"/>
  <c r="J25" i="13"/>
  <c r="I25" i="13"/>
  <c r="H25" i="13"/>
  <c r="G25" i="13"/>
  <c r="F25" i="13"/>
  <c r="E25" i="13"/>
  <c r="K21" i="13"/>
  <c r="J21" i="13"/>
  <c r="I21" i="13"/>
  <c r="H21" i="13"/>
  <c r="G21" i="13"/>
  <c r="F21" i="13"/>
  <c r="E21" i="13"/>
  <c r="K18" i="13"/>
  <c r="J18" i="13"/>
  <c r="I18" i="13"/>
  <c r="H18" i="13"/>
  <c r="G18" i="13"/>
  <c r="F18" i="13"/>
  <c r="E18" i="13"/>
  <c r="K43" i="13"/>
  <c r="J43" i="13"/>
  <c r="I43" i="13"/>
  <c r="H43" i="13"/>
  <c r="G43" i="13"/>
  <c r="F43" i="13"/>
  <c r="E43" i="13"/>
  <c r="K24" i="13"/>
  <c r="J24" i="13"/>
  <c r="I24" i="13"/>
  <c r="H24" i="13"/>
  <c r="G24" i="13"/>
  <c r="F24" i="13"/>
  <c r="E24" i="13"/>
  <c r="K30" i="13"/>
  <c r="J30" i="13"/>
  <c r="I30" i="13"/>
  <c r="H30" i="13"/>
  <c r="G30" i="13"/>
  <c r="F30" i="13"/>
  <c r="E30" i="13"/>
  <c r="K8" i="13"/>
  <c r="J8" i="13"/>
  <c r="I8" i="13"/>
  <c r="H8" i="13"/>
  <c r="G8" i="13"/>
  <c r="F8" i="13"/>
  <c r="E8" i="13"/>
  <c r="K5" i="13"/>
  <c r="J5" i="13"/>
  <c r="I5" i="13"/>
  <c r="H5" i="13"/>
  <c r="G5" i="13"/>
  <c r="F5" i="13"/>
  <c r="E5" i="13"/>
  <c r="K28" i="13"/>
  <c r="J28" i="13"/>
  <c r="I28" i="13"/>
  <c r="H28" i="13"/>
  <c r="G28" i="13"/>
  <c r="F28" i="13"/>
  <c r="E28" i="13"/>
  <c r="L28" i="13" s="1" a="1"/>
  <c r="L28" i="13" s="1"/>
  <c r="K34" i="13"/>
  <c r="J34" i="13"/>
  <c r="I34" i="13"/>
  <c r="H34" i="13"/>
  <c r="G34" i="13"/>
  <c r="F34" i="13"/>
  <c r="E34" i="13"/>
  <c r="L34" i="13" s="1" a="1"/>
  <c r="L34" i="13" s="1"/>
  <c r="K27" i="13"/>
  <c r="J27" i="13"/>
  <c r="I27" i="13"/>
  <c r="H27" i="13"/>
  <c r="G27" i="13"/>
  <c r="F27" i="13"/>
  <c r="E27" i="13"/>
  <c r="K26" i="13"/>
  <c r="J26" i="13"/>
  <c r="I26" i="13"/>
  <c r="H26" i="13"/>
  <c r="G26" i="13"/>
  <c r="F26" i="13"/>
  <c r="E26" i="13"/>
  <c r="K4" i="13"/>
  <c r="J4" i="13"/>
  <c r="I4" i="13"/>
  <c r="H4" i="13"/>
  <c r="G4" i="13"/>
  <c r="F4" i="13"/>
  <c r="E4" i="13"/>
  <c r="L36" i="13" l="1" a="1"/>
  <c r="L36" i="13" s="1"/>
  <c r="L24" i="13" a="1"/>
  <c r="L24" i="13" s="1"/>
  <c r="L43" i="13" a="1"/>
  <c r="L43" i="13" s="1"/>
  <c r="L33" i="13" a="1"/>
  <c r="L33" i="13" s="1"/>
  <c r="L15" i="13" a="1"/>
  <c r="L15" i="13" s="1"/>
  <c r="L16" i="13" a="1"/>
  <c r="L16" i="13" s="1"/>
  <c r="L7" i="13" a="1"/>
  <c r="L7" i="13" s="1"/>
  <c r="L31" i="13" a="1"/>
  <c r="L31" i="13" s="1"/>
  <c r="L6" i="13" a="1"/>
  <c r="L6" i="13" s="1"/>
  <c r="L32" i="13" a="1"/>
  <c r="L32" i="13" s="1"/>
  <c r="L40" i="13" a="1"/>
  <c r="L40" i="13" s="1"/>
  <c r="L9" i="13" a="1"/>
  <c r="L9" i="13" s="1"/>
  <c r="L20" i="13" a="1"/>
  <c r="L20" i="13" s="1"/>
  <c r="L27" i="13" a="1"/>
  <c r="L27" i="13" s="1"/>
  <c r="L30" i="13" a="1"/>
  <c r="L30" i="13" s="1"/>
  <c r="L11" i="13" a="1"/>
  <c r="L11" i="13" s="1"/>
  <c r="L14" i="13" a="1"/>
  <c r="L14" i="13" s="1"/>
  <c r="L22" i="13" a="1"/>
  <c r="L22" i="13" s="1"/>
  <c r="L25" i="13" a="1"/>
  <c r="L25" i="13" s="1"/>
  <c r="L35" i="13" a="1"/>
  <c r="L35" i="13" s="1"/>
  <c r="L17" i="13" a="1"/>
  <c r="L17" i="13" s="1"/>
  <c r="L12" i="13" a="1"/>
  <c r="L12" i="13" s="1"/>
  <c r="L8" i="13" a="1"/>
  <c r="L8" i="13" s="1"/>
  <c r="L21" i="13" a="1"/>
  <c r="L21" i="13" s="1"/>
  <c r="L26" i="13" a="1"/>
  <c r="L26" i="13" s="1"/>
  <c r="L4" i="13" a="1"/>
  <c r="L4" i="13" s="1"/>
  <c r="L5" i="13" a="1"/>
  <c r="L5" i="13" s="1"/>
  <c r="L18" i="13" a="1"/>
  <c r="L18" i="13" s="1"/>
  <c r="L19" i="13" a="1"/>
  <c r="L19" i="13" s="1"/>
  <c r="L38" i="13" a="1"/>
  <c r="L38" i="13" s="1"/>
  <c r="L42" i="13" a="1"/>
  <c r="L42" i="13" s="1"/>
  <c r="L10" i="13" a="1"/>
  <c r="L10" i="13" s="1"/>
  <c r="D44" i="64"/>
  <c r="G44" i="64" s="1"/>
  <c r="D23" i="64"/>
  <c r="G23" i="64" s="1"/>
  <c r="D11" i="64"/>
  <c r="G11" i="64" s="1"/>
  <c r="D31" i="64"/>
  <c r="G31" i="64" s="1"/>
  <c r="D5" i="64"/>
  <c r="G5" i="64" s="1"/>
  <c r="D39" i="64"/>
  <c r="G39" i="64" s="1"/>
  <c r="D28" i="64"/>
  <c r="G28" i="64" s="1"/>
  <c r="D33" i="64"/>
  <c r="G33" i="64" s="1"/>
  <c r="D41" i="64"/>
  <c r="G41" i="64" s="1"/>
  <c r="D40" i="64"/>
  <c r="G40" i="64" s="1"/>
  <c r="D8" i="64"/>
  <c r="G8" i="64" s="1"/>
  <c r="D9" i="64"/>
  <c r="G9" i="64" s="1"/>
  <c r="D21" i="64"/>
  <c r="G21" i="64" s="1"/>
  <c r="D38" i="64"/>
  <c r="G38" i="64" s="1"/>
  <c r="D42" i="64"/>
  <c r="G42" i="64" s="1"/>
  <c r="D13" i="64"/>
  <c r="G13" i="64" s="1"/>
  <c r="D4" i="64"/>
  <c r="G4" i="64" s="1"/>
  <c r="D36" i="64"/>
  <c r="G36" i="64" s="1"/>
  <c r="D7" i="64"/>
  <c r="G7" i="64" s="1"/>
  <c r="D37" i="64"/>
  <c r="G37" i="64" s="1"/>
  <c r="D17" i="64"/>
  <c r="G17" i="64" s="1"/>
  <c r="D34" i="64"/>
  <c r="G34" i="64" s="1"/>
  <c r="D12" i="64"/>
  <c r="G12" i="64" s="1"/>
  <c r="D24" i="64"/>
  <c r="G24" i="64" s="1"/>
  <c r="D29" i="64"/>
  <c r="G29" i="64" s="1"/>
  <c r="D32" i="64"/>
  <c r="G32" i="64" s="1"/>
  <c r="D6" i="64"/>
  <c r="G6" i="64" s="1"/>
  <c r="D26" i="64"/>
  <c r="G26" i="64" s="1"/>
  <c r="D18" i="64"/>
  <c r="G18" i="64" s="1"/>
  <c r="D15" i="64"/>
  <c r="G15" i="64" s="1"/>
  <c r="D25" i="64"/>
  <c r="G25" i="64" s="1"/>
  <c r="D16" i="64"/>
  <c r="G16" i="64" s="1"/>
  <c r="D22" i="64"/>
  <c r="G22" i="64" s="1"/>
  <c r="D14" i="64"/>
  <c r="G14" i="64" s="1"/>
  <c r="D19" i="64"/>
  <c r="G19" i="64" s="1"/>
  <c r="D35" i="64"/>
  <c r="G35" i="64" s="1"/>
  <c r="D43" i="64"/>
  <c r="G43" i="64" s="1"/>
  <c r="D27" i="64"/>
  <c r="G27" i="64" s="1"/>
  <c r="D20" i="64"/>
  <c r="G20" i="64" s="1"/>
  <c r="D30" i="64"/>
  <c r="G30" i="64" s="1"/>
  <c r="M5" i="67"/>
  <c r="M14" i="67"/>
  <c r="M49" i="67"/>
  <c r="M35" i="67"/>
  <c r="M13" i="67"/>
  <c r="M16" i="67"/>
  <c r="C16" i="67" s="1"/>
  <c r="M33" i="67"/>
  <c r="M44" i="67"/>
  <c r="M10" i="67"/>
  <c r="M27" i="67"/>
  <c r="M7" i="67"/>
  <c r="M25" i="67"/>
  <c r="M20" i="67"/>
  <c r="M9" i="67"/>
  <c r="M18" i="67"/>
  <c r="M19" i="67"/>
  <c r="C19" i="67" s="1"/>
  <c r="M11" i="67"/>
  <c r="M22" i="67"/>
  <c r="M24" i="67"/>
  <c r="M50" i="67"/>
  <c r="C50" i="67" s="1"/>
  <c r="M17" i="67"/>
  <c r="M41" i="67"/>
  <c r="M8" i="67"/>
  <c r="C21" i="13"/>
  <c r="C22" i="13"/>
  <c r="C10" i="13"/>
  <c r="C34" i="13"/>
  <c r="C4" i="13"/>
  <c r="C31" i="13"/>
  <c r="C17" i="13"/>
  <c r="C28" i="13"/>
  <c r="C30" i="13"/>
  <c r="C43" i="13"/>
  <c r="C33" i="13"/>
  <c r="C42" i="13"/>
  <c r="C26" i="13"/>
  <c r="C11" i="13"/>
  <c r="C36" i="13"/>
  <c r="C35" i="13"/>
  <c r="C5" i="13"/>
  <c r="C16" i="13"/>
  <c r="C19" i="13"/>
  <c r="C38" i="13"/>
  <c r="C12" i="13"/>
  <c r="C7" i="13"/>
  <c r="C9" i="13"/>
  <c r="C18" i="13"/>
  <c r="C27" i="13"/>
  <c r="C8" i="13"/>
  <c r="C24" i="13"/>
  <c r="C25" i="13"/>
  <c r="C15" i="13"/>
  <c r="C14" i="13"/>
  <c r="C20" i="13"/>
  <c r="C32" i="13"/>
  <c r="C40" i="13"/>
  <c r="C6" i="13"/>
  <c r="C41" i="67" l="1"/>
  <c r="C24" i="67"/>
  <c r="C13" i="67"/>
  <c r="J41" i="13"/>
  <c r="E4" i="62"/>
  <c r="E7" i="62"/>
  <c r="E3" i="61"/>
  <c r="E13" i="61"/>
  <c r="H41" i="13"/>
  <c r="E60" i="66"/>
  <c r="E55" i="66"/>
  <c r="E31" i="66"/>
  <c r="E35" i="66"/>
  <c r="E46" i="66"/>
  <c r="E52" i="66"/>
  <c r="E57" i="66"/>
  <c r="E56" i="66"/>
  <c r="E47" i="66"/>
  <c r="E43" i="66"/>
  <c r="E48" i="66"/>
  <c r="E59" i="66"/>
  <c r="E58" i="66"/>
  <c r="E54" i="66"/>
  <c r="E53" i="66"/>
  <c r="E30" i="66"/>
  <c r="E11" i="66"/>
  <c r="E5" i="66"/>
  <c r="E27" i="66"/>
  <c r="E25" i="66"/>
  <c r="E45" i="66"/>
  <c r="E36" i="66"/>
  <c r="E16" i="66"/>
  <c r="E10" i="66"/>
  <c r="E32" i="66"/>
  <c r="E38" i="66"/>
  <c r="E3" i="66"/>
  <c r="E7" i="66"/>
  <c r="E20" i="66"/>
  <c r="E26" i="66"/>
  <c r="E8" i="66"/>
  <c r="E23" i="66"/>
  <c r="E37" i="66"/>
  <c r="E40" i="66"/>
  <c r="E49" i="66"/>
  <c r="E39" i="66"/>
  <c r="E18" i="66"/>
  <c r="E44" i="66"/>
  <c r="E51" i="66"/>
  <c r="E28" i="66"/>
  <c r="E50" i="66"/>
  <c r="E34" i="66"/>
  <c r="E22" i="66"/>
  <c r="E33" i="66"/>
  <c r="E42" i="66"/>
  <c r="E24" i="66"/>
  <c r="E14" i="66"/>
  <c r="E41" i="66"/>
  <c r="E29" i="66"/>
  <c r="E4" i="66"/>
  <c r="E17" i="66"/>
  <c r="E21" i="66"/>
  <c r="E19" i="66"/>
  <c r="E12" i="66"/>
  <c r="E13" i="66"/>
  <c r="E15" i="66"/>
  <c r="E6" i="66" l="1"/>
  <c r="M13" i="66"/>
  <c r="M12" i="66"/>
  <c r="N4" i="66"/>
  <c r="N3" i="66"/>
  <c r="E9" i="66"/>
  <c r="E13" i="58"/>
  <c r="N13" i="66" l="1"/>
  <c r="N12" i="66"/>
  <c r="E41" i="13"/>
  <c r="K41" i="13"/>
  <c r="I41" i="13"/>
  <c r="G41" i="13"/>
  <c r="E3" i="16"/>
  <c r="E154" i="26"/>
  <c r="F154" i="26"/>
  <c r="G154" i="26"/>
  <c r="A2" i="26"/>
  <c r="L41" i="13" l="1" a="1"/>
  <c r="L41" i="13" s="1"/>
  <c r="C41" i="13"/>
  <c r="M12" i="62"/>
  <c r="M13" i="62"/>
  <c r="C44" i="67" l="1"/>
  <c r="C20" i="67"/>
  <c r="E57" i="26"/>
  <c r="F57" i="26"/>
  <c r="G57" i="26"/>
  <c r="A16" i="26"/>
  <c r="G94" i="26"/>
  <c r="F94" i="26"/>
  <c r="E94" i="26"/>
  <c r="A96" i="26"/>
  <c r="A4" i="26"/>
  <c r="N3" i="62"/>
  <c r="N4" i="62"/>
  <c r="M13" i="61"/>
  <c r="M12" i="61"/>
  <c r="A151" i="26"/>
  <c r="G127" i="26"/>
  <c r="F127" i="26"/>
  <c r="E127" i="26"/>
  <c r="G153" i="26"/>
  <c r="F153" i="26"/>
  <c r="E153" i="26"/>
  <c r="G152" i="26"/>
  <c r="F152" i="26"/>
  <c r="E152" i="26"/>
  <c r="A47" i="26"/>
  <c r="A130" i="26"/>
  <c r="A129" i="26"/>
  <c r="A26" i="26"/>
  <c r="G151" i="26"/>
  <c r="F151" i="26"/>
  <c r="E151" i="26"/>
  <c r="G150" i="26"/>
  <c r="F150" i="26"/>
  <c r="E150" i="26"/>
  <c r="G149" i="26"/>
  <c r="F149" i="26"/>
  <c r="E149" i="26"/>
  <c r="N3" i="61"/>
  <c r="D26" i="61" s="1"/>
  <c r="G26" i="61" s="1"/>
  <c r="N4" i="61"/>
  <c r="E56" i="26"/>
  <c r="F56" i="26"/>
  <c r="G56" i="26"/>
  <c r="A65" i="26"/>
  <c r="G30" i="26"/>
  <c r="F30" i="26"/>
  <c r="E30" i="26"/>
  <c r="A30" i="26"/>
  <c r="G89" i="26"/>
  <c r="F89" i="26"/>
  <c r="E89" i="26"/>
  <c r="A3" i="26"/>
  <c r="E115" i="26"/>
  <c r="F115" i="26"/>
  <c r="G115" i="26"/>
  <c r="A35" i="26"/>
  <c r="A92" i="26"/>
  <c r="G93" i="26"/>
  <c r="F93" i="26"/>
  <c r="E93" i="26"/>
  <c r="G138" i="26"/>
  <c r="F138" i="26"/>
  <c r="E138" i="26"/>
  <c r="A25" i="26"/>
  <c r="G100" i="26"/>
  <c r="F100" i="26"/>
  <c r="E100" i="26"/>
  <c r="A59" i="26"/>
  <c r="G17" i="26"/>
  <c r="F17" i="26"/>
  <c r="E17" i="26"/>
  <c r="A100" i="26"/>
  <c r="N13" i="61" l="1"/>
  <c r="D43" i="61"/>
  <c r="G43" i="61" s="1"/>
  <c r="D12" i="61"/>
  <c r="G12" i="61" s="1"/>
  <c r="D22" i="62"/>
  <c r="G22" i="62" s="1"/>
  <c r="D35" i="62"/>
  <c r="G35" i="62" s="1"/>
  <c r="D10" i="62"/>
  <c r="G10" i="62" s="1"/>
  <c r="D13" i="62"/>
  <c r="G13" i="62" s="1"/>
  <c r="D30" i="62"/>
  <c r="G30" i="62" s="1"/>
  <c r="D15" i="62"/>
  <c r="G15" i="62" s="1"/>
  <c r="D29" i="62"/>
  <c r="G29" i="62" s="1"/>
  <c r="D8" i="62"/>
  <c r="G8" i="62" s="1"/>
  <c r="D18" i="62"/>
  <c r="G18" i="62" s="1"/>
  <c r="D12" i="62"/>
  <c r="G12" i="62" s="1"/>
  <c r="D27" i="62"/>
  <c r="G27" i="62" s="1"/>
  <c r="D11" i="62"/>
  <c r="G11" i="62" s="1"/>
  <c r="D20" i="62"/>
  <c r="G20" i="62" s="1"/>
  <c r="D16" i="62"/>
  <c r="G16" i="62" s="1"/>
  <c r="D33" i="62"/>
  <c r="G33" i="62" s="1"/>
  <c r="D19" i="62"/>
  <c r="G19" i="62" s="1"/>
  <c r="D23" i="62"/>
  <c r="G23" i="62" s="1"/>
  <c r="D3" i="62"/>
  <c r="G3" i="62" s="1"/>
  <c r="D6" i="62"/>
  <c r="G6" i="62" s="1"/>
  <c r="D14" i="62"/>
  <c r="G14" i="62" s="1"/>
  <c r="D21" i="62"/>
  <c r="G21" i="62" s="1"/>
  <c r="D31" i="62"/>
  <c r="G31" i="62" s="1"/>
  <c r="D5" i="62"/>
  <c r="G5" i="62" s="1"/>
  <c r="D17" i="62"/>
  <c r="G17" i="62" s="1"/>
  <c r="D36" i="62"/>
  <c r="G36" i="62" s="1"/>
  <c r="D34" i="62"/>
  <c r="G34" i="62" s="1"/>
  <c r="C46" i="67" s="1"/>
  <c r="D25" i="62"/>
  <c r="G25" i="62" s="1"/>
  <c r="D37" i="62"/>
  <c r="G37" i="62" s="1"/>
  <c r="D28" i="62"/>
  <c r="G28" i="62" s="1"/>
  <c r="D9" i="62"/>
  <c r="G9" i="62" s="1"/>
  <c r="D26" i="62"/>
  <c r="G26" i="62" s="1"/>
  <c r="D32" i="62"/>
  <c r="G32" i="62" s="1"/>
  <c r="D24" i="62"/>
  <c r="G24" i="62" s="1"/>
  <c r="D20" i="58"/>
  <c r="G20" i="58" s="1"/>
  <c r="D27" i="57"/>
  <c r="G27" i="57" s="1"/>
  <c r="D21" i="57"/>
  <c r="G21" i="57" s="1"/>
  <c r="D14" i="16"/>
  <c r="G14" i="16" s="1"/>
  <c r="D19" i="16"/>
  <c r="G19" i="16" s="1"/>
  <c r="N13" i="64"/>
  <c r="N12" i="64"/>
  <c r="N13" i="62"/>
  <c r="N12" i="62"/>
  <c r="N12" i="61"/>
  <c r="A61" i="26"/>
  <c r="A50" i="26"/>
  <c r="A76" i="26"/>
  <c r="A117" i="26"/>
  <c r="A73" i="26"/>
  <c r="A136" i="26"/>
  <c r="A74" i="26"/>
  <c r="A112" i="26"/>
  <c r="A94" i="26"/>
  <c r="A69" i="26"/>
  <c r="A95" i="26"/>
  <c r="A79" i="26"/>
  <c r="A10" i="26"/>
  <c r="A15" i="26"/>
  <c r="A52" i="26"/>
  <c r="A36" i="26"/>
  <c r="A38" i="26"/>
  <c r="A60" i="26"/>
  <c r="A98" i="26"/>
  <c r="A123" i="26"/>
  <c r="A87" i="26"/>
  <c r="G43" i="26"/>
  <c r="F43" i="26"/>
  <c r="E43" i="26"/>
  <c r="C23" i="67" l="1"/>
  <c r="G136" i="26"/>
  <c r="F136" i="26"/>
  <c r="E136" i="26"/>
  <c r="G60" i="26"/>
  <c r="F60" i="26"/>
  <c r="E60" i="26"/>
  <c r="B49" i="50"/>
  <c r="A80" i="26"/>
  <c r="A24" i="26"/>
  <c r="A7" i="26"/>
  <c r="A127" i="26"/>
  <c r="A93" i="26"/>
  <c r="A132" i="26"/>
  <c r="A81" i="26"/>
  <c r="A84" i="26"/>
  <c r="A90" i="26"/>
  <c r="A111" i="26"/>
  <c r="A55" i="26"/>
  <c r="A110" i="26"/>
  <c r="A120" i="26"/>
  <c r="A122" i="26"/>
  <c r="A126" i="26"/>
  <c r="A131" i="26"/>
  <c r="A27" i="26"/>
  <c r="A91" i="26"/>
  <c r="A54" i="26"/>
  <c r="A68" i="26"/>
  <c r="A45" i="26"/>
  <c r="A39" i="26"/>
  <c r="A125" i="26"/>
  <c r="A23" i="26"/>
  <c r="A105" i="26"/>
  <c r="A34" i="26"/>
  <c r="A43" i="26"/>
  <c r="A77" i="26"/>
  <c r="A18" i="26"/>
  <c r="A139" i="26"/>
  <c r="A9" i="26"/>
  <c r="A107" i="26"/>
  <c r="A154" i="26"/>
  <c r="A83" i="26"/>
  <c r="A70" i="26"/>
  <c r="A72" i="26"/>
  <c r="A66" i="26"/>
  <c r="A56" i="26"/>
  <c r="A115" i="26"/>
  <c r="A97" i="26"/>
  <c r="A31" i="26"/>
  <c r="A51" i="26"/>
  <c r="A135" i="26"/>
  <c r="A147" i="26"/>
  <c r="A99" i="26"/>
  <c r="A153" i="26"/>
  <c r="A124" i="26"/>
  <c r="A71" i="26"/>
  <c r="A152" i="26"/>
  <c r="A28" i="26"/>
  <c r="A67" i="26"/>
  <c r="A58" i="26"/>
  <c r="A106" i="26"/>
  <c r="A62" i="26"/>
  <c r="A114" i="26"/>
  <c r="A89" i="26"/>
  <c r="A13" i="26"/>
  <c r="A22" i="26"/>
  <c r="A113" i="26"/>
  <c r="A143" i="26"/>
  <c r="A82" i="26"/>
  <c r="A21" i="26"/>
  <c r="A20" i="26"/>
  <c r="A133" i="26"/>
  <c r="A144" i="26"/>
  <c r="A5" i="26"/>
  <c r="A118" i="26"/>
  <c r="A150" i="26"/>
  <c r="A145" i="26"/>
  <c r="A119" i="26"/>
  <c r="A128" i="26"/>
  <c r="A116" i="26"/>
  <c r="A19" i="26"/>
  <c r="A149" i="26"/>
  <c r="A42" i="26"/>
  <c r="A17" i="26"/>
  <c r="A148" i="26"/>
  <c r="A29" i="26"/>
  <c r="A46" i="26"/>
  <c r="A11" i="26"/>
  <c r="A32" i="26"/>
  <c r="A146" i="26"/>
  <c r="A75" i="26"/>
  <c r="A102" i="26"/>
  <c r="A14" i="26"/>
  <c r="A53" i="26"/>
  <c r="A121" i="26"/>
  <c r="A137" i="26"/>
  <c r="A6" i="26"/>
  <c r="A63" i="26"/>
  <c r="A142" i="26"/>
  <c r="A86" i="26"/>
  <c r="A108" i="26"/>
  <c r="A101" i="26"/>
  <c r="A85" i="26"/>
  <c r="A49" i="26"/>
  <c r="A48" i="26"/>
  <c r="A104" i="26"/>
  <c r="A138" i="26"/>
  <c r="A8" i="26"/>
  <c r="A12" i="26"/>
  <c r="A57" i="26"/>
  <c r="A41" i="26"/>
  <c r="A37" i="26"/>
  <c r="A33" i="26"/>
  <c r="A109" i="26"/>
  <c r="A103" i="26"/>
  <c r="A78" i="26"/>
  <c r="A44" i="26"/>
  <c r="A64" i="26"/>
  <c r="A134" i="26"/>
  <c r="A88" i="26"/>
  <c r="A140" i="26"/>
  <c r="A141" i="26"/>
  <c r="A40" i="26"/>
  <c r="G148" i="26"/>
  <c r="F148" i="26"/>
  <c r="E148" i="26"/>
  <c r="G63" i="26"/>
  <c r="F63" i="26"/>
  <c r="E63" i="26"/>
  <c r="G78" i="26"/>
  <c r="F78" i="26"/>
  <c r="E78" i="26"/>
  <c r="G140" i="26"/>
  <c r="F140" i="26"/>
  <c r="E140" i="26"/>
  <c r="G40" i="26"/>
  <c r="F40" i="26"/>
  <c r="E40" i="26"/>
  <c r="G61" i="26"/>
  <c r="F61" i="26"/>
  <c r="E61" i="26"/>
  <c r="G50" i="26"/>
  <c r="F50" i="26"/>
  <c r="E50" i="26"/>
  <c r="G76" i="26"/>
  <c r="F76" i="26"/>
  <c r="E76" i="26"/>
  <c r="G117" i="26"/>
  <c r="F117" i="26"/>
  <c r="E117" i="26"/>
  <c r="G74" i="26"/>
  <c r="F74" i="26"/>
  <c r="E74" i="26"/>
  <c r="G112" i="26"/>
  <c r="F112" i="26"/>
  <c r="E112" i="26"/>
  <c r="G69" i="26"/>
  <c r="F69" i="26"/>
  <c r="E69" i="26"/>
  <c r="G79" i="26"/>
  <c r="F79" i="26"/>
  <c r="E79" i="26"/>
  <c r="G15" i="26"/>
  <c r="F15" i="26"/>
  <c r="E15" i="26"/>
  <c r="G52" i="26"/>
  <c r="F52" i="26"/>
  <c r="E52" i="26"/>
  <c r="G36" i="26"/>
  <c r="F36" i="26"/>
  <c r="E36" i="26"/>
  <c r="G38" i="26"/>
  <c r="F38" i="26"/>
  <c r="E38" i="26"/>
  <c r="G96" i="26"/>
  <c r="F96" i="26"/>
  <c r="E96" i="26"/>
  <c r="G25" i="26"/>
  <c r="F25" i="26"/>
  <c r="E25" i="26"/>
  <c r="G98" i="26"/>
  <c r="F98" i="26"/>
  <c r="E98" i="26"/>
  <c r="G123" i="26"/>
  <c r="F123" i="26"/>
  <c r="E123" i="26"/>
  <c r="G24" i="26"/>
  <c r="F24" i="26"/>
  <c r="E24" i="26"/>
  <c r="G7" i="26"/>
  <c r="F7" i="26"/>
  <c r="E7" i="26"/>
  <c r="G92" i="26"/>
  <c r="F92" i="26"/>
  <c r="E92" i="26"/>
  <c r="G132" i="26"/>
  <c r="F132" i="26"/>
  <c r="E132" i="26"/>
  <c r="G81" i="26"/>
  <c r="F81" i="26"/>
  <c r="E81" i="26"/>
  <c r="G84" i="26"/>
  <c r="F84" i="26"/>
  <c r="E84" i="26"/>
  <c r="G90" i="26"/>
  <c r="F90" i="26"/>
  <c r="E90" i="26"/>
  <c r="G111" i="26"/>
  <c r="F111" i="26"/>
  <c r="E111" i="26"/>
  <c r="G55" i="26"/>
  <c r="F55" i="26"/>
  <c r="E55" i="26"/>
  <c r="G110" i="26"/>
  <c r="F110" i="26"/>
  <c r="E110" i="26"/>
  <c r="G120" i="26"/>
  <c r="F120" i="26"/>
  <c r="E120" i="26"/>
  <c r="G122" i="26"/>
  <c r="F122" i="26"/>
  <c r="E122" i="26"/>
  <c r="G126" i="26"/>
  <c r="F126" i="26"/>
  <c r="E126" i="26"/>
  <c r="G131" i="26"/>
  <c r="F131" i="26"/>
  <c r="E131" i="26"/>
  <c r="G27" i="26"/>
  <c r="F27" i="26"/>
  <c r="E27" i="26"/>
  <c r="G91" i="26"/>
  <c r="F91" i="26"/>
  <c r="E91" i="26"/>
  <c r="G10" i="26"/>
  <c r="F10" i="26"/>
  <c r="E10" i="26"/>
  <c r="G68" i="26"/>
  <c r="F68" i="26"/>
  <c r="E68" i="26"/>
  <c r="G45" i="26"/>
  <c r="F45" i="26"/>
  <c r="E45" i="26"/>
  <c r="G39" i="26"/>
  <c r="F39" i="26"/>
  <c r="E39" i="26"/>
  <c r="G125" i="26"/>
  <c r="F125" i="26"/>
  <c r="E125" i="26"/>
  <c r="G23" i="26"/>
  <c r="F23" i="26"/>
  <c r="E23" i="26"/>
  <c r="G105" i="26"/>
  <c r="F105" i="26"/>
  <c r="E105" i="26"/>
  <c r="G34" i="26"/>
  <c r="F34" i="26"/>
  <c r="E34" i="26"/>
  <c r="G87" i="26"/>
  <c r="F87" i="26"/>
  <c r="E87" i="26"/>
  <c r="G77" i="26"/>
  <c r="F77" i="26"/>
  <c r="E77" i="26"/>
  <c r="G18" i="26"/>
  <c r="F18" i="26"/>
  <c r="E18" i="26"/>
  <c r="G139" i="26"/>
  <c r="F139" i="26"/>
  <c r="E139" i="26"/>
  <c r="G9" i="26"/>
  <c r="F9" i="26"/>
  <c r="E9" i="26"/>
  <c r="G107" i="26"/>
  <c r="F107" i="26"/>
  <c r="E107" i="26"/>
  <c r="G80" i="26"/>
  <c r="F80" i="26"/>
  <c r="E80" i="26"/>
  <c r="G83" i="26"/>
  <c r="F83" i="26"/>
  <c r="E83" i="26"/>
  <c r="G70" i="26"/>
  <c r="F70" i="26"/>
  <c r="E70" i="26"/>
  <c r="G72" i="26"/>
  <c r="F72" i="26"/>
  <c r="E72" i="26"/>
  <c r="G66" i="26"/>
  <c r="F66" i="26"/>
  <c r="E66" i="26"/>
  <c r="G73" i="26"/>
  <c r="F73" i="26"/>
  <c r="E73" i="26"/>
  <c r="G26" i="26"/>
  <c r="F26" i="26"/>
  <c r="E26" i="26"/>
  <c r="G65" i="26"/>
  <c r="F65" i="26"/>
  <c r="E65" i="26"/>
  <c r="G97" i="26"/>
  <c r="F97" i="26"/>
  <c r="E97" i="26"/>
  <c r="G124" i="26"/>
  <c r="F124" i="26"/>
  <c r="E124" i="26"/>
  <c r="G2" i="26"/>
  <c r="F2" i="26"/>
  <c r="E2" i="26"/>
  <c r="G130" i="26"/>
  <c r="F130" i="26"/>
  <c r="E130" i="26"/>
  <c r="G129" i="26"/>
  <c r="F129" i="26"/>
  <c r="E129" i="26"/>
  <c r="G35" i="26"/>
  <c r="F35" i="26"/>
  <c r="E35" i="26"/>
  <c r="G31" i="26"/>
  <c r="F31" i="26"/>
  <c r="E31" i="26"/>
  <c r="G51" i="26"/>
  <c r="F51" i="26"/>
  <c r="E51" i="26"/>
  <c r="G135" i="26"/>
  <c r="F135" i="26"/>
  <c r="E135" i="26"/>
  <c r="G147" i="26"/>
  <c r="F147" i="26"/>
  <c r="E147" i="26"/>
  <c r="G99" i="26"/>
  <c r="F99" i="26"/>
  <c r="E99" i="26"/>
  <c r="G71" i="26"/>
  <c r="F71" i="26"/>
  <c r="E71" i="26"/>
  <c r="G28" i="26"/>
  <c r="F28" i="26"/>
  <c r="E28" i="26"/>
  <c r="G67" i="26"/>
  <c r="F67" i="26"/>
  <c r="E67" i="26"/>
  <c r="G58" i="26"/>
  <c r="F58" i="26"/>
  <c r="E58" i="26"/>
  <c r="G106" i="26"/>
  <c r="F106" i="26"/>
  <c r="E106" i="26"/>
  <c r="G62" i="26"/>
  <c r="F62" i="26"/>
  <c r="E62" i="26"/>
  <c r="G54" i="26"/>
  <c r="F54" i="26"/>
  <c r="E54" i="26"/>
  <c r="G114" i="26"/>
  <c r="F114" i="26"/>
  <c r="E114" i="26"/>
  <c r="G13" i="26"/>
  <c r="F13" i="26"/>
  <c r="E13" i="26"/>
  <c r="G22" i="26"/>
  <c r="F22" i="26"/>
  <c r="E22" i="26"/>
  <c r="G113" i="26"/>
  <c r="F113" i="26"/>
  <c r="E113" i="26"/>
  <c r="G143" i="26"/>
  <c r="F143" i="26"/>
  <c r="E143" i="26"/>
  <c r="G3" i="26"/>
  <c r="F3" i="26"/>
  <c r="E3" i="26"/>
  <c r="G82" i="26"/>
  <c r="F82" i="26"/>
  <c r="E82" i="26"/>
  <c r="G21" i="26"/>
  <c r="F21" i="26"/>
  <c r="E21" i="26"/>
  <c r="G20" i="26"/>
  <c r="F20" i="26"/>
  <c r="E20" i="26"/>
  <c r="G133" i="26"/>
  <c r="F133" i="26"/>
  <c r="E133" i="26"/>
  <c r="G144" i="26"/>
  <c r="F144" i="26"/>
  <c r="E144" i="26"/>
  <c r="G5" i="26"/>
  <c r="F5" i="26"/>
  <c r="E5" i="26"/>
  <c r="G118" i="26"/>
  <c r="F118" i="26"/>
  <c r="E118" i="26"/>
  <c r="G145" i="26"/>
  <c r="F145" i="26"/>
  <c r="E145" i="26"/>
  <c r="G119" i="26"/>
  <c r="F119" i="26"/>
  <c r="E119" i="26"/>
  <c r="G4" i="26"/>
  <c r="F4" i="26"/>
  <c r="E4" i="26"/>
  <c r="G128" i="26"/>
  <c r="F128" i="26"/>
  <c r="E128" i="26"/>
  <c r="G116" i="26"/>
  <c r="F116" i="26"/>
  <c r="E116" i="26"/>
  <c r="G19" i="26"/>
  <c r="F19" i="26"/>
  <c r="E19" i="26"/>
  <c r="G42" i="26"/>
  <c r="F42" i="26"/>
  <c r="E42" i="26"/>
  <c r="G8" i="26"/>
  <c r="F8" i="26"/>
  <c r="E8" i="26"/>
  <c r="G29" i="26"/>
  <c r="F29" i="26"/>
  <c r="E29" i="26"/>
  <c r="G11" i="26"/>
  <c r="F11" i="26"/>
  <c r="E11" i="26"/>
  <c r="G46" i="26"/>
  <c r="F46" i="26"/>
  <c r="E46" i="26"/>
  <c r="G32" i="26"/>
  <c r="F32" i="26"/>
  <c r="E32" i="26"/>
  <c r="G146" i="26"/>
  <c r="F146" i="26"/>
  <c r="E146" i="26"/>
  <c r="G75" i="26"/>
  <c r="F75" i="26"/>
  <c r="E75" i="26"/>
  <c r="G59" i="26"/>
  <c r="F59" i="26"/>
  <c r="E59" i="26"/>
  <c r="G102" i="26"/>
  <c r="F102" i="26"/>
  <c r="E102" i="26"/>
  <c r="G14" i="26"/>
  <c r="F14" i="26"/>
  <c r="E14" i="26"/>
  <c r="G53" i="26"/>
  <c r="F53" i="26"/>
  <c r="E53" i="26"/>
  <c r="G121" i="26"/>
  <c r="F121" i="26"/>
  <c r="E121" i="26"/>
  <c r="G137" i="26"/>
  <c r="F137" i="26"/>
  <c r="E137" i="26"/>
  <c r="G6" i="26"/>
  <c r="F6" i="26"/>
  <c r="E6" i="26"/>
  <c r="G47" i="26"/>
  <c r="F47" i="26"/>
  <c r="E47" i="26"/>
  <c r="G142" i="26"/>
  <c r="F142" i="26"/>
  <c r="E142" i="26"/>
  <c r="G86" i="26"/>
  <c r="F86" i="26"/>
  <c r="E86" i="26"/>
  <c r="G108" i="26"/>
  <c r="F108" i="26"/>
  <c r="E108" i="26"/>
  <c r="G101" i="26"/>
  <c r="F101" i="26"/>
  <c r="E101" i="26"/>
  <c r="G85" i="26"/>
  <c r="F85" i="26"/>
  <c r="E85" i="26"/>
  <c r="G48" i="26"/>
  <c r="F48" i="26"/>
  <c r="E48" i="26"/>
  <c r="G104" i="26"/>
  <c r="F104" i="26"/>
  <c r="E104" i="26"/>
  <c r="G49" i="26"/>
  <c r="F49" i="26"/>
  <c r="E49" i="26"/>
  <c r="G12" i="26"/>
  <c r="F12" i="26"/>
  <c r="E12" i="26"/>
  <c r="G41" i="26"/>
  <c r="F41" i="26"/>
  <c r="E41" i="26"/>
  <c r="G16" i="26"/>
  <c r="F16" i="26"/>
  <c r="E16" i="26"/>
  <c r="G37" i="26"/>
  <c r="F37" i="26"/>
  <c r="E37" i="26"/>
  <c r="G33" i="26"/>
  <c r="F33" i="26"/>
  <c r="E33" i="26"/>
  <c r="G109" i="26"/>
  <c r="F109" i="26"/>
  <c r="E109" i="26"/>
  <c r="G103" i="26"/>
  <c r="F103" i="26"/>
  <c r="E103" i="26"/>
  <c r="G44" i="26"/>
  <c r="F44" i="26"/>
  <c r="E44" i="26"/>
  <c r="G64" i="26"/>
  <c r="F64" i="26"/>
  <c r="E64" i="26"/>
  <c r="G134" i="26"/>
  <c r="F134" i="26"/>
  <c r="E134" i="26"/>
  <c r="G95" i="26"/>
  <c r="F95" i="26"/>
  <c r="E95" i="26"/>
  <c r="G88" i="26"/>
  <c r="F88" i="26"/>
  <c r="E88" i="26"/>
  <c r="G141" i="26"/>
  <c r="F141" i="26"/>
  <c r="E141" i="26"/>
  <c r="N13" i="58"/>
  <c r="N12" i="58"/>
  <c r="B31" i="50"/>
  <c r="B29" i="50"/>
  <c r="B27" i="50"/>
  <c r="B25" i="50"/>
  <c r="B23" i="50"/>
  <c r="B21" i="50"/>
  <c r="B19" i="50"/>
  <c r="B18" i="50"/>
  <c r="B17" i="50"/>
  <c r="B16" i="50"/>
  <c r="B15" i="50"/>
  <c r="B13" i="50"/>
  <c r="B12" i="50"/>
  <c r="B11" i="50"/>
  <c r="B10" i="50"/>
  <c r="B9" i="50"/>
  <c r="B8" i="50"/>
  <c r="B7" i="50"/>
  <c r="B6" i="50"/>
  <c r="B5" i="50"/>
  <c r="B4" i="50"/>
  <c r="B3" i="50"/>
  <c r="B2" i="50"/>
  <c r="D44" i="49"/>
  <c r="D41" i="49"/>
  <c r="D34" i="49"/>
  <c r="B31" i="49"/>
  <c r="D29" i="49"/>
  <c r="B29" i="49"/>
  <c r="D28" i="49"/>
  <c r="B27" i="49"/>
  <c r="D25" i="49"/>
  <c r="B25" i="49"/>
  <c r="D24" i="49"/>
  <c r="B23" i="49"/>
  <c r="B21" i="49"/>
  <c r="D19" i="49"/>
  <c r="B19" i="49"/>
  <c r="B18" i="49"/>
  <c r="D17" i="49"/>
  <c r="B17" i="49"/>
  <c r="B16" i="49"/>
  <c r="B15" i="49"/>
  <c r="B12" i="49"/>
  <c r="B11" i="49"/>
  <c r="B10" i="49"/>
  <c r="B9" i="49"/>
  <c r="B8" i="49"/>
  <c r="B7" i="49"/>
  <c r="B6" i="49"/>
  <c r="B5" i="49"/>
  <c r="B4" i="49"/>
  <c r="B3" i="49"/>
  <c r="B2" i="49"/>
  <c r="L68" i="27"/>
  <c r="L53" i="27"/>
  <c r="J67" i="27"/>
  <c r="H68" i="27"/>
  <c r="M67" i="27"/>
  <c r="O67" i="27"/>
  <c r="M54" i="27"/>
  <c r="O54" i="27"/>
  <c r="M79" i="27"/>
  <c r="O79" i="27"/>
  <c r="M63" i="27"/>
  <c r="O63" i="27"/>
  <c r="M16" i="27"/>
  <c r="O16" i="27"/>
  <c r="M10" i="27"/>
  <c r="O10" i="27"/>
  <c r="I79" i="27"/>
  <c r="D53" i="27"/>
  <c r="B53" i="27" s="1"/>
  <c r="C53" i="27" s="1"/>
  <c r="D68" i="27"/>
  <c r="D71" i="27"/>
  <c r="P71" i="27" s="1"/>
  <c r="S84" i="27"/>
  <c r="V84" i="27" s="1"/>
  <c r="S83" i="27"/>
  <c r="V83" i="27" s="1"/>
  <c r="S77" i="27"/>
  <c r="V77" i="27" s="1"/>
  <c r="S76" i="27"/>
  <c r="V76" i="27" s="1"/>
  <c r="S75" i="27"/>
  <c r="V75" i="27" s="1"/>
  <c r="S71" i="27"/>
  <c r="V71" i="27" s="1"/>
  <c r="S70" i="27"/>
  <c r="V70" i="27" s="1"/>
  <c r="S66" i="27"/>
  <c r="V66" i="27" s="1"/>
  <c r="S65" i="27"/>
  <c r="V65" i="27" s="1"/>
  <c r="S62" i="27"/>
  <c r="V62" i="27" s="1"/>
  <c r="S60" i="27"/>
  <c r="V60" i="27" s="1"/>
  <c r="S56" i="27"/>
  <c r="V56" i="27" s="1"/>
  <c r="S55" i="27"/>
  <c r="V55" i="27" s="1"/>
  <c r="S52" i="27"/>
  <c r="V52" i="27" s="1"/>
  <c r="S48" i="27"/>
  <c r="V48" i="27" s="1"/>
  <c r="S44" i="27"/>
  <c r="V44" i="27" s="1"/>
  <c r="S41" i="27"/>
  <c r="V41" i="27" s="1"/>
  <c r="S37" i="27"/>
  <c r="V37" i="27" s="1"/>
  <c r="S31" i="27"/>
  <c r="V31" i="27" s="1"/>
  <c r="S30" i="27"/>
  <c r="V30" i="27" s="1"/>
  <c r="S20" i="27"/>
  <c r="V20" i="27" s="1"/>
  <c r="S19" i="27"/>
  <c r="V19" i="27" s="1"/>
  <c r="S16" i="27"/>
  <c r="V16" i="27" s="1"/>
  <c r="S3" i="27"/>
  <c r="V3" i="27" s="1"/>
  <c r="K99" i="27"/>
  <c r="J99" i="27"/>
  <c r="I99" i="27"/>
  <c r="H99" i="27"/>
  <c r="G99" i="27"/>
  <c r="D99" i="27"/>
  <c r="B99" i="27" s="1"/>
  <c r="M98" i="27"/>
  <c r="O98" i="27"/>
  <c r="L98" i="27"/>
  <c r="K98" i="27"/>
  <c r="J98" i="27"/>
  <c r="I98" i="27"/>
  <c r="G98" i="27"/>
  <c r="D98" i="27"/>
  <c r="P98" i="27" s="1"/>
  <c r="L95" i="27"/>
  <c r="K95" i="27"/>
  <c r="I95" i="27"/>
  <c r="H95" i="27"/>
  <c r="G95" i="27"/>
  <c r="F95" i="27"/>
  <c r="E95" i="27"/>
  <c r="D95" i="27"/>
  <c r="B95" i="27" s="1"/>
  <c r="C95" i="27" s="1"/>
  <c r="S81" i="27" s="1"/>
  <c r="V81" i="27" s="1"/>
  <c r="M94" i="27"/>
  <c r="L94" i="27"/>
  <c r="J94" i="27"/>
  <c r="I94" i="27"/>
  <c r="H94" i="27"/>
  <c r="G94" i="27"/>
  <c r="F94" i="27"/>
  <c r="E94" i="27"/>
  <c r="D94" i="27"/>
  <c r="P94" i="27" s="1"/>
  <c r="M93" i="27"/>
  <c r="L93" i="27"/>
  <c r="K93" i="27"/>
  <c r="J93" i="27"/>
  <c r="I93" i="27"/>
  <c r="H93" i="27"/>
  <c r="G93" i="27"/>
  <c r="D93" i="27"/>
  <c r="B93" i="27" s="1"/>
  <c r="C93" i="27" s="1"/>
  <c r="M92" i="27"/>
  <c r="O92" i="27"/>
  <c r="L92" i="27"/>
  <c r="K92" i="27"/>
  <c r="J92" i="27"/>
  <c r="I92" i="27"/>
  <c r="H92" i="27"/>
  <c r="G92" i="27"/>
  <c r="L91" i="27"/>
  <c r="K91" i="27"/>
  <c r="I91" i="27"/>
  <c r="G91" i="27"/>
  <c r="M90" i="27"/>
  <c r="O90" i="27"/>
  <c r="D90" i="27"/>
  <c r="B90" i="27" s="1"/>
  <c r="C90" i="27" s="1"/>
  <c r="S50" i="27" s="1"/>
  <c r="V50" i="27" s="1"/>
  <c r="M89" i="27"/>
  <c r="O89" i="27"/>
  <c r="K89" i="27"/>
  <c r="J89" i="27"/>
  <c r="G89" i="27"/>
  <c r="D89" i="27"/>
  <c r="B89" i="27" s="1"/>
  <c r="C89" i="27" s="1"/>
  <c r="S74" i="27" s="1"/>
  <c r="V74" i="27" s="1"/>
  <c r="I86" i="27"/>
  <c r="M77" i="27"/>
  <c r="M64" i="27"/>
  <c r="O64" i="27"/>
  <c r="M61" i="27"/>
  <c r="O61" i="27"/>
  <c r="M60" i="27"/>
  <c r="O60" i="27"/>
  <c r="M52" i="27"/>
  <c r="M47" i="27"/>
  <c r="O47" i="27"/>
  <c r="M45" i="27"/>
  <c r="O45" i="27"/>
  <c r="M38" i="27"/>
  <c r="O38" i="27"/>
  <c r="M33" i="27"/>
  <c r="O33" i="27"/>
  <c r="M31" i="27"/>
  <c r="O31" i="27"/>
  <c r="M29" i="27"/>
  <c r="O29" i="27"/>
  <c r="M23" i="27"/>
  <c r="O23" i="27"/>
  <c r="M22" i="27"/>
  <c r="O22" i="27"/>
  <c r="M21" i="27"/>
  <c r="O21" i="27"/>
  <c r="M19" i="27"/>
  <c r="O19" i="27"/>
  <c r="M11" i="27"/>
  <c r="O11" i="27"/>
  <c r="M8" i="27"/>
  <c r="O8" i="27"/>
  <c r="M7" i="27"/>
  <c r="O7" i="27"/>
  <c r="M6" i="27"/>
  <c r="O6" i="27"/>
  <c r="L64" i="27"/>
  <c r="L61" i="27"/>
  <c r="L60" i="27"/>
  <c r="L59" i="27"/>
  <c r="L52" i="27"/>
  <c r="L51" i="27"/>
  <c r="L47" i="27"/>
  <c r="L37" i="27"/>
  <c r="L30" i="27"/>
  <c r="L28" i="27"/>
  <c r="L22" i="27"/>
  <c r="L21" i="27"/>
  <c r="L20" i="27"/>
  <c r="L19" i="27"/>
  <c r="L17" i="27"/>
  <c r="L11" i="27"/>
  <c r="L8" i="27"/>
  <c r="L7" i="27"/>
  <c r="L3" i="27"/>
  <c r="J80" i="27"/>
  <c r="H34" i="27"/>
  <c r="H61" i="27"/>
  <c r="H56" i="27"/>
  <c r="G22" i="27"/>
  <c r="G80" i="27"/>
  <c r="G79" i="27"/>
  <c r="D11" i="27"/>
  <c r="P11" i="27" s="1"/>
  <c r="E78" i="27"/>
  <c r="F25" i="27"/>
  <c r="F29" i="27"/>
  <c r="F40" i="27"/>
  <c r="F42" i="27"/>
  <c r="F54" i="27"/>
  <c r="F38" i="27"/>
  <c r="F35" i="27"/>
  <c r="F16" i="27"/>
  <c r="F33" i="27"/>
  <c r="H18" i="27"/>
  <c r="K78" i="27"/>
  <c r="I78" i="27"/>
  <c r="K61" i="27"/>
  <c r="I61" i="27"/>
  <c r="J34" i="27"/>
  <c r="I12" i="27"/>
  <c r="K64" i="27"/>
  <c r="J64" i="27"/>
  <c r="K46" i="27"/>
  <c r="H50" i="27"/>
  <c r="K77" i="27"/>
  <c r="J77" i="27"/>
  <c r="I19" i="27"/>
  <c r="K60" i="27"/>
  <c r="K63" i="27"/>
  <c r="H22" i="27"/>
  <c r="K47" i="27"/>
  <c r="K52" i="27"/>
  <c r="D28" i="27"/>
  <c r="P28" i="27" s="1"/>
  <c r="D26" i="27"/>
  <c r="B26" i="27" s="1"/>
  <c r="C26" i="27" s="1"/>
  <c r="D41" i="27"/>
  <c r="P41" i="27" s="1"/>
  <c r="D76" i="27"/>
  <c r="P76" i="27" s="1"/>
  <c r="D65" i="27"/>
  <c r="P65" i="27" s="1"/>
  <c r="D80" i="27"/>
  <c r="P80" i="27" s="1"/>
  <c r="D9" i="27"/>
  <c r="D44" i="27"/>
  <c r="D5" i="27"/>
  <c r="P5" i="27" s="1"/>
  <c r="D12" i="27"/>
  <c r="P12" i="27" s="1"/>
  <c r="D79" i="27"/>
  <c r="P79" i="27" s="1"/>
  <c r="E19" i="27"/>
  <c r="G17" i="27"/>
  <c r="F48" i="27"/>
  <c r="D78" i="27"/>
  <c r="P78" i="27" s="1"/>
  <c r="F64" i="27"/>
  <c r="G61" i="27"/>
  <c r="F63" i="27"/>
  <c r="H35" i="27"/>
  <c r="J79" i="27"/>
  <c r="F57" i="27"/>
  <c r="H60" i="27"/>
  <c r="E17" i="27"/>
  <c r="I67" i="27"/>
  <c r="G43" i="27"/>
  <c r="F52" i="27"/>
  <c r="H79" i="27"/>
  <c r="H77" i="27"/>
  <c r="D75" i="27"/>
  <c r="P75" i="27" s="1"/>
  <c r="G44" i="27"/>
  <c r="I63" i="27"/>
  <c r="E11" i="27"/>
  <c r="H64" i="27"/>
  <c r="H80" i="27"/>
  <c r="I16" i="27"/>
  <c r="G62" i="27"/>
  <c r="I77" i="27"/>
  <c r="F55" i="27"/>
  <c r="H21" i="27"/>
  <c r="K34" i="27"/>
  <c r="K11" i="27"/>
  <c r="H16" i="27"/>
  <c r="D34" i="27"/>
  <c r="B34" i="27" s="1"/>
  <c r="C34" i="27" s="1"/>
  <c r="F32" i="27"/>
  <c r="I11" i="27"/>
  <c r="F46" i="27"/>
  <c r="H46" i="27"/>
  <c r="G30" i="27"/>
  <c r="G51" i="27"/>
  <c r="G18" i="27"/>
  <c r="E79" i="27"/>
  <c r="G19" i="27"/>
  <c r="G64" i="27"/>
  <c r="I7" i="27"/>
  <c r="F18" i="27"/>
  <c r="D22" i="27"/>
  <c r="B22" i="27" s="1"/>
  <c r="C22" i="27" s="1"/>
  <c r="K45" i="27"/>
  <c r="G52" i="27"/>
  <c r="J17" i="27"/>
  <c r="I28" i="27"/>
  <c r="F47" i="27"/>
  <c r="J22" i="27"/>
  <c r="F45" i="27"/>
  <c r="I60" i="27"/>
  <c r="E13" i="27"/>
  <c r="H23" i="27"/>
  <c r="F34" i="27"/>
  <c r="H52" i="27"/>
  <c r="F37" i="27"/>
  <c r="J21" i="27"/>
  <c r="I52" i="27"/>
  <c r="I47" i="27"/>
  <c r="E37" i="27"/>
  <c r="G20" i="27"/>
  <c r="G46" i="27"/>
  <c r="D30" i="27"/>
  <c r="B30" i="27" s="1"/>
  <c r="C30" i="27" s="1"/>
  <c r="S42" i="27" s="1"/>
  <c r="V42" i="27" s="1"/>
  <c r="G47" i="27"/>
  <c r="J11" i="27"/>
  <c r="E72" i="27"/>
  <c r="E59" i="27"/>
  <c r="F60" i="27"/>
  <c r="H58" i="27"/>
  <c r="F15" i="27"/>
  <c r="E64" i="27"/>
  <c r="K19" i="27"/>
  <c r="G12" i="27"/>
  <c r="G48" i="27"/>
  <c r="J30" i="27"/>
  <c r="F31" i="27"/>
  <c r="J45" i="27"/>
  <c r="F80" i="27"/>
  <c r="E47" i="27"/>
  <c r="J20" i="27"/>
  <c r="E21" i="27"/>
  <c r="G10" i="27"/>
  <c r="K42" i="27"/>
  <c r="E61" i="27"/>
  <c r="G14" i="27"/>
  <c r="J7" i="27"/>
  <c r="I37" i="27"/>
  <c r="K7" i="27"/>
  <c r="G9" i="27"/>
  <c r="D21" i="27"/>
  <c r="P21" i="27" s="1"/>
  <c r="G31" i="27"/>
  <c r="I64" i="27"/>
  <c r="E8" i="27"/>
  <c r="I22" i="27"/>
  <c r="H9" i="27"/>
  <c r="D31" i="27"/>
  <c r="P31" i="27" s="1"/>
  <c r="E7" i="27"/>
  <c r="F19" i="27"/>
  <c r="F58" i="27"/>
  <c r="G50" i="27"/>
  <c r="D58" i="27"/>
  <c r="B58" i="27" s="1"/>
  <c r="C58" i="27" s="1"/>
  <c r="H27" i="27"/>
  <c r="E77" i="27"/>
  <c r="G21" i="27"/>
  <c r="I21" i="27"/>
  <c r="F27" i="27"/>
  <c r="G8" i="27"/>
  <c r="J37" i="27"/>
  <c r="D52" i="27"/>
  <c r="P52" i="27" s="1"/>
  <c r="G26" i="27"/>
  <c r="E22" i="27"/>
  <c r="J61" i="27"/>
  <c r="I8" i="27"/>
  <c r="H31" i="27"/>
  <c r="D45" i="27"/>
  <c r="B45" i="27" s="1"/>
  <c r="C45" i="27" s="1"/>
  <c r="S32" i="27" s="1"/>
  <c r="V32" i="27" s="1"/>
  <c r="H11" i="27"/>
  <c r="K21" i="27"/>
  <c r="K22" i="27"/>
  <c r="I34" i="27"/>
  <c r="G13" i="27"/>
  <c r="J52" i="27"/>
  <c r="H45" i="27"/>
  <c r="K20" i="27"/>
  <c r="G11" i="27"/>
  <c r="F79" i="27"/>
  <c r="F10" i="27"/>
  <c r="K30" i="27"/>
  <c r="K8" i="27"/>
  <c r="G37" i="27"/>
  <c r="J19" i="27"/>
  <c r="F43" i="27"/>
  <c r="G77" i="27"/>
  <c r="E31" i="27"/>
  <c r="D27" i="27"/>
  <c r="P27" i="27" s="1"/>
  <c r="H44" i="27"/>
  <c r="J47" i="27"/>
  <c r="D77" i="27"/>
  <c r="B77" i="27" s="1"/>
  <c r="C77" i="27" s="1"/>
  <c r="S11" i="27" s="1"/>
  <c r="V11" i="27" s="1"/>
  <c r="D19" i="27"/>
  <c r="B19" i="27" s="1"/>
  <c r="D61" i="27"/>
  <c r="B61" i="27" s="1"/>
  <c r="C61" i="27" s="1"/>
  <c r="D59" i="27"/>
  <c r="P59" i="27" s="1"/>
  <c r="D18" i="27"/>
  <c r="P18" i="27" s="1"/>
  <c r="D32" i="27"/>
  <c r="P32" i="27" s="1"/>
  <c r="D8" i="27"/>
  <c r="P8" i="27" s="1"/>
  <c r="D46" i="27"/>
  <c r="B46" i="27" s="1"/>
  <c r="C46" i="27" s="1"/>
  <c r="S61" i="27" s="1"/>
  <c r="V61" i="27" s="1"/>
  <c r="D60" i="27"/>
  <c r="B60" i="27" s="1"/>
  <c r="C60" i="27" s="1"/>
  <c r="S72" i="27" s="1"/>
  <c r="V72" i="27" s="1"/>
  <c r="D37" i="27"/>
  <c r="B37" i="27" s="1"/>
  <c r="C37" i="27" s="1"/>
  <c r="S85" i="27" s="1"/>
  <c r="V85" i="27" s="1"/>
  <c r="D91" i="27"/>
  <c r="B91" i="27" s="1"/>
  <c r="C91" i="27" s="1"/>
  <c r="S57" i="27" s="1"/>
  <c r="V57" i="27" s="1"/>
  <c r="D92" i="27"/>
  <c r="B92" i="27" s="1"/>
  <c r="C92" i="27" s="1"/>
  <c r="D47" i="27"/>
  <c r="P47" i="27" s="1"/>
  <c r="H24" i="27"/>
  <c r="E51" i="27"/>
  <c r="K31" i="27"/>
  <c r="G4" i="27"/>
  <c r="L77" i="27"/>
  <c r="J31" i="27"/>
  <c r="H30" i="27"/>
  <c r="M12" i="27"/>
  <c r="O12" i="27"/>
  <c r="I30" i="27"/>
  <c r="L89" i="27"/>
  <c r="J23" i="27"/>
  <c r="G82" i="27"/>
  <c r="H25" i="27"/>
  <c r="M27" i="27"/>
  <c r="O27" i="27"/>
  <c r="M75" i="27"/>
  <c r="O75" i="27"/>
  <c r="F89" i="27"/>
  <c r="F61" i="27"/>
  <c r="J12" i="27"/>
  <c r="H19" i="27"/>
  <c r="L54" i="27"/>
  <c r="G6" i="27"/>
  <c r="F21" i="27"/>
  <c r="M58" i="27"/>
  <c r="G66" i="27"/>
  <c r="F49" i="27"/>
  <c r="G45" i="27"/>
  <c r="F93" i="27"/>
  <c r="F8" i="27"/>
  <c r="G7" i="27"/>
  <c r="M17" i="27"/>
  <c r="G74" i="27"/>
  <c r="J46" i="27"/>
  <c r="E12" i="27"/>
  <c r="J74" i="27"/>
  <c r="J90" i="27"/>
  <c r="M85" i="27"/>
  <c r="O85" i="27"/>
  <c r="F23" i="27"/>
  <c r="J91" i="27"/>
  <c r="E84" i="27"/>
  <c r="F6" i="27"/>
  <c r="L65" i="27"/>
  <c r="K3" i="27"/>
  <c r="E98" i="27"/>
  <c r="M56" i="27"/>
  <c r="M30" i="27"/>
  <c r="O30" i="27"/>
  <c r="F70" i="27"/>
  <c r="E92" i="27"/>
  <c r="F78" i="27"/>
  <c r="F67" i="27"/>
  <c r="I89" i="27"/>
  <c r="F84" i="27"/>
  <c r="F77" i="27"/>
  <c r="G68" i="27"/>
  <c r="J86" i="27"/>
  <c r="F56" i="27"/>
  <c r="K23" i="27"/>
  <c r="E58" i="27"/>
  <c r="L99" i="27"/>
  <c r="G76" i="27"/>
  <c r="F41" i="27"/>
  <c r="J16" i="27"/>
  <c r="L31" i="27"/>
  <c r="F12" i="27"/>
  <c r="E91" i="27"/>
  <c r="K12" i="27"/>
  <c r="G27" i="27"/>
  <c r="F22" i="27"/>
  <c r="K25" i="27"/>
  <c r="H98" i="27"/>
  <c r="F86" i="27"/>
  <c r="L5" i="27"/>
  <c r="L46" i="27"/>
  <c r="F98" i="27"/>
  <c r="F9" i="27"/>
  <c r="J60" i="27"/>
  <c r="J13" i="27"/>
  <c r="J41" i="27"/>
  <c r="L12" i="27"/>
  <c r="L75" i="27"/>
  <c r="J58" i="27"/>
  <c r="F24" i="27"/>
  <c r="L24" i="27"/>
  <c r="J56" i="27"/>
  <c r="E45" i="27"/>
  <c r="F3" i="27"/>
  <c r="K26" i="27"/>
  <c r="F17" i="27"/>
  <c r="E46" i="27"/>
  <c r="K28" i="27"/>
  <c r="L33" i="27"/>
  <c r="I58" i="27"/>
  <c r="E27" i="27"/>
  <c r="G71" i="27"/>
  <c r="F20" i="27"/>
  <c r="G34" i="27"/>
  <c r="I45" i="27"/>
  <c r="G72" i="27"/>
  <c r="E93" i="27"/>
  <c r="G58" i="27"/>
  <c r="L50" i="27"/>
  <c r="J18" i="27"/>
  <c r="J4" i="27"/>
  <c r="F83" i="27"/>
  <c r="F75" i="27"/>
  <c r="F11" i="27"/>
  <c r="J69" i="27"/>
  <c r="G32" i="27"/>
  <c r="F5" i="27"/>
  <c r="F76" i="27"/>
  <c r="H91" i="27"/>
  <c r="E52" i="27"/>
  <c r="J3" i="27"/>
  <c r="J8" i="27"/>
  <c r="L23" i="27"/>
  <c r="F30" i="27"/>
  <c r="F7" i="27"/>
  <c r="L34" i="27"/>
  <c r="L58" i="27"/>
  <c r="M95" i="27"/>
  <c r="O95" i="27"/>
  <c r="H78" i="27"/>
  <c r="G84" i="27"/>
  <c r="F92" i="27"/>
  <c r="F59" i="27"/>
  <c r="J95" i="27"/>
  <c r="F65" i="27"/>
  <c r="L27" i="27"/>
  <c r="G42" i="27"/>
  <c r="K38" i="27"/>
  <c r="G56" i="27"/>
  <c r="J87" i="27"/>
  <c r="E60" i="27"/>
  <c r="K17" i="27"/>
  <c r="I56" i="27"/>
  <c r="I31" i="27"/>
  <c r="L45" i="27"/>
  <c r="I24" i="27"/>
  <c r="K94" i="27"/>
  <c r="I27" i="27"/>
  <c r="G60" i="27"/>
  <c r="H15" i="27"/>
  <c r="H87" i="27"/>
  <c r="H47" i="27"/>
  <c r="H28" i="27"/>
  <c r="H12" i="27"/>
  <c r="H7" i="27"/>
  <c r="H26" i="27"/>
  <c r="F71" i="27"/>
  <c r="F51" i="27"/>
  <c r="F91" i="27"/>
  <c r="F68" i="27"/>
  <c r="F26" i="27"/>
  <c r="F74" i="27"/>
  <c r="F28" i="27"/>
  <c r="F90" i="27"/>
  <c r="F53" i="27"/>
  <c r="F39" i="27"/>
  <c r="F14" i="27"/>
  <c r="F88" i="27"/>
  <c r="F4" i="27"/>
  <c r="F99" i="27"/>
  <c r="F44" i="27"/>
  <c r="F69" i="27"/>
  <c r="F81" i="27"/>
  <c r="F50" i="27"/>
  <c r="F36" i="27"/>
  <c r="F85" i="27"/>
  <c r="F66" i="27"/>
  <c r="F72" i="27"/>
  <c r="F97" i="27"/>
  <c r="F62" i="27"/>
  <c r="F13" i="27"/>
  <c r="F82" i="27"/>
  <c r="F73" i="27"/>
  <c r="F96" i="27"/>
  <c r="F87" i="27"/>
  <c r="D29" i="27"/>
  <c r="P29" i="27" s="1"/>
  <c r="E29" i="27"/>
  <c r="E23" i="27"/>
  <c r="D4" i="27"/>
  <c r="B4" i="27" s="1"/>
  <c r="C4" i="27" s="1"/>
  <c r="S6" i="27" s="1"/>
  <c r="V6" i="27" s="1"/>
  <c r="G70" i="27"/>
  <c r="G5" i="27"/>
  <c r="G81" i="27"/>
  <c r="G25" i="27"/>
  <c r="G23" i="27"/>
  <c r="E67" i="27"/>
  <c r="G29" i="27"/>
  <c r="E89" i="27"/>
  <c r="D16" i="27"/>
  <c r="B16" i="27" s="1"/>
  <c r="C16" i="27" s="1"/>
  <c r="S45" i="27" s="1"/>
  <c r="V45" i="27" s="1"/>
  <c r="E39" i="27"/>
  <c r="I65" i="27"/>
  <c r="I53" i="27"/>
  <c r="E90" i="27"/>
  <c r="D87" i="27"/>
  <c r="P87" i="27" s="1"/>
  <c r="E33" i="27"/>
  <c r="E25" i="27"/>
  <c r="E80" i="27"/>
  <c r="I71" i="27"/>
  <c r="I68" i="27"/>
  <c r="I54" i="27"/>
  <c r="I6" i="27"/>
  <c r="E15" i="27"/>
  <c r="E5" i="27"/>
  <c r="D63" i="27"/>
  <c r="B63" i="27" s="1"/>
  <c r="D25" i="27"/>
  <c r="E66" i="27"/>
  <c r="D38" i="27"/>
  <c r="P38" i="27" s="1"/>
  <c r="I66" i="27"/>
  <c r="I69" i="27"/>
  <c r="I3" i="27"/>
  <c r="I82" i="27"/>
  <c r="I59" i="27"/>
  <c r="I36" i="27"/>
  <c r="D54" i="27"/>
  <c r="P54" i="27" s="1"/>
  <c r="E55" i="27"/>
  <c r="D17" i="27"/>
  <c r="D10" i="27"/>
  <c r="P10" i="27" s="1"/>
  <c r="G86" i="27"/>
  <c r="G97" i="27"/>
  <c r="G28" i="27"/>
  <c r="G78" i="27"/>
  <c r="G15" i="27"/>
  <c r="G88" i="27"/>
  <c r="G63" i="27"/>
  <c r="G16" i="27"/>
  <c r="I76" i="27"/>
  <c r="D67" i="27"/>
  <c r="P67" i="27" s="1"/>
  <c r="E24" i="27"/>
  <c r="D56" i="27"/>
  <c r="P56" i="27" s="1"/>
  <c r="G49" i="27"/>
  <c r="G85" i="27"/>
  <c r="G36" i="27"/>
  <c r="G39" i="27"/>
  <c r="G57" i="27"/>
  <c r="G73" i="27"/>
  <c r="G54" i="27"/>
  <c r="I83" i="27"/>
  <c r="I46" i="27"/>
  <c r="E54" i="27"/>
  <c r="D97" i="27"/>
  <c r="P97" i="27" s="1"/>
  <c r="G87" i="27"/>
  <c r="G35" i="27"/>
  <c r="G40" i="27"/>
  <c r="G3" i="27"/>
  <c r="G69" i="27"/>
  <c r="G65" i="27"/>
  <c r="G24" i="27"/>
  <c r="E76" i="27"/>
  <c r="E65" i="27"/>
  <c r="I40" i="27"/>
  <c r="H85" i="27"/>
  <c r="H4" i="27"/>
  <c r="H38" i="27"/>
  <c r="H53" i="27"/>
  <c r="H90" i="27"/>
  <c r="J6" i="27"/>
  <c r="J26" i="27"/>
  <c r="J53" i="27"/>
  <c r="J28" i="27"/>
  <c r="J59" i="27"/>
  <c r="K13" i="27"/>
  <c r="K15" i="27"/>
  <c r="K53" i="27"/>
  <c r="K49" i="27"/>
  <c r="K65" i="27"/>
  <c r="K68" i="27"/>
  <c r="K79" i="27"/>
  <c r="K87" i="27"/>
  <c r="I38" i="27"/>
  <c r="I62" i="27"/>
  <c r="H59" i="27"/>
  <c r="H14" i="27"/>
  <c r="H39" i="27"/>
  <c r="J38" i="27"/>
  <c r="J40" i="27"/>
  <c r="J72" i="27"/>
  <c r="J65" i="27"/>
  <c r="K57" i="27"/>
  <c r="K39" i="27"/>
  <c r="K55" i="27"/>
  <c r="K97" i="27"/>
  <c r="H6" i="27"/>
  <c r="H65" i="27"/>
  <c r="J25" i="27"/>
  <c r="J62" i="27"/>
  <c r="J73" i="27"/>
  <c r="K59" i="27"/>
  <c r="K54" i="27"/>
  <c r="L63" i="27"/>
  <c r="L6" i="27"/>
  <c r="J32" i="27"/>
  <c r="K6" i="27"/>
  <c r="L79" i="27"/>
  <c r="L85" i="27"/>
  <c r="K86" i="27"/>
  <c r="K85" i="27"/>
  <c r="K41" i="27"/>
  <c r="J63" i="27"/>
  <c r="H20" i="27"/>
  <c r="H33" i="27"/>
  <c r="I96" i="27"/>
  <c r="E32" i="27"/>
  <c r="G96" i="27"/>
  <c r="G59" i="27"/>
  <c r="G38" i="27"/>
  <c r="D57" i="27"/>
  <c r="B57" i="27" s="1"/>
  <c r="C57" i="27" s="1"/>
  <c r="S36" i="27" s="1"/>
  <c r="V36" i="27" s="1"/>
  <c r="M32" i="27"/>
  <c r="O32" i="27"/>
  <c r="G53" i="27"/>
  <c r="I25" i="27"/>
  <c r="I4" i="27"/>
  <c r="D64" i="27"/>
  <c r="P64" i="27" s="1"/>
  <c r="L78" i="27"/>
  <c r="L10" i="27"/>
  <c r="L15" i="27"/>
  <c r="L13" i="27"/>
  <c r="L38" i="27"/>
  <c r="K83" i="27"/>
  <c r="K32" i="27"/>
  <c r="K16" i="27"/>
  <c r="J68" i="27"/>
  <c r="J39" i="27"/>
  <c r="J33" i="27"/>
  <c r="H32" i="27"/>
  <c r="H8" i="27"/>
  <c r="H3" i="27"/>
  <c r="G90" i="27"/>
  <c r="G33" i="27"/>
  <c r="D15" i="27"/>
  <c r="B15" i="27" s="1"/>
  <c r="C15" i="27" s="1"/>
  <c r="S51" i="27" s="1"/>
  <c r="V51" i="27" s="1"/>
  <c r="D33" i="27"/>
  <c r="P33" i="27" s="1"/>
  <c r="G67" i="27"/>
  <c r="I39" i="27"/>
  <c r="I26" i="27"/>
  <c r="G55" i="27"/>
  <c r="E53" i="27"/>
  <c r="E16" i="27"/>
  <c r="I33" i="27"/>
  <c r="D6" i="27"/>
  <c r="B6" i="27" s="1"/>
  <c r="E62" i="27"/>
  <c r="I73" i="27"/>
  <c r="I51" i="27"/>
  <c r="E6" i="27"/>
  <c r="E14" i="27"/>
  <c r="L90" i="27"/>
  <c r="L40" i="27"/>
  <c r="L26" i="27"/>
  <c r="L4" i="27"/>
  <c r="K73" i="27"/>
  <c r="J51" i="27"/>
  <c r="H63" i="27"/>
  <c r="I32" i="27"/>
  <c r="G41" i="27"/>
  <c r="D39" i="27"/>
  <c r="P39" i="27" s="1"/>
  <c r="D96" i="27"/>
  <c r="P96" i="27" s="1"/>
  <c r="D85" i="27"/>
  <c r="B85" i="27" s="1"/>
  <c r="C85" i="27" s="1"/>
  <c r="S28" i="27" s="1"/>
  <c r="V28" i="27" s="1"/>
  <c r="E26" i="27"/>
  <c r="I20" i="27"/>
  <c r="H89" i="27"/>
  <c r="J71" i="27"/>
  <c r="L25" i="27"/>
  <c r="L39" i="27"/>
  <c r="H83" i="27"/>
  <c r="L49" i="27"/>
  <c r="L87" i="27"/>
  <c r="M4" i="27"/>
  <c r="O4" i="27"/>
  <c r="M34" i="27"/>
  <c r="O34" i="27"/>
  <c r="M36" i="27"/>
  <c r="O36" i="27"/>
  <c r="M46" i="27"/>
  <c r="O46" i="27"/>
  <c r="M37" i="27"/>
  <c r="O37" i="27"/>
  <c r="M39" i="27"/>
  <c r="O39" i="27"/>
  <c r="M25" i="27"/>
  <c r="O25" i="27"/>
  <c r="M59" i="27"/>
  <c r="O59" i="27"/>
  <c r="M91" i="27"/>
  <c r="O91" i="27"/>
  <c r="E75" i="27"/>
  <c r="G75" i="27"/>
  <c r="G83" i="27"/>
  <c r="D7" i="27"/>
  <c r="B7" i="27" s="1"/>
  <c r="C7" i="27" s="1"/>
  <c r="I72" i="27"/>
  <c r="D84" i="27"/>
  <c r="P84" i="27" s="1"/>
  <c r="M78" i="27"/>
  <c r="O78" i="27"/>
  <c r="D23" i="27"/>
  <c r="P23" i="27" s="1"/>
  <c r="J75" i="27"/>
  <c r="L29" i="27"/>
  <c r="I81" i="27"/>
  <c r="L81" i="27"/>
  <c r="I23" i="27"/>
  <c r="I75" i="27"/>
  <c r="H75" i="27"/>
  <c r="K75" i="27"/>
  <c r="M66" i="27"/>
  <c r="O66" i="27"/>
  <c r="M81" i="27"/>
  <c r="O81" i="27"/>
  <c r="M62" i="27"/>
  <c r="O62" i="27"/>
  <c r="M20" i="27"/>
  <c r="O20" i="27"/>
  <c r="M80" i="27"/>
  <c r="O80" i="27"/>
  <c r="M53" i="27"/>
  <c r="O53" i="27"/>
  <c r="M5" i="27"/>
  <c r="M70" i="27"/>
  <c r="O70" i="27"/>
  <c r="M13" i="27"/>
  <c r="O13" i="27"/>
  <c r="M35" i="27"/>
  <c r="O35" i="27"/>
  <c r="M24" i="27"/>
  <c r="M55" i="27"/>
  <c r="O55" i="27"/>
  <c r="M69" i="27"/>
  <c r="O69" i="27"/>
  <c r="M26" i="27"/>
  <c r="O26" i="27"/>
  <c r="M72" i="27"/>
  <c r="O72" i="27"/>
  <c r="M83" i="27"/>
  <c r="O83" i="27"/>
  <c r="M40" i="27"/>
  <c r="O40" i="27"/>
  <c r="M3" i="27"/>
  <c r="M73" i="27"/>
  <c r="O73" i="27"/>
  <c r="M42" i="27"/>
  <c r="O42" i="27"/>
  <c r="M82" i="27"/>
  <c r="O82" i="27"/>
  <c r="M44" i="27"/>
  <c r="O44" i="27"/>
  <c r="M76" i="27"/>
  <c r="M65" i="27"/>
  <c r="O65" i="27"/>
  <c r="M28" i="27"/>
  <c r="O28" i="27"/>
  <c r="M14" i="27"/>
  <c r="O14" i="27"/>
  <c r="E34" i="27"/>
  <c r="K33" i="27"/>
  <c r="J54" i="27"/>
  <c r="H73" i="27"/>
  <c r="H67" i="27"/>
  <c r="H54" i="27"/>
  <c r="L73" i="27"/>
  <c r="E74" i="27"/>
  <c r="D82" i="27"/>
  <c r="B82" i="27" s="1"/>
  <c r="C82" i="27" s="1"/>
  <c r="S79" i="27" s="1"/>
  <c r="V79" i="27" s="1"/>
  <c r="D73" i="27"/>
  <c r="P73" i="27" s="1"/>
  <c r="D49" i="27"/>
  <c r="B49" i="27" s="1"/>
  <c r="C49" i="27" s="1"/>
  <c r="S35" i="27" s="1"/>
  <c r="V35" i="27" s="1"/>
  <c r="D86" i="27"/>
  <c r="B86" i="27" s="1"/>
  <c r="C86" i="27" s="1"/>
  <c r="S10" i="27" s="1"/>
  <c r="V10" i="27" s="1"/>
  <c r="D69" i="27"/>
  <c r="B69" i="27" s="1"/>
  <c r="C69" i="27" s="1"/>
  <c r="S17" i="27" s="1"/>
  <c r="V17" i="27" s="1"/>
  <c r="D48" i="27"/>
  <c r="P48" i="27" s="1"/>
  <c r="D55" i="27"/>
  <c r="P55" i="27" s="1"/>
  <c r="D36" i="27"/>
  <c r="D74" i="27"/>
  <c r="B74" i="27" s="1"/>
  <c r="C74" i="27" s="1"/>
  <c r="S78" i="27" s="1"/>
  <c r="V78" i="27" s="1"/>
  <c r="D14" i="27"/>
  <c r="B14" i="27" s="1"/>
  <c r="C14" i="27" s="1"/>
  <c r="S54" i="27" s="1"/>
  <c r="V54" i="27" s="1"/>
  <c r="D24" i="27"/>
  <c r="B24" i="27" s="1"/>
  <c r="C24" i="27" s="1"/>
  <c r="S14" i="27" s="1"/>
  <c r="V14" i="27" s="1"/>
  <c r="H17" i="27"/>
  <c r="J50" i="27"/>
  <c r="I41" i="27"/>
  <c r="E96" i="27"/>
  <c r="K48" i="27"/>
  <c r="H41" i="27"/>
  <c r="D3" i="27"/>
  <c r="P3" i="27" s="1"/>
  <c r="E50" i="27"/>
  <c r="E30" i="27"/>
  <c r="D72" i="27"/>
  <c r="P72" i="27" s="1"/>
  <c r="E41" i="27"/>
  <c r="E18" i="27"/>
  <c r="D51" i="27"/>
  <c r="E44" i="27"/>
  <c r="D88" i="27"/>
  <c r="B88" i="27" s="1"/>
  <c r="C88" i="27" s="1"/>
  <c r="S18" i="27" s="1"/>
  <c r="V18" i="27" s="1"/>
  <c r="I70" i="27"/>
  <c r="L96" i="27"/>
  <c r="E85" i="27"/>
  <c r="D35" i="27"/>
  <c r="P35" i="27" s="1"/>
  <c r="E57" i="27"/>
  <c r="I85" i="27"/>
  <c r="H96" i="27"/>
  <c r="I48" i="27"/>
  <c r="D42" i="27"/>
  <c r="B42" i="27" s="1"/>
  <c r="J85" i="27"/>
  <c r="J96" i="27"/>
  <c r="J5" i="27"/>
  <c r="D40" i="27"/>
  <c r="P40" i="27" s="1"/>
  <c r="D13" i="27"/>
  <c r="P13" i="27" s="1"/>
  <c r="E48" i="27"/>
  <c r="D50" i="27"/>
  <c r="P50" i="27" s="1"/>
  <c r="E35" i="27"/>
  <c r="H81" i="27"/>
  <c r="J78" i="27"/>
  <c r="H29" i="27"/>
  <c r="I18" i="27"/>
  <c r="D70" i="27"/>
  <c r="B70" i="27" s="1"/>
  <c r="C70" i="27" s="1"/>
  <c r="S22" i="27" s="1"/>
  <c r="V22" i="27" s="1"/>
  <c r="E81" i="27"/>
  <c r="H40" i="27"/>
  <c r="E71" i="27"/>
  <c r="J81" i="27"/>
  <c r="K76" i="27"/>
  <c r="J29" i="27"/>
  <c r="D83" i="27"/>
  <c r="P83" i="27" s="1"/>
  <c r="I50" i="27"/>
  <c r="D43" i="27"/>
  <c r="B43" i="27" s="1"/>
  <c r="C43" i="27" s="1"/>
  <c r="S34" i="27" s="1"/>
  <c r="V34" i="27" s="1"/>
  <c r="I29" i="27"/>
  <c r="I80" i="27"/>
  <c r="J66" i="27"/>
  <c r="H48" i="27"/>
  <c r="E83" i="27"/>
  <c r="K18" i="27"/>
  <c r="K50" i="27"/>
  <c r="K72" i="27"/>
  <c r="K74" i="27"/>
  <c r="K36" i="27"/>
  <c r="K96" i="27"/>
  <c r="K29" i="27"/>
  <c r="J48" i="27"/>
  <c r="D66" i="27"/>
  <c r="B66" i="27" s="1"/>
  <c r="C66" i="27" s="1"/>
  <c r="S15" i="27" s="1"/>
  <c r="V15" i="27" s="1"/>
  <c r="I14" i="27"/>
  <c r="D81" i="27"/>
  <c r="P81" i="27" s="1"/>
  <c r="K67" i="27"/>
  <c r="K88" i="27"/>
  <c r="L9" i="27"/>
  <c r="L18" i="27"/>
  <c r="L35" i="27"/>
  <c r="L48" i="27"/>
  <c r="L72" i="27"/>
  <c r="L97" i="27"/>
  <c r="L41" i="27"/>
  <c r="L32" i="27"/>
  <c r="L67" i="27"/>
  <c r="L86" i="27"/>
  <c r="L16" i="27"/>
  <c r="L44" i="27"/>
  <c r="L62" i="27"/>
  <c r="L83" i="27"/>
  <c r="E20" i="27"/>
  <c r="D20" i="27"/>
  <c r="P20" i="27" s="1"/>
  <c r="D62" i="27"/>
  <c r="E87" i="27"/>
  <c r="I9" i="27"/>
  <c r="J70" i="27"/>
  <c r="H70" i="27"/>
  <c r="K5" i="27"/>
  <c r="E9" i="27"/>
  <c r="K56" i="27"/>
  <c r="J49" i="27"/>
  <c r="K62" i="27"/>
  <c r="I35" i="27"/>
  <c r="H74" i="27"/>
  <c r="J35" i="27"/>
  <c r="E68" i="27"/>
  <c r="I5" i="27"/>
  <c r="H43" i="27"/>
  <c r="E43" i="27"/>
  <c r="K82" i="27"/>
  <c r="K84" i="27"/>
  <c r="H57" i="27"/>
  <c r="H49" i="27"/>
  <c r="H13" i="27"/>
  <c r="H76" i="27"/>
  <c r="H72" i="27"/>
  <c r="H62" i="27"/>
  <c r="J97" i="27"/>
  <c r="H10" i="27"/>
  <c r="H36" i="27"/>
  <c r="H88" i="27"/>
  <c r="J27" i="27"/>
  <c r="K44" i="27"/>
  <c r="K14" i="27"/>
  <c r="K43" i="27"/>
  <c r="I87" i="27"/>
  <c r="K10" i="27"/>
  <c r="L36" i="27"/>
  <c r="L69" i="27"/>
  <c r="E10" i="27"/>
  <c r="E38" i="27"/>
  <c r="J83" i="27"/>
  <c r="J44" i="27"/>
  <c r="I44" i="27"/>
  <c r="E40" i="27"/>
  <c r="E4" i="27"/>
  <c r="I17" i="27"/>
  <c r="H82" i="27"/>
  <c r="L80" i="27"/>
  <c r="I15" i="27"/>
  <c r="H5" i="27"/>
  <c r="J76" i="27"/>
  <c r="K58" i="27"/>
  <c r="K9" i="27"/>
  <c r="L66" i="27"/>
  <c r="I57" i="27"/>
  <c r="H86" i="27"/>
  <c r="H69" i="27"/>
  <c r="L74" i="27"/>
  <c r="L88" i="27"/>
  <c r="H84" i="27"/>
  <c r="H97" i="27"/>
  <c r="I84" i="27"/>
  <c r="H66" i="27"/>
  <c r="J42" i="27"/>
  <c r="H37" i="27"/>
  <c r="E49" i="27"/>
  <c r="K4" i="27"/>
  <c r="L42" i="27"/>
  <c r="I49" i="27"/>
  <c r="J43" i="27"/>
  <c r="I42" i="27"/>
  <c r="L43" i="27"/>
  <c r="I97" i="27"/>
  <c r="J14" i="27"/>
  <c r="L70" i="27"/>
  <c r="L57" i="27"/>
  <c r="I74" i="27"/>
  <c r="J57" i="27"/>
  <c r="H51" i="27"/>
  <c r="K51" i="27"/>
  <c r="J84" i="27"/>
  <c r="K40" i="27"/>
  <c r="K70" i="27"/>
  <c r="J9" i="27"/>
  <c r="E70" i="27"/>
  <c r="E97" i="27"/>
  <c r="K66" i="27"/>
  <c r="I88" i="27"/>
  <c r="H55" i="27"/>
  <c r="E28" i="27"/>
  <c r="I55" i="27"/>
  <c r="L82" i="27"/>
  <c r="L55" i="27"/>
  <c r="L84" i="27"/>
  <c r="L14" i="27"/>
  <c r="L56" i="27"/>
  <c r="L71" i="27"/>
  <c r="E88" i="27"/>
  <c r="L76" i="27"/>
  <c r="I90" i="27"/>
  <c r="K80" i="27"/>
  <c r="J55" i="27"/>
  <c r="I10" i="27"/>
  <c r="J15" i="27"/>
  <c r="J24" i="27"/>
  <c r="E69" i="27"/>
  <c r="K71" i="27"/>
  <c r="E63" i="27"/>
  <c r="K90" i="27"/>
  <c r="K35" i="27"/>
  <c r="K27" i="27"/>
  <c r="I43" i="27"/>
  <c r="E56" i="27"/>
  <c r="H42" i="27"/>
  <c r="E3" i="27"/>
  <c r="I13" i="27"/>
  <c r="J88" i="27"/>
  <c r="J82" i="27"/>
  <c r="J10" i="27"/>
  <c r="E42" i="27"/>
  <c r="K81" i="27"/>
  <c r="M86" i="27"/>
  <c r="O86" i="27"/>
  <c r="M41" i="27"/>
  <c r="O41" i="27"/>
  <c r="M43" i="27"/>
  <c r="O43" i="27"/>
  <c r="K69" i="27"/>
  <c r="K37" i="27"/>
  <c r="E82" i="27"/>
  <c r="M87" i="27"/>
  <c r="O87" i="27"/>
  <c r="M71" i="27"/>
  <c r="O71" i="27"/>
  <c r="M88" i="27"/>
  <c r="O88" i="27"/>
  <c r="M84" i="27"/>
  <c r="O84" i="27"/>
  <c r="M51" i="27"/>
  <c r="O51" i="27"/>
  <c r="M49" i="27"/>
  <c r="O49" i="27"/>
  <c r="M99" i="27"/>
  <c r="O99" i="27"/>
  <c r="M74" i="27"/>
  <c r="O74" i="27"/>
  <c r="M15" i="27"/>
  <c r="O15" i="27"/>
  <c r="M97" i="27"/>
  <c r="O97" i="27"/>
  <c r="M57" i="27"/>
  <c r="O57" i="27"/>
  <c r="M68" i="27"/>
  <c r="O68" i="27"/>
  <c r="M96" i="27"/>
  <c r="O96" i="27"/>
  <c r="M50" i="27"/>
  <c r="O50" i="27"/>
  <c r="M48" i="27"/>
  <c r="O48" i="27"/>
  <c r="M18" i="27"/>
  <c r="O18" i="27"/>
  <c r="M9" i="27"/>
  <c r="K24" i="27"/>
  <c r="J36" i="27"/>
  <c r="E36" i="27"/>
  <c r="H71" i="27"/>
  <c r="E73" i="27"/>
  <c r="E86" i="27"/>
  <c r="E99" i="27"/>
  <c r="O52" i="27"/>
  <c r="O76" i="27"/>
  <c r="O9" i="27"/>
  <c r="O93" i="27"/>
  <c r="O24" i="27"/>
  <c r="O5" i="27"/>
  <c r="O94" i="27"/>
  <c r="O58" i="27"/>
  <c r="O77" i="27"/>
  <c r="O17" i="27"/>
  <c r="M101" i="27"/>
  <c r="K101" i="27"/>
  <c r="E101" i="27"/>
  <c r="O56" i="27"/>
  <c r="J101" i="27"/>
  <c r="F101" i="27"/>
  <c r="I101" i="27"/>
  <c r="G101" i="27"/>
  <c r="L101" i="27"/>
  <c r="O3" i="27"/>
  <c r="H101" i="27"/>
  <c r="D47" i="61" l="1"/>
  <c r="G47" i="61" s="1"/>
  <c r="D23" i="61"/>
  <c r="G23" i="61" s="1"/>
  <c r="D27" i="61"/>
  <c r="G27" i="61" s="1"/>
  <c r="D42" i="61"/>
  <c r="G42" i="61" s="1"/>
  <c r="D22" i="61"/>
  <c r="G22" i="61" s="1"/>
  <c r="D15" i="61"/>
  <c r="G15" i="61" s="1"/>
  <c r="D46" i="61"/>
  <c r="G46" i="61" s="1"/>
  <c r="D31" i="61"/>
  <c r="G31" i="61" s="1"/>
  <c r="D4" i="61"/>
  <c r="G4" i="61" s="1"/>
  <c r="D20" i="61"/>
  <c r="G20" i="61" s="1"/>
  <c r="D34" i="61"/>
  <c r="G34" i="61" s="1"/>
  <c r="D40" i="61"/>
  <c r="G40" i="61" s="1"/>
  <c r="D9" i="61"/>
  <c r="G9" i="61" s="1"/>
  <c r="D17" i="61"/>
  <c r="G17" i="61" s="1"/>
  <c r="D30" i="61"/>
  <c r="G30" i="61" s="1"/>
  <c r="D25" i="61"/>
  <c r="G25" i="61" s="1"/>
  <c r="D51" i="61"/>
  <c r="G51" i="61" s="1"/>
  <c r="D21" i="61"/>
  <c r="G21" i="61" s="1"/>
  <c r="D8" i="61"/>
  <c r="G8" i="61" s="1"/>
  <c r="D36" i="61"/>
  <c r="G36" i="61" s="1"/>
  <c r="D14" i="61"/>
  <c r="G14" i="61" s="1"/>
  <c r="D38" i="61"/>
  <c r="G38" i="61" s="1"/>
  <c r="D18" i="61"/>
  <c r="G18" i="61" s="1"/>
  <c r="D10" i="61"/>
  <c r="G10" i="61" s="1"/>
  <c r="D35" i="61"/>
  <c r="G35" i="61" s="1"/>
  <c r="D33" i="61"/>
  <c r="G33" i="61" s="1"/>
  <c r="D32" i="61"/>
  <c r="G32" i="61" s="1"/>
  <c r="D16" i="61"/>
  <c r="G16" i="61" s="1"/>
  <c r="D50" i="61"/>
  <c r="G50" i="61" s="1"/>
  <c r="D44" i="61"/>
  <c r="G44" i="61" s="1"/>
  <c r="D28" i="61"/>
  <c r="G28" i="61" s="1"/>
  <c r="D49" i="61"/>
  <c r="G49" i="61" s="1"/>
  <c r="D11" i="61"/>
  <c r="G11" i="61" s="1"/>
  <c r="D24" i="61"/>
  <c r="G24" i="61" s="1"/>
  <c r="D5" i="61"/>
  <c r="G5" i="61" s="1"/>
  <c r="D37" i="61"/>
  <c r="G37" i="61" s="1"/>
  <c r="D45" i="61"/>
  <c r="G45" i="61" s="1"/>
  <c r="D29" i="61"/>
  <c r="G29" i="61" s="1"/>
  <c r="D41" i="61"/>
  <c r="G41" i="61" s="1"/>
  <c r="D39" i="61"/>
  <c r="G39" i="61" s="1"/>
  <c r="D48" i="61"/>
  <c r="G48" i="61" s="1"/>
  <c r="D7" i="61"/>
  <c r="G7" i="61" s="1"/>
  <c r="D6" i="61"/>
  <c r="G6" i="61" s="1"/>
  <c r="D19" i="61"/>
  <c r="G19" i="61" s="1"/>
  <c r="D36" i="58"/>
  <c r="G36" i="58" s="1"/>
  <c r="D11" i="58"/>
  <c r="G11" i="58" s="1"/>
  <c r="D42" i="58"/>
  <c r="G42" i="58" s="1"/>
  <c r="D33" i="58"/>
  <c r="G33" i="58" s="1"/>
  <c r="D43" i="58"/>
  <c r="G43" i="58" s="1"/>
  <c r="D29" i="58"/>
  <c r="G29" i="58" s="1"/>
  <c r="D40" i="58"/>
  <c r="G40" i="58" s="1"/>
  <c r="D19" i="58"/>
  <c r="G19" i="58" s="1"/>
  <c r="D21" i="58"/>
  <c r="G21" i="58" s="1"/>
  <c r="D8" i="58"/>
  <c r="G8" i="58" s="1"/>
  <c r="D17" i="58"/>
  <c r="G17" i="58" s="1"/>
  <c r="D14" i="58"/>
  <c r="G14" i="58" s="1"/>
  <c r="D27" i="58"/>
  <c r="G27" i="58" s="1"/>
  <c r="D4" i="58"/>
  <c r="G4" i="58" s="1"/>
  <c r="D24" i="58"/>
  <c r="G24" i="58" s="1"/>
  <c r="D12" i="58"/>
  <c r="G12" i="58" s="1"/>
  <c r="D18" i="58"/>
  <c r="G18" i="58" s="1"/>
  <c r="D44" i="58"/>
  <c r="G44" i="58" s="1"/>
  <c r="D23" i="58"/>
  <c r="G23" i="58" s="1"/>
  <c r="D3" i="58"/>
  <c r="G3" i="58" s="1"/>
  <c r="D9" i="58"/>
  <c r="G9" i="58" s="1"/>
  <c r="D7" i="58"/>
  <c r="G7" i="58" s="1"/>
  <c r="D48" i="58"/>
  <c r="G48" i="58" s="1"/>
  <c r="D5" i="58"/>
  <c r="G5" i="58" s="1"/>
  <c r="D10" i="58"/>
  <c r="G10" i="58" s="1"/>
  <c r="D25" i="58"/>
  <c r="G25" i="58" s="1"/>
  <c r="D49" i="58"/>
  <c r="G49" i="58" s="1"/>
  <c r="D26" i="58"/>
  <c r="G26" i="58" s="1"/>
  <c r="D38" i="58"/>
  <c r="G38" i="58" s="1"/>
  <c r="D22" i="58"/>
  <c r="G22" i="58" s="1"/>
  <c r="D46" i="57"/>
  <c r="G46" i="57" s="1"/>
  <c r="D41" i="58"/>
  <c r="G41" i="58" s="1"/>
  <c r="D50" i="57"/>
  <c r="G50" i="57" s="1"/>
  <c r="D38" i="57"/>
  <c r="G38" i="57" s="1"/>
  <c r="D18" i="57"/>
  <c r="G18" i="57" s="1"/>
  <c r="D8" i="57"/>
  <c r="G8" i="57" s="1"/>
  <c r="D28" i="58"/>
  <c r="G28" i="58" s="1"/>
  <c r="D42" i="57"/>
  <c r="G42" i="57" s="1"/>
  <c r="D41" i="57"/>
  <c r="G41" i="57" s="1"/>
  <c r="D46" i="58"/>
  <c r="G46" i="58" s="1"/>
  <c r="D31" i="58"/>
  <c r="G31" i="58" s="1"/>
  <c r="D15" i="58"/>
  <c r="G15" i="58" s="1"/>
  <c r="D30" i="57"/>
  <c r="G30" i="57" s="1"/>
  <c r="D45" i="57"/>
  <c r="G45" i="57" s="1"/>
  <c r="D24" i="57"/>
  <c r="G24" i="57" s="1"/>
  <c r="D44" i="57"/>
  <c r="G44" i="57" s="1"/>
  <c r="D54" i="57"/>
  <c r="G54" i="57" s="1"/>
  <c r="D28" i="57"/>
  <c r="G28" i="57" s="1"/>
  <c r="D26" i="57"/>
  <c r="G26" i="57" s="1"/>
  <c r="D33" i="57"/>
  <c r="G33" i="57" s="1"/>
  <c r="D23" i="57"/>
  <c r="G23" i="57" s="1"/>
  <c r="D9" i="57"/>
  <c r="G9" i="57" s="1"/>
  <c r="D36" i="57"/>
  <c r="G36" i="57" s="1"/>
  <c r="D5" i="57"/>
  <c r="G5" i="57" s="1"/>
  <c r="D17" i="57"/>
  <c r="G17" i="57" s="1"/>
  <c r="D50" i="58"/>
  <c r="G50" i="58" s="1"/>
  <c r="D12" i="57"/>
  <c r="G12" i="57" s="1"/>
  <c r="D53" i="57"/>
  <c r="G53" i="57" s="1"/>
  <c r="D13" i="57"/>
  <c r="G13" i="57" s="1"/>
  <c r="D31" i="57"/>
  <c r="G31" i="57" s="1"/>
  <c r="D19" i="57"/>
  <c r="G19" i="57" s="1"/>
  <c r="D6" i="57"/>
  <c r="G6" i="57" s="1"/>
  <c r="D25" i="57"/>
  <c r="G25" i="57" s="1"/>
  <c r="D48" i="57"/>
  <c r="G48" i="57" s="1"/>
  <c r="D20" i="57"/>
  <c r="G20" i="57" s="1"/>
  <c r="D16" i="57"/>
  <c r="G16" i="57" s="1"/>
  <c r="D52" i="57"/>
  <c r="G52" i="57" s="1"/>
  <c r="D30" i="58"/>
  <c r="G30" i="58" s="1"/>
  <c r="D14" i="57"/>
  <c r="G14" i="57" s="1"/>
  <c r="D10" i="57"/>
  <c r="G10" i="57" s="1"/>
  <c r="D51" i="57"/>
  <c r="G51" i="57" s="1"/>
  <c r="D39" i="57"/>
  <c r="G39" i="57" s="1"/>
  <c r="D45" i="58"/>
  <c r="G45" i="58" s="1"/>
  <c r="D6" i="58"/>
  <c r="G6" i="58" s="1"/>
  <c r="D15" i="57"/>
  <c r="G15" i="57" s="1"/>
  <c r="D32" i="57"/>
  <c r="G32" i="57" s="1"/>
  <c r="D51" i="58"/>
  <c r="G51" i="58" s="1"/>
  <c r="C51" i="67" s="1"/>
  <c r="D47" i="57"/>
  <c r="G47" i="57" s="1"/>
  <c r="D47" i="58"/>
  <c r="G47" i="58" s="1"/>
  <c r="D49" i="57"/>
  <c r="G49" i="57" s="1"/>
  <c r="D22" i="57"/>
  <c r="G22" i="57" s="1"/>
  <c r="D37" i="57"/>
  <c r="G37" i="57" s="1"/>
  <c r="D35" i="57"/>
  <c r="G35" i="57" s="1"/>
  <c r="D39" i="58"/>
  <c r="G39" i="58" s="1"/>
  <c r="D7" i="57"/>
  <c r="G7" i="57" s="1"/>
  <c r="D40" i="57"/>
  <c r="G40" i="57" s="1"/>
  <c r="D32" i="58"/>
  <c r="G32" i="58" s="1"/>
  <c r="D11" i="57"/>
  <c r="G11" i="57" s="1"/>
  <c r="D34" i="57"/>
  <c r="G34" i="57" s="1"/>
  <c r="D29" i="57"/>
  <c r="G29" i="57" s="1"/>
  <c r="D43" i="57"/>
  <c r="G43" i="57" s="1"/>
  <c r="D3" i="57"/>
  <c r="G3" i="57" s="1"/>
  <c r="D4" i="57"/>
  <c r="G4" i="57" s="1"/>
  <c r="D35" i="58"/>
  <c r="G35" i="58" s="1"/>
  <c r="D16" i="58"/>
  <c r="G16" i="58" s="1"/>
  <c r="D13" i="58"/>
  <c r="D34" i="58"/>
  <c r="G34" i="58" s="1"/>
  <c r="D37" i="58"/>
  <c r="G37" i="58" s="1"/>
  <c r="D29" i="16"/>
  <c r="G29" i="16" s="1"/>
  <c r="D7" i="16"/>
  <c r="G7" i="16" s="1"/>
  <c r="D20" i="16"/>
  <c r="G20" i="16" s="1"/>
  <c r="D41" i="16"/>
  <c r="G41" i="16" s="1"/>
  <c r="D40" i="16"/>
  <c r="G40" i="16" s="1"/>
  <c r="D6" i="16"/>
  <c r="G6" i="16" s="1"/>
  <c r="D9" i="16"/>
  <c r="G9" i="16" s="1"/>
  <c r="D27" i="16"/>
  <c r="G27" i="16" s="1"/>
  <c r="D44" i="16"/>
  <c r="G44" i="16" s="1"/>
  <c r="D45" i="16"/>
  <c r="G45" i="16" s="1"/>
  <c r="D8" i="16"/>
  <c r="G8" i="16" s="1"/>
  <c r="D37" i="16"/>
  <c r="G37" i="16" s="1"/>
  <c r="D24" i="16"/>
  <c r="G24" i="16" s="1"/>
  <c r="D11" i="16"/>
  <c r="G11" i="16" s="1"/>
  <c r="D36" i="16"/>
  <c r="G36" i="16" s="1"/>
  <c r="D34" i="16"/>
  <c r="G34" i="16" s="1"/>
  <c r="D31" i="16"/>
  <c r="G31" i="16" s="1"/>
  <c r="D30" i="16"/>
  <c r="G30" i="16" s="1"/>
  <c r="D3" i="16"/>
  <c r="G3" i="16" s="1"/>
  <c r="D25" i="16"/>
  <c r="G25" i="16" s="1"/>
  <c r="D42" i="16"/>
  <c r="G42" i="16" s="1"/>
  <c r="D22" i="16"/>
  <c r="G22" i="16" s="1"/>
  <c r="D15" i="16"/>
  <c r="G15" i="16" s="1"/>
  <c r="D10" i="16"/>
  <c r="G10" i="16" s="1"/>
  <c r="D28" i="16"/>
  <c r="G28" i="16" s="1"/>
  <c r="D26" i="16"/>
  <c r="G26" i="16" s="1"/>
  <c r="D16" i="16"/>
  <c r="G16" i="16" s="1"/>
  <c r="D21" i="16"/>
  <c r="G21" i="16" s="1"/>
  <c r="D23" i="16"/>
  <c r="G23" i="16" s="1"/>
  <c r="D35" i="16"/>
  <c r="G35" i="16" s="1"/>
  <c r="D5" i="16"/>
  <c r="G5" i="16" s="1"/>
  <c r="D13" i="16"/>
  <c r="G13" i="16" s="1"/>
  <c r="D38" i="16"/>
  <c r="G38" i="16" s="1"/>
  <c r="D33" i="16"/>
  <c r="G33" i="16" s="1"/>
  <c r="D17" i="16"/>
  <c r="G17" i="16" s="1"/>
  <c r="D32" i="16"/>
  <c r="G32" i="16" s="1"/>
  <c r="D39" i="16"/>
  <c r="G39" i="16" s="1"/>
  <c r="D12" i="16"/>
  <c r="G12" i="16" s="1"/>
  <c r="D43" i="16"/>
  <c r="G43" i="16" s="1"/>
  <c r="D18" i="16"/>
  <c r="G18" i="16" s="1"/>
  <c r="D4" i="16"/>
  <c r="G4" i="16" s="1"/>
  <c r="N13" i="16"/>
  <c r="C31" i="67"/>
  <c r="D10" i="64"/>
  <c r="G10" i="64" s="1"/>
  <c r="M6" i="67"/>
  <c r="M4" i="67"/>
  <c r="D3" i="64"/>
  <c r="G3" i="64" s="1"/>
  <c r="M15" i="67"/>
  <c r="D52" i="66"/>
  <c r="G52" i="66" s="1"/>
  <c r="D3" i="66"/>
  <c r="G3" i="66" s="1"/>
  <c r="D37" i="66"/>
  <c r="G37" i="66" s="1"/>
  <c r="D29" i="66"/>
  <c r="G29" i="66" s="1"/>
  <c r="D58" i="66"/>
  <c r="G58" i="66" s="1"/>
  <c r="D49" i="66"/>
  <c r="G49" i="66" s="1"/>
  <c r="D13" i="66"/>
  <c r="G13" i="66" s="1"/>
  <c r="D4" i="62"/>
  <c r="G4" i="62" s="1"/>
  <c r="D26" i="66"/>
  <c r="G26" i="66" s="1"/>
  <c r="D34" i="66"/>
  <c r="G34" i="66" s="1"/>
  <c r="D43" i="66"/>
  <c r="G43" i="66" s="1"/>
  <c r="D41" i="66"/>
  <c r="G41" i="66" s="1"/>
  <c r="D30" i="66"/>
  <c r="G30" i="66" s="1"/>
  <c r="D19" i="66"/>
  <c r="G19" i="66" s="1"/>
  <c r="D28" i="66"/>
  <c r="G28" i="66" s="1"/>
  <c r="D4" i="66"/>
  <c r="G4" i="66" s="1"/>
  <c r="D17" i="66"/>
  <c r="G17" i="66" s="1"/>
  <c r="D21" i="66"/>
  <c r="G21" i="66" s="1"/>
  <c r="D3" i="61"/>
  <c r="G3" i="61" s="1"/>
  <c r="D59" i="66"/>
  <c r="G59" i="66" s="1"/>
  <c r="D16" i="66"/>
  <c r="G16" i="66" s="1"/>
  <c r="D42" i="66"/>
  <c r="G42" i="66" s="1"/>
  <c r="D7" i="62"/>
  <c r="G7" i="62" s="1"/>
  <c r="D56" i="66"/>
  <c r="G56" i="66" s="1"/>
  <c r="D5" i="66"/>
  <c r="G5" i="66" s="1"/>
  <c r="D24" i="66"/>
  <c r="G24" i="66" s="1"/>
  <c r="D32" i="66"/>
  <c r="G32" i="66" s="1"/>
  <c r="D39" i="66"/>
  <c r="G39" i="66" s="1"/>
  <c r="D46" i="66"/>
  <c r="G46" i="66" s="1"/>
  <c r="D38" i="66"/>
  <c r="G38" i="66" s="1"/>
  <c r="D53" i="66"/>
  <c r="G53" i="66" s="1"/>
  <c r="D9" i="66"/>
  <c r="G9" i="66" s="1"/>
  <c r="D18" i="66"/>
  <c r="G18" i="66" s="1"/>
  <c r="D14" i="66"/>
  <c r="G14" i="66" s="1"/>
  <c r="D25" i="66"/>
  <c r="G25" i="66" s="1"/>
  <c r="D60" i="66"/>
  <c r="G60" i="66" s="1"/>
  <c r="D45" i="66"/>
  <c r="G45" i="66" s="1"/>
  <c r="D13" i="61"/>
  <c r="G13" i="61" s="1"/>
  <c r="D35" i="66"/>
  <c r="G35" i="66" s="1"/>
  <c r="D8" i="66"/>
  <c r="G8" i="66" s="1"/>
  <c r="D23" i="66"/>
  <c r="G23" i="66" s="1"/>
  <c r="D50" i="66"/>
  <c r="G50" i="66" s="1"/>
  <c r="D10" i="66"/>
  <c r="G10" i="66" s="1"/>
  <c r="D12" i="66"/>
  <c r="G12" i="66" s="1"/>
  <c r="D7" i="66"/>
  <c r="G7" i="66" s="1"/>
  <c r="D15" i="66"/>
  <c r="G15" i="66" s="1"/>
  <c r="D55" i="66"/>
  <c r="G55" i="66" s="1"/>
  <c r="D31" i="66"/>
  <c r="G31" i="66" s="1"/>
  <c r="D40" i="66"/>
  <c r="G40" i="66" s="1"/>
  <c r="D11" i="66"/>
  <c r="G11" i="66" s="1"/>
  <c r="D33" i="66"/>
  <c r="G33" i="66" s="1"/>
  <c r="D47" i="66"/>
  <c r="G47" i="66" s="1"/>
  <c r="D6" i="66"/>
  <c r="G6" i="66" s="1"/>
  <c r="D57" i="66"/>
  <c r="G57" i="66" s="1"/>
  <c r="D36" i="66"/>
  <c r="G36" i="66" s="1"/>
  <c r="D48" i="66"/>
  <c r="G48" i="66" s="1"/>
  <c r="D27" i="66"/>
  <c r="G27" i="66" s="1"/>
  <c r="D51" i="66"/>
  <c r="G51" i="66" s="1"/>
  <c r="D22" i="66"/>
  <c r="G22" i="66" s="1"/>
  <c r="D54" i="66"/>
  <c r="G54" i="66" s="1"/>
  <c r="D20" i="66"/>
  <c r="G20" i="66" s="1"/>
  <c r="D44" i="66"/>
  <c r="G44" i="66" s="1"/>
  <c r="G13" i="58"/>
  <c r="N13" i="57"/>
  <c r="N12" i="16"/>
  <c r="P85" i="27"/>
  <c r="B29" i="27"/>
  <c r="C29" i="27" s="1"/>
  <c r="P37" i="27"/>
  <c r="B81" i="27"/>
  <c r="C81" i="27" s="1"/>
  <c r="P19" i="27"/>
  <c r="B3" i="27"/>
  <c r="C3" i="27" s="1"/>
  <c r="P22" i="27"/>
  <c r="P14" i="27"/>
  <c r="B73" i="27"/>
  <c r="C73" i="27" s="1"/>
  <c r="P88" i="27"/>
  <c r="P61" i="27"/>
  <c r="B50" i="27"/>
  <c r="C50" i="27" s="1"/>
  <c r="P15" i="27"/>
  <c r="B59" i="27"/>
  <c r="C59" i="27" s="1"/>
  <c r="S68" i="27" s="1"/>
  <c r="V68" i="27" s="1"/>
  <c r="P42" i="27"/>
  <c r="B96" i="27"/>
  <c r="C96" i="27" s="1"/>
  <c r="S39" i="27" s="1"/>
  <c r="V39" i="27" s="1"/>
  <c r="P57" i="27"/>
  <c r="P24" i="27"/>
  <c r="P6" i="27"/>
  <c r="P7" i="27"/>
  <c r="P92" i="27"/>
  <c r="P49" i="27"/>
  <c r="B33" i="27"/>
  <c r="C33" i="27" s="1"/>
  <c r="B87" i="27"/>
  <c r="C87" i="27" s="1"/>
  <c r="S43" i="27" s="1"/>
  <c r="V43" i="27" s="1"/>
  <c r="B5" i="27"/>
  <c r="C5" i="27" s="1"/>
  <c r="S86" i="27" s="1"/>
  <c r="V86" i="27" s="1"/>
  <c r="B78" i="27"/>
  <c r="C78" i="27" s="1"/>
  <c r="P43" i="27"/>
  <c r="B21" i="27"/>
  <c r="C21" i="27" s="1"/>
  <c r="S46" i="27" s="1"/>
  <c r="V46" i="27" s="1"/>
  <c r="P82" i="27"/>
  <c r="P74" i="27"/>
  <c r="B67" i="27"/>
  <c r="C67" i="27" s="1"/>
  <c r="S47" i="27" s="1"/>
  <c r="V47" i="27" s="1"/>
  <c r="B12" i="27"/>
  <c r="C12" i="27" s="1"/>
  <c r="S87" i="27" s="1"/>
  <c r="V87" i="27" s="1"/>
  <c r="B47" i="27"/>
  <c r="C47" i="27" s="1"/>
  <c r="S7" i="27" s="1"/>
  <c r="V7" i="27" s="1"/>
  <c r="P90" i="27"/>
  <c r="P95" i="27"/>
  <c r="B98" i="27"/>
  <c r="C98" i="27" s="1"/>
  <c r="B65" i="27"/>
  <c r="C65" i="27" s="1"/>
  <c r="P53" i="27"/>
  <c r="B31" i="27"/>
  <c r="C31" i="27" s="1"/>
  <c r="B75" i="27"/>
  <c r="C75" i="27" s="1"/>
  <c r="P66" i="27"/>
  <c r="B32" i="27"/>
  <c r="C32" i="27" s="1"/>
  <c r="P60" i="27"/>
  <c r="B38" i="27"/>
  <c r="C38" i="27" s="1"/>
  <c r="S73" i="27" s="1"/>
  <c r="V73" i="27" s="1"/>
  <c r="P89" i="27"/>
  <c r="P4" i="27"/>
  <c r="B11" i="27"/>
  <c r="C11" i="27" s="1"/>
  <c r="P34" i="27"/>
  <c r="P63" i="27"/>
  <c r="B79" i="27"/>
  <c r="C79" i="27" s="1"/>
  <c r="S80" i="27" s="1"/>
  <c r="V80" i="27" s="1"/>
  <c r="B41" i="27"/>
  <c r="C41" i="27" s="1"/>
  <c r="S29" i="27" s="1"/>
  <c r="V29" i="27" s="1"/>
  <c r="B27" i="27"/>
  <c r="C27" i="27" s="1"/>
  <c r="S49" i="27" s="1"/>
  <c r="V49" i="27" s="1"/>
  <c r="P36" i="27"/>
  <c r="B36" i="27"/>
  <c r="C36" i="27" s="1"/>
  <c r="B68" i="27"/>
  <c r="C68" i="27" s="1"/>
  <c r="S63" i="27" s="1"/>
  <c r="V63" i="27" s="1"/>
  <c r="P68" i="27"/>
  <c r="N12" i="57"/>
  <c r="B35" i="27"/>
  <c r="C35" i="27" s="1"/>
  <c r="P30" i="27"/>
  <c r="B8" i="27"/>
  <c r="C8" i="27" s="1"/>
  <c r="S59" i="27" s="1"/>
  <c r="V59" i="27" s="1"/>
  <c r="B56" i="27"/>
  <c r="C56" i="27" s="1"/>
  <c r="S8" i="27" s="1"/>
  <c r="V8" i="27" s="1"/>
  <c r="P16" i="27"/>
  <c r="B94" i="27"/>
  <c r="C94" i="27" s="1"/>
  <c r="B55" i="27"/>
  <c r="C55" i="27" s="1"/>
  <c r="S64" i="27" s="1"/>
  <c r="V64" i="27" s="1"/>
  <c r="P77" i="27"/>
  <c r="B80" i="27"/>
  <c r="C80" i="27" s="1"/>
  <c r="B40" i="27"/>
  <c r="C40" i="27" s="1"/>
  <c r="S67" i="27" s="1"/>
  <c r="V67" i="27" s="1"/>
  <c r="P93" i="27"/>
  <c r="B83" i="27"/>
  <c r="C83" i="27" s="1"/>
  <c r="B39" i="27"/>
  <c r="C39" i="27" s="1"/>
  <c r="S24" i="27" s="1"/>
  <c r="V24" i="27" s="1"/>
  <c r="B48" i="27"/>
  <c r="C48" i="27" s="1"/>
  <c r="B72" i="27"/>
  <c r="C72" i="27" s="1"/>
  <c r="S38" i="27" s="1"/>
  <c r="V38" i="27" s="1"/>
  <c r="B54" i="27"/>
  <c r="C54" i="27" s="1"/>
  <c r="S13" i="27" s="1"/>
  <c r="V13" i="27" s="1"/>
  <c r="P46" i="27"/>
  <c r="B13" i="27"/>
  <c r="C13" i="27" s="1"/>
  <c r="S53" i="27" s="1"/>
  <c r="V53" i="27" s="1"/>
  <c r="P70" i="27"/>
  <c r="B84" i="27"/>
  <c r="C84" i="27" s="1"/>
  <c r="S9" i="27" s="1"/>
  <c r="V9" i="27" s="1"/>
  <c r="B52" i="27"/>
  <c r="C52" i="27" s="1"/>
  <c r="S26" i="27" s="1"/>
  <c r="V26" i="27" s="1"/>
  <c r="P86" i="27"/>
  <c r="B76" i="27"/>
  <c r="C76" i="27" s="1"/>
  <c r="B64" i="27"/>
  <c r="C64" i="27" s="1"/>
  <c r="P58" i="27"/>
  <c r="C6" i="27"/>
  <c r="S21" i="27" s="1"/>
  <c r="V21" i="27" s="1"/>
  <c r="B18" i="27"/>
  <c r="C18" i="27" s="1"/>
  <c r="S69" i="27" s="1"/>
  <c r="V69" i="27" s="1"/>
  <c r="B10" i="27"/>
  <c r="C10" i="27" s="1"/>
  <c r="P69" i="27"/>
  <c r="C63" i="27"/>
  <c r="D101" i="27"/>
  <c r="P99" i="27"/>
  <c r="C99" i="27"/>
  <c r="S12" i="27" s="1"/>
  <c r="V12" i="27" s="1"/>
  <c r="P62" i="27"/>
  <c r="B62" i="27"/>
  <c r="C62" i="27" s="1"/>
  <c r="B44" i="27"/>
  <c r="C44" i="27" s="1"/>
  <c r="S33" i="27" s="1"/>
  <c r="V33" i="27" s="1"/>
  <c r="P44" i="27"/>
  <c r="B28" i="27"/>
  <c r="C28" i="27" s="1"/>
  <c r="S27" i="27" s="1"/>
  <c r="V27" i="27" s="1"/>
  <c r="P9" i="27"/>
  <c r="B9" i="27"/>
  <c r="C9" i="27" s="1"/>
  <c r="S5" i="27" s="1"/>
  <c r="V5" i="27" s="1"/>
  <c r="B71" i="27"/>
  <c r="C71" i="27" s="1"/>
  <c r="S40" i="27" s="1"/>
  <c r="V40" i="27" s="1"/>
  <c r="B51" i="27"/>
  <c r="C51" i="27" s="1"/>
  <c r="S23" i="27" s="1"/>
  <c r="V23" i="27" s="1"/>
  <c r="P51" i="27"/>
  <c r="B25" i="27"/>
  <c r="C25" i="27" s="1"/>
  <c r="S25" i="27" s="1"/>
  <c r="V25" i="27" s="1"/>
  <c r="P25" i="27"/>
  <c r="B97" i="27"/>
  <c r="C97" i="27" s="1"/>
  <c r="S82" i="27" s="1"/>
  <c r="V82" i="27" s="1"/>
  <c r="P26" i="27"/>
  <c r="P17" i="27"/>
  <c r="B17" i="27"/>
  <c r="C17" i="27" s="1"/>
  <c r="S58" i="27" s="1"/>
  <c r="V58" i="27" s="1"/>
  <c r="B23" i="27"/>
  <c r="C23" i="27" s="1"/>
  <c r="P91" i="27"/>
  <c r="B20" i="27"/>
  <c r="C20" i="27" s="1"/>
  <c r="S4" i="27" s="1"/>
  <c r="V4" i="27" s="1"/>
  <c r="C19" i="27"/>
  <c r="P45" i="27"/>
  <c r="C42" i="27"/>
  <c r="C3" i="67" l="1"/>
  <c r="C25" i="67"/>
  <c r="C43" i="67"/>
  <c r="C48" i="67"/>
  <c r="C8" i="67"/>
  <c r="C30" i="67"/>
  <c r="C29" i="67"/>
  <c r="C5" i="67"/>
  <c r="C22" i="67"/>
  <c r="C49" i="67"/>
  <c r="C12" i="67"/>
  <c r="C39" i="67"/>
  <c r="C42" i="67"/>
  <c r="C26" i="67"/>
  <c r="C37" i="67"/>
  <c r="C4" i="67"/>
  <c r="C6" i="67"/>
  <c r="C11" i="67"/>
  <c r="C33" i="67"/>
  <c r="C34" i="67"/>
  <c r="C32" i="67"/>
  <c r="C21" i="67"/>
  <c r="C7" i="67"/>
  <c r="C14" i="67"/>
  <c r="C15" i="67"/>
  <c r="C40" i="67"/>
  <c r="C18" i="67"/>
  <c r="C45" i="67"/>
  <c r="C27" i="67"/>
  <c r="C17" i="67"/>
  <c r="C35" i="67"/>
  <c r="C9" i="67"/>
  <c r="C10" i="67"/>
  <c r="D55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based on 10k so % is over inflated.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based on 4miles so under inflated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<sst xmlns="http://schemas.openxmlformats.org/spreadsheetml/2006/main" count="2971" uniqueCount="999">
  <si>
    <t>Time</t>
  </si>
  <si>
    <t>RACES</t>
  </si>
  <si>
    <t>POINTS</t>
  </si>
  <si>
    <t>Pos</t>
  </si>
  <si>
    <t>NAME</t>
  </si>
  <si>
    <t>POS</t>
  </si>
  <si>
    <t>Min/Mi</t>
  </si>
  <si>
    <t>M100m</t>
  </si>
  <si>
    <t>M200m</t>
  </si>
  <si>
    <t>M400m</t>
  </si>
  <si>
    <t>M800m</t>
  </si>
  <si>
    <t>M1000m</t>
  </si>
  <si>
    <t>M1500m</t>
  </si>
  <si>
    <t>Anderson</t>
  </si>
  <si>
    <t>Ian</t>
  </si>
  <si>
    <t>Davies</t>
  </si>
  <si>
    <t>James</t>
  </si>
  <si>
    <t>Julie</t>
  </si>
  <si>
    <t>Donne</t>
  </si>
  <si>
    <t>Richard</t>
  </si>
  <si>
    <t>Eakins</t>
  </si>
  <si>
    <t>Louise</t>
  </si>
  <si>
    <t>Easter</t>
  </si>
  <si>
    <t>Alfryn</t>
  </si>
  <si>
    <t>Jane</t>
  </si>
  <si>
    <t>Eiri</t>
  </si>
  <si>
    <t>Hall</t>
  </si>
  <si>
    <t>Hardie</t>
  </si>
  <si>
    <t>Dean</t>
  </si>
  <si>
    <t>Holmes</t>
  </si>
  <si>
    <t>Lynn</t>
  </si>
  <si>
    <t>Holohan</t>
  </si>
  <si>
    <t>Kim</t>
  </si>
  <si>
    <t>John</t>
  </si>
  <si>
    <t>Paul</t>
  </si>
  <si>
    <t>Hurdidge</t>
  </si>
  <si>
    <t>Christine</t>
  </si>
  <si>
    <t>Jones</t>
  </si>
  <si>
    <t>Leighton</t>
  </si>
  <si>
    <t>Gareth</t>
  </si>
  <si>
    <t>Nicola</t>
  </si>
  <si>
    <t>Steve</t>
  </si>
  <si>
    <t>Mike</t>
  </si>
  <si>
    <t>Linda</t>
  </si>
  <si>
    <t>Caroline</t>
  </si>
  <si>
    <t>Fay</t>
  </si>
  <si>
    <t>Christina</t>
  </si>
  <si>
    <t>Dewi</t>
  </si>
  <si>
    <t>Age Grade %</t>
  </si>
  <si>
    <t>DOB</t>
  </si>
  <si>
    <t>Name</t>
  </si>
  <si>
    <t>Surname</t>
  </si>
  <si>
    <t>First</t>
  </si>
  <si>
    <t>ACTUAL Race Order</t>
  </si>
  <si>
    <t>AGE GRADE Order</t>
  </si>
  <si>
    <t>Laura</t>
  </si>
  <si>
    <t>Ross</t>
  </si>
  <si>
    <t>Philip</t>
  </si>
  <si>
    <t>Lee</t>
  </si>
  <si>
    <t>Bamford</t>
  </si>
  <si>
    <t>Mark</t>
  </si>
  <si>
    <t>AGE GRADE Overall Results</t>
  </si>
  <si>
    <t>Age</t>
  </si>
  <si>
    <t>Over 100% = World record level</t>
  </si>
  <si>
    <t>Over 90% = World Class</t>
  </si>
  <si>
    <t>Over 80% = National Class</t>
  </si>
  <si>
    <t>Over 70% = County Class</t>
  </si>
  <si>
    <t>Over 60% = local Class</t>
  </si>
  <si>
    <t xml:space="preserve">What is age-grading used for? </t>
  </si>
  <si>
    <t>Steve Thomas</t>
  </si>
  <si>
    <t>Ross Poiner</t>
  </si>
  <si>
    <t>Christina Smith</t>
  </si>
  <si>
    <t>Leighton Jones</t>
  </si>
  <si>
    <t>Geoff White</t>
  </si>
  <si>
    <t>James Davies</t>
  </si>
  <si>
    <t>John Holohan</t>
  </si>
  <si>
    <t>Kim Holohan</t>
  </si>
  <si>
    <t>Fay Sharpe</t>
  </si>
  <si>
    <t>Dewi West</t>
  </si>
  <si>
    <t>Ian Bamford</t>
  </si>
  <si>
    <t>Mike Nash</t>
  </si>
  <si>
    <t>Allan Smith</t>
  </si>
  <si>
    <t>Jane Elliott</t>
  </si>
  <si>
    <t>mile</t>
  </si>
  <si>
    <t>Mark Gosney</t>
  </si>
  <si>
    <t>Paul Rees</t>
  </si>
  <si>
    <t>Lee Morris</t>
  </si>
  <si>
    <t>Steve Cable</t>
  </si>
  <si>
    <t>Byron Davies</t>
  </si>
  <si>
    <t>Steve McLelland</t>
  </si>
  <si>
    <t>Caroline Sandles</t>
  </si>
  <si>
    <t>Louise Miskell</t>
  </si>
  <si>
    <t>Tony Baker</t>
  </si>
  <si>
    <t>John Sanderson</t>
  </si>
  <si>
    <t>Glyn Williams</t>
  </si>
  <si>
    <t>Linda Owens</t>
  </si>
  <si>
    <t>Nicola Julian</t>
  </si>
  <si>
    <t>Ian Hoskins</t>
  </si>
  <si>
    <t>Nina Brocklebank</t>
  </si>
  <si>
    <t>Lisa Williams</t>
  </si>
  <si>
    <t>Laura Hall</t>
  </si>
  <si>
    <t>Linda Waller</t>
  </si>
  <si>
    <t>Rob Sandles</t>
  </si>
  <si>
    <t>Sharon Trotman</t>
  </si>
  <si>
    <t>Sharon</t>
  </si>
  <si>
    <t>Gareth Morgan</t>
  </si>
  <si>
    <t>Sally Reid</t>
  </si>
  <si>
    <t>Christine Hurdidge</t>
  </si>
  <si>
    <t>Lynn Holmes</t>
  </si>
  <si>
    <t>Alfryn Easter</t>
  </si>
  <si>
    <t>Vicky Holmes</t>
  </si>
  <si>
    <t>Julie Davies</t>
  </si>
  <si>
    <t>Michelle Grey</t>
  </si>
  <si>
    <t>Mark Bamford</t>
  </si>
  <si>
    <t>Del Eyre</t>
  </si>
  <si>
    <t>Jenkins</t>
  </si>
  <si>
    <t>Ian Anderson</t>
  </si>
  <si>
    <t>Andrew Thomas</t>
  </si>
  <si>
    <t>Richard Donne</t>
  </si>
  <si>
    <t>Carwyn Jenkins</t>
  </si>
  <si>
    <t>Best %</t>
  </si>
  <si>
    <t>Heard</t>
  </si>
  <si>
    <t>Alyson</t>
  </si>
  <si>
    <r>
      <t>Improvers guide</t>
    </r>
    <r>
      <rPr>
        <b/>
        <sz val="9"/>
        <color indexed="8"/>
        <rFont val="Arial"/>
        <family val="2"/>
      </rPr>
      <t xml:space="preserve"> - last perfomance minus avg of all performances. </t>
    </r>
  </si>
  <si>
    <t>Alyson Heard</t>
  </si>
  <si>
    <t>Cordelia Loughlin</t>
  </si>
  <si>
    <t>Ashley Pascoe</t>
  </si>
  <si>
    <t>Ashley</t>
  </si>
  <si>
    <t>Marathon</t>
  </si>
  <si>
    <t>OC</t>
  </si>
  <si>
    <t>Gwen Smith</t>
  </si>
  <si>
    <t>Paul Harris</t>
  </si>
  <si>
    <t>Jane Wallace</t>
  </si>
  <si>
    <t>Aron Jones</t>
  </si>
  <si>
    <t>Philip Wallace</t>
  </si>
  <si>
    <t>Aron</t>
  </si>
  <si>
    <t>Charlie</t>
  </si>
  <si>
    <t>Charlie James</t>
  </si>
  <si>
    <t>Sandra Rees</t>
  </si>
  <si>
    <t>Sandra</t>
  </si>
  <si>
    <t>David</t>
  </si>
  <si>
    <t>Ross Gribble</t>
  </si>
  <si>
    <t>Gribble</t>
  </si>
  <si>
    <t>Gari John</t>
  </si>
  <si>
    <t>Leighton Williams</t>
  </si>
  <si>
    <t>Si Vaughan</t>
  </si>
  <si>
    <t>Emma</t>
  </si>
  <si>
    <t>Mark Eakins</t>
  </si>
  <si>
    <t>Louise Eakins</t>
  </si>
  <si>
    <t>Month</t>
  </si>
  <si>
    <t>Day</t>
  </si>
  <si>
    <t>Hughes-Dowdle</t>
  </si>
  <si>
    <t>Mike Prasad</t>
  </si>
  <si>
    <t>Jo Hughes-Dowdle</t>
  </si>
  <si>
    <t>Lee Edwards</t>
  </si>
  <si>
    <t>Dai Sullivan</t>
  </si>
  <si>
    <t>Alice Sullivan</t>
  </si>
  <si>
    <t>Emma Maiden Davies</t>
  </si>
  <si>
    <t>Chris Francis</t>
  </si>
  <si>
    <t>Chris</t>
  </si>
  <si>
    <t>Elfed Joseph</t>
  </si>
  <si>
    <t>Eiri Evans-Jones</t>
  </si>
  <si>
    <t>Nathan Flear</t>
  </si>
  <si>
    <t>Ceri Isaac</t>
  </si>
  <si>
    <t>Owen Lewis</t>
  </si>
  <si>
    <t>Rob Coffey</t>
  </si>
  <si>
    <t>Nigel Morse</t>
  </si>
  <si>
    <t>Lauren Piercy</t>
  </si>
  <si>
    <t>Sarah Barham</t>
  </si>
  <si>
    <t>Gina Southam</t>
  </si>
  <si>
    <t>Meinir Jones</t>
  </si>
  <si>
    <t>Nathan</t>
  </si>
  <si>
    <t>Barham</t>
  </si>
  <si>
    <t>Sarah</t>
  </si>
  <si>
    <t>Cayo Arran</t>
  </si>
  <si>
    <t>Andrew Arran</t>
  </si>
  <si>
    <t>Dai the Milk</t>
  </si>
  <si>
    <t>Meinir</t>
  </si>
  <si>
    <t>Gina</t>
  </si>
  <si>
    <t>Richard Webster</t>
  </si>
  <si>
    <t>2016 AVG %</t>
  </si>
  <si>
    <t>Linda Rees</t>
  </si>
  <si>
    <t>Alana Gabe</t>
  </si>
  <si>
    <t>David Barham</t>
  </si>
  <si>
    <t>Sylvian Clegg</t>
  </si>
  <si>
    <t>Christopher Jones</t>
  </si>
  <si>
    <t>Helen</t>
  </si>
  <si>
    <t>Dean Hardie</t>
  </si>
  <si>
    <t>Gareth Evans</t>
  </si>
  <si>
    <t>Laura Sharpe</t>
  </si>
  <si>
    <t>Helen Jenkins</t>
  </si>
  <si>
    <t>Sue Davies</t>
  </si>
  <si>
    <t>Craig Tindal</t>
  </si>
  <si>
    <t>Dan Gilbert</t>
  </si>
  <si>
    <t>Ed Davies</t>
  </si>
  <si>
    <t>Viv Kavanagh</t>
  </si>
  <si>
    <t>Gareth Meardon</t>
  </si>
  <si>
    <t>Viv</t>
  </si>
  <si>
    <t>Ed</t>
  </si>
  <si>
    <t>Archer</t>
  </si>
  <si>
    <t>Chris Simons</t>
  </si>
  <si>
    <t>Julie Archer</t>
  </si>
  <si>
    <t>Clare Hyndman</t>
  </si>
  <si>
    <t>Caroline Jones</t>
  </si>
  <si>
    <t>David Doherty</t>
  </si>
  <si>
    <t>Doherty</t>
  </si>
  <si>
    <t>Alan Davies</t>
  </si>
  <si>
    <t>Clive Greaves</t>
  </si>
  <si>
    <t>Richard Cannon</t>
  </si>
  <si>
    <t>Laura Hughes-Dowdle</t>
  </si>
  <si>
    <t>Steve Smith</t>
  </si>
  <si>
    <t>Hywel Mainwaring</t>
  </si>
  <si>
    <t>Steve Raikes</t>
  </si>
  <si>
    <t>Rachel Waltham</t>
  </si>
  <si>
    <t>Trudi Cook</t>
  </si>
  <si>
    <t>Darren Hall</t>
  </si>
  <si>
    <t>Paul Arnold</t>
  </si>
  <si>
    <t>Jayne Arnold</t>
  </si>
  <si>
    <t>Jeremy Haynes</t>
  </si>
  <si>
    <t>Phil Davies</t>
  </si>
  <si>
    <t>Paula Stockley</t>
  </si>
  <si>
    <t>Shereen</t>
  </si>
  <si>
    <t>Eurig</t>
  </si>
  <si>
    <t>Anthony</t>
  </si>
  <si>
    <t>Saran</t>
  </si>
  <si>
    <t>Evans</t>
  </si>
  <si>
    <t>the most head to head races is the winner.</t>
  </si>
  <si>
    <t>Diane Ridgeway</t>
  </si>
  <si>
    <t>Diane</t>
  </si>
  <si>
    <t>Peter</t>
  </si>
  <si>
    <t>Clement</t>
  </si>
  <si>
    <t>Dusgate</t>
  </si>
  <si>
    <t>Karen</t>
  </si>
  <si>
    <t>Tim</t>
  </si>
  <si>
    <t>Martin</t>
  </si>
  <si>
    <t>Gavin Davies</t>
  </si>
  <si>
    <t>Michelle</t>
  </si>
  <si>
    <t>Gavin</t>
  </si>
  <si>
    <t>Bennett</t>
  </si>
  <si>
    <t>Johns</t>
  </si>
  <si>
    <t>Keith</t>
  </si>
  <si>
    <t>Katie</t>
  </si>
  <si>
    <t>Kevin</t>
  </si>
  <si>
    <t>Anna</t>
  </si>
  <si>
    <t>2.  If there is a tie on overall age grade percentage after 10 races, the one who has won</t>
  </si>
  <si>
    <t>If that doesn't separate them then 1. applies</t>
  </si>
  <si>
    <t>Kelly</t>
  </si>
  <si>
    <t>Adrian</t>
  </si>
  <si>
    <t>Cole</t>
  </si>
  <si>
    <t>Paula</t>
  </si>
  <si>
    <t>Dave</t>
  </si>
  <si>
    <t>Alex</t>
  </si>
  <si>
    <t>Event</t>
  </si>
  <si>
    <t>isRoad</t>
  </si>
  <si>
    <t>dist(km)</t>
  </si>
  <si>
    <t>M50m</t>
  </si>
  <si>
    <t>M55m</t>
  </si>
  <si>
    <t>M60m</t>
  </si>
  <si>
    <t>M300m</t>
  </si>
  <si>
    <t>M500m</t>
  </si>
  <si>
    <t>M600m</t>
  </si>
  <si>
    <t>1500m</t>
  </si>
  <si>
    <t>Mmile</t>
  </si>
  <si>
    <t>1Mile</t>
  </si>
  <si>
    <t>M2km</t>
  </si>
  <si>
    <t>M3km</t>
  </si>
  <si>
    <t>M2Mile</t>
  </si>
  <si>
    <t>M4km</t>
  </si>
  <si>
    <t>M3Mile</t>
  </si>
  <si>
    <t>M5kmRoad</t>
  </si>
  <si>
    <t>5kmRoad</t>
  </si>
  <si>
    <t>M5km</t>
  </si>
  <si>
    <t>M6kmRoad</t>
  </si>
  <si>
    <t>6kmRoad</t>
  </si>
  <si>
    <t>M6km</t>
  </si>
  <si>
    <t>M4MileRoad</t>
  </si>
  <si>
    <t>4MileRoad</t>
  </si>
  <si>
    <t>M4Mile</t>
  </si>
  <si>
    <t>M8kmRoad</t>
  </si>
  <si>
    <t>8kmRoad</t>
  </si>
  <si>
    <t>M8km</t>
  </si>
  <si>
    <t>M5MileRoad</t>
  </si>
  <si>
    <t>5MileRoad</t>
  </si>
  <si>
    <t>M5Mile</t>
  </si>
  <si>
    <t>M10kmRoad</t>
  </si>
  <si>
    <t>10kmRoad</t>
  </si>
  <si>
    <t>M10km</t>
  </si>
  <si>
    <t>M12km</t>
  </si>
  <si>
    <t>12km</t>
  </si>
  <si>
    <t>M15km</t>
  </si>
  <si>
    <t>15km</t>
  </si>
  <si>
    <t>M10Mile</t>
  </si>
  <si>
    <t>10Mile</t>
  </si>
  <si>
    <t>M20km</t>
  </si>
  <si>
    <t>20km</t>
  </si>
  <si>
    <t>MHalf.Mar</t>
  </si>
  <si>
    <t>Half.Mar</t>
  </si>
  <si>
    <t>M25km</t>
  </si>
  <si>
    <t>25km</t>
  </si>
  <si>
    <t>M30km</t>
  </si>
  <si>
    <t>30km</t>
  </si>
  <si>
    <t>MMarathon</t>
  </si>
  <si>
    <t>M50km</t>
  </si>
  <si>
    <t>50km</t>
  </si>
  <si>
    <t>M50Mile</t>
  </si>
  <si>
    <t>50Mile</t>
  </si>
  <si>
    <t>M100km</t>
  </si>
  <si>
    <t>100km</t>
  </si>
  <si>
    <t>M150km</t>
  </si>
  <si>
    <t>150km</t>
  </si>
  <si>
    <t>M100Mile</t>
  </si>
  <si>
    <t>100Mile</t>
  </si>
  <si>
    <t>M200km</t>
  </si>
  <si>
    <t>200km</t>
  </si>
  <si>
    <t>F50m</t>
  </si>
  <si>
    <t>F55m</t>
  </si>
  <si>
    <t>F60m</t>
  </si>
  <si>
    <t>F100m</t>
  </si>
  <si>
    <t>F200m</t>
  </si>
  <si>
    <t>F300m</t>
  </si>
  <si>
    <t>F400m</t>
  </si>
  <si>
    <t>F500m</t>
  </si>
  <si>
    <t>F600m</t>
  </si>
  <si>
    <t>F800m</t>
  </si>
  <si>
    <t>F1000m</t>
  </si>
  <si>
    <t>F1500m</t>
  </si>
  <si>
    <t>Fmile</t>
  </si>
  <si>
    <t>F2km</t>
  </si>
  <si>
    <t>F3km</t>
  </si>
  <si>
    <t>F2Mile</t>
  </si>
  <si>
    <t>F4km</t>
  </si>
  <si>
    <t>F3Mile</t>
  </si>
  <si>
    <t>F5kmRoad</t>
  </si>
  <si>
    <t>F5km</t>
  </si>
  <si>
    <t>F6kmRoad</t>
  </si>
  <si>
    <t>F6km</t>
  </si>
  <si>
    <t>F4MileRoad</t>
  </si>
  <si>
    <t>F4Mile</t>
  </si>
  <si>
    <t>F8kmRoad</t>
  </si>
  <si>
    <t>F8km</t>
  </si>
  <si>
    <t>F5MileRoad</t>
  </si>
  <si>
    <t>F5Mile</t>
  </si>
  <si>
    <t>F10kmRoad</t>
  </si>
  <si>
    <t>F10km</t>
  </si>
  <si>
    <t>F12km</t>
  </si>
  <si>
    <t>F15km</t>
  </si>
  <si>
    <t>F10Mile</t>
  </si>
  <si>
    <t>F20km</t>
  </si>
  <si>
    <t>FHalf.Mar</t>
  </si>
  <si>
    <t>F25km</t>
  </si>
  <si>
    <t>F30km</t>
  </si>
  <si>
    <t>FMarathon</t>
  </si>
  <si>
    <t>F50km</t>
  </si>
  <si>
    <t>F50Mile</t>
  </si>
  <si>
    <t>F100km</t>
  </si>
  <si>
    <t>F150km</t>
  </si>
  <si>
    <t>F100Mile</t>
  </si>
  <si>
    <t>F200km</t>
  </si>
  <si>
    <t>Age WR</t>
  </si>
  <si>
    <t>Svetlana Masterkova</t>
  </si>
  <si>
    <t>Age WR Tester</t>
  </si>
  <si>
    <t>Female</t>
  </si>
  <si>
    <t>Male</t>
  </si>
  <si>
    <t>Interesting Fact</t>
  </si>
  <si>
    <t>World record for running a mile backwards is 05:54</t>
  </si>
  <si>
    <t>Factor</t>
  </si>
  <si>
    <t>WR Time</t>
  </si>
  <si>
    <t>Gender</t>
  </si>
  <si>
    <t>Pts</t>
  </si>
  <si>
    <t>Men</t>
  </si>
  <si>
    <t>Women</t>
  </si>
  <si>
    <t>Haile Gebrselassie</t>
  </si>
  <si>
    <t>Race</t>
  </si>
  <si>
    <t>Distance</t>
  </si>
  <si>
    <t>Record</t>
  </si>
  <si>
    <t>Pace</t>
  </si>
  <si>
    <t>Date</t>
  </si>
  <si>
    <t>Athlete Name</t>
  </si>
  <si>
    <t>Source</t>
  </si>
  <si>
    <t>100 Meters</t>
  </si>
  <si>
    <t>0.06 miles</t>
  </si>
  <si>
    <t>2:34/mile</t>
  </si>
  <si>
    <t>Aug 16, 2009</t>
  </si>
  <si>
    <t>Usain Bolt</t>
  </si>
  <si>
    <t>IAAF, 2019</t>
  </si>
  <si>
    <t>200 Meters</t>
  </si>
  <si>
    <t>0.12 miles</t>
  </si>
  <si>
    <t>Aug 20, 2009</t>
  </si>
  <si>
    <t>400 Meters</t>
  </si>
  <si>
    <t>0.25 miles</t>
  </si>
  <si>
    <t>2:53/mile</t>
  </si>
  <si>
    <t>Aug 14, 2016</t>
  </si>
  <si>
    <t>Wayde van Niekerk</t>
  </si>
  <si>
    <t>800 Meters</t>
  </si>
  <si>
    <t>0.5 miles</t>
  </si>
  <si>
    <t>3:23/mile</t>
  </si>
  <si>
    <t>Aug 9, 2012</t>
  </si>
  <si>
    <t>David Rudisha</t>
  </si>
  <si>
    <t>1000 Meters</t>
  </si>
  <si>
    <t>0.62 miles</t>
  </si>
  <si>
    <t>3:32/mile</t>
  </si>
  <si>
    <t>Sep 5, 1999</t>
  </si>
  <si>
    <t>Noah Ngeny</t>
  </si>
  <si>
    <t>1500 Meters</t>
  </si>
  <si>
    <t>0.93 miles</t>
  </si>
  <si>
    <t>3:41/mile</t>
  </si>
  <si>
    <t>Jul 14, 1998</t>
  </si>
  <si>
    <t>Hicham El Guerrouj</t>
  </si>
  <si>
    <t>Mile</t>
  </si>
  <si>
    <t>1 mile</t>
  </si>
  <si>
    <t>3:43/mile</t>
  </si>
  <si>
    <t>Jul 7, 1999</t>
  </si>
  <si>
    <t>2000 Meters</t>
  </si>
  <si>
    <t>1.2 miles</t>
  </si>
  <si>
    <t>3:49/mile</t>
  </si>
  <si>
    <t>Sep 7, 1999</t>
  </si>
  <si>
    <t>3000 Meters</t>
  </si>
  <si>
    <t>1.9 miles</t>
  </si>
  <si>
    <t>3:56/mile</t>
  </si>
  <si>
    <t>Sep 1, 1996</t>
  </si>
  <si>
    <t>Daniel Komen</t>
  </si>
  <si>
    <t>2 Miles</t>
  </si>
  <si>
    <t>2 miles</t>
  </si>
  <si>
    <t>4:00/mile</t>
  </si>
  <si>
    <t>Jul 19, 1997</t>
  </si>
  <si>
    <t>Peter Larsson, 2019</t>
  </si>
  <si>
    <t>5000 Meters</t>
  </si>
  <si>
    <t>3.1 miles</t>
  </si>
  <si>
    <t>4:04/mile</t>
  </si>
  <si>
    <t>May 31, 2004</t>
  </si>
  <si>
    <t>Kenenisa Bekele</t>
  </si>
  <si>
    <t>10,000 Meters</t>
  </si>
  <si>
    <t>6.2 miles</t>
  </si>
  <si>
    <t>4:14/mile</t>
  </si>
  <si>
    <t>Aug 26, 2005</t>
  </si>
  <si>
    <t>15 Kilometers</t>
  </si>
  <si>
    <t>9.3 miles</t>
  </si>
  <si>
    <t>4:24/mile</t>
  </si>
  <si>
    <t>Nov 18, 2018</t>
  </si>
  <si>
    <t>Joshua Cheptegei</t>
  </si>
  <si>
    <t>10 Miles</t>
  </si>
  <si>
    <t>10 miles</t>
  </si>
  <si>
    <t>4:26/mile</t>
  </si>
  <si>
    <t>Sep 4, 2005</t>
  </si>
  <si>
    <t>20 Kilometers</t>
  </si>
  <si>
    <t>12.4 miles</t>
  </si>
  <si>
    <t>4:27/mile</t>
  </si>
  <si>
    <t>Mar 21, 2010</t>
  </si>
  <si>
    <t>Zersenay Tadese</t>
  </si>
  <si>
    <t>Half Marathon</t>
  </si>
  <si>
    <t>13.1 miles</t>
  </si>
  <si>
    <t>30 Kilometers</t>
  </si>
  <si>
    <t>18.6 miles</t>
  </si>
  <si>
    <t>4:39/mile</t>
  </si>
  <si>
    <t>Sep 16, 2018</t>
  </si>
  <si>
    <t>Eliud Kipchoge</t>
  </si>
  <si>
    <t>26.2 miles</t>
  </si>
  <si>
    <t>4:38/mile</t>
  </si>
  <si>
    <t>50 Kilometers</t>
  </si>
  <si>
    <t>31.1 miles</t>
  </si>
  <si>
    <t>5:16/mile</t>
  </si>
  <si>
    <t>Apr 12, 1988</t>
  </si>
  <si>
    <t>Thompson Magawana</t>
  </si>
  <si>
    <t>IAU, 2019</t>
  </si>
  <si>
    <t>50 Miles</t>
  </si>
  <si>
    <t>50 miles</t>
  </si>
  <si>
    <t>5:59/mile</t>
  </si>
  <si>
    <t>Oct 25, 1975</t>
  </si>
  <si>
    <t>Cavin Woodward</t>
  </si>
  <si>
    <t>DUV, 2019</t>
  </si>
  <si>
    <t>100 Kilometers</t>
  </si>
  <si>
    <t>62.1 miles</t>
  </si>
  <si>
    <t>5:57/mile</t>
  </si>
  <si>
    <t>Jun 24, 2018</t>
  </si>
  <si>
    <t>Nao Kazami</t>
  </si>
  <si>
    <t>100 Miles</t>
  </si>
  <si>
    <t>100 miles</t>
  </si>
  <si>
    <t>6:53/mile</t>
  </si>
  <si>
    <t>Oct 20, 2002</t>
  </si>
  <si>
    <t>Oleg Kharitonov</t>
  </si>
  <si>
    <t>2:49/mile</t>
  </si>
  <si>
    <t>Jul 16, 1988</t>
  </si>
  <si>
    <t>Florence Griffith-Joyner</t>
  </si>
  <si>
    <t>2:52/mile</t>
  </si>
  <si>
    <t>Sep 29, 1988</t>
  </si>
  <si>
    <t>3:12/mile</t>
  </si>
  <si>
    <t>Oct 6, 1985</t>
  </si>
  <si>
    <t>Marita Koch</t>
  </si>
  <si>
    <t>3:48/mile</t>
  </si>
  <si>
    <t>Jul 26, 1983</t>
  </si>
  <si>
    <t>Jarmila Kratochvílová</t>
  </si>
  <si>
    <t>Aug 23, 1996</t>
  </si>
  <si>
    <t>4:07/mile</t>
  </si>
  <si>
    <t>Jul 17, 2015</t>
  </si>
  <si>
    <t>Genzebe Dibaba</t>
  </si>
  <si>
    <t>4:13/mile</t>
  </si>
  <si>
    <t>Aug 14, 1996</t>
  </si>
  <si>
    <t>4:22/mile</t>
  </si>
  <si>
    <t>Jul 8, 1994</t>
  </si>
  <si>
    <t>Sonia O'Sullivan</t>
  </si>
  <si>
    <t>4:21/mile</t>
  </si>
  <si>
    <t>Sep 13, 1993</t>
  </si>
  <si>
    <t>Junxia Wang</t>
  </si>
  <si>
    <t>4:29/mile</t>
  </si>
  <si>
    <t>Sep 17, 2007</t>
  </si>
  <si>
    <t>Meseret Defar</t>
  </si>
  <si>
    <t>4:34/mile</t>
  </si>
  <si>
    <t>Jun 6, 2008</t>
  </si>
  <si>
    <t>Tirunesh Dibaba</t>
  </si>
  <si>
    <t>4:43/mile</t>
  </si>
  <si>
    <t>Aug 12, 2016</t>
  </si>
  <si>
    <t>Almaz Ayana</t>
  </si>
  <si>
    <t>4:58/mile</t>
  </si>
  <si>
    <t>Feb 15, 2015</t>
  </si>
  <si>
    <t>Florence Kiplagat</t>
  </si>
  <si>
    <t>5:00/mile</t>
  </si>
  <si>
    <t>Sep 21, 2003</t>
  </si>
  <si>
    <t>Paula Radcliffe</t>
  </si>
  <si>
    <t>4:59/mile</t>
  </si>
  <si>
    <t>4:57/mile</t>
  </si>
  <si>
    <t>Oct 22, 2017</t>
  </si>
  <si>
    <t>Joyciline Jepkosgei</t>
  </si>
  <si>
    <t>5:10/mile</t>
  </si>
  <si>
    <t>Apr 13, 2003</t>
  </si>
  <si>
    <t>6:04/mile</t>
  </si>
  <si>
    <t>Mar 25, 1989</t>
  </si>
  <si>
    <t>Frith van der Merwe</t>
  </si>
  <si>
    <t>6:46/mile</t>
  </si>
  <si>
    <t>Oct 24, 2015</t>
  </si>
  <si>
    <t>Camille Herron</t>
  </si>
  <si>
    <t>6:20/mile</t>
  </si>
  <si>
    <t>Jun 25, 2000</t>
  </si>
  <si>
    <t>Tomoe Abe</t>
  </si>
  <si>
    <t>7:38/mile</t>
  </si>
  <si>
    <t>Nov 11, 2017</t>
  </si>
  <si>
    <t xml:space="preserve">The tables work by recording the world record performance for regular distance events, for men and women. </t>
  </si>
  <si>
    <t>Age grading is a way to adjust an athlete's performance according to age and gender. The age-grading tables were developed by the World Association of Veteran Athletes.</t>
  </si>
  <si>
    <t>Using the world record time, a factor is applied for your age against the WR which then effectivley produces a WR for your age for that distance.</t>
  </si>
  <si>
    <t>This age WR is then devided by your actual finish time, producing a percentage of the WR. The higher the percentage the closer you are to the WR for that age</t>
  </si>
  <si>
    <t>Age grading can be used to compare performances across different ages and gender, track your own performance over time; identify your best events; set goals for current and future years; and identify your best ever performance.</t>
  </si>
  <si>
    <t>Manisha</t>
  </si>
  <si>
    <t>Heron</t>
  </si>
  <si>
    <t>Evans-Jones</t>
  </si>
  <si>
    <t>Karl</t>
  </si>
  <si>
    <t>5km results in Row 20 of Age Grade Listing 'men' / 'women'</t>
  </si>
  <si>
    <t>Steven</t>
  </si>
  <si>
    <t>Burton</t>
  </si>
  <si>
    <t>Gosney</t>
  </si>
  <si>
    <t>Victoria</t>
  </si>
  <si>
    <t>Simon</t>
  </si>
  <si>
    <t>Arabella</t>
  </si>
  <si>
    <t>Becky</t>
  </si>
  <si>
    <t>Alan</t>
  </si>
  <si>
    <t>Alice</t>
  </si>
  <si>
    <t>Clare</t>
  </si>
  <si>
    <t>Baxter</t>
  </si>
  <si>
    <t>Cuff</t>
  </si>
  <si>
    <t>Gilbert</t>
  </si>
  <si>
    <t>Stewart</t>
  </si>
  <si>
    <t>Johnson</t>
  </si>
  <si>
    <t>Adam</t>
  </si>
  <si>
    <t>Sean</t>
  </si>
  <si>
    <t>Edwards</t>
  </si>
  <si>
    <t>Andy</t>
  </si>
  <si>
    <t>Flear</t>
  </si>
  <si>
    <t>Katherine</t>
  </si>
  <si>
    <t>Hooper</t>
  </si>
  <si>
    <t>Fran Newman</t>
  </si>
  <si>
    <t>Fran</t>
  </si>
  <si>
    <t>Jo</t>
  </si>
  <si>
    <t>1.  If there is a tie on age grade percentage in an individual race, the slowest person will be listed first</t>
  </si>
  <si>
    <t>as there is a probability that the slowest took longer to cross the start line</t>
  </si>
  <si>
    <t>Karl Johns</t>
  </si>
  <si>
    <t>Katie Williams</t>
  </si>
  <si>
    <t>Nicola Rowe</t>
  </si>
  <si>
    <t>Victoria Holmes</t>
  </si>
  <si>
    <t>Clare Baxter</t>
  </si>
  <si>
    <t>Rob</t>
  </si>
  <si>
    <t>Manisha Rickards</t>
  </si>
  <si>
    <t>Andy Rees</t>
  </si>
  <si>
    <t>Kevin Watson</t>
  </si>
  <si>
    <t>Haley</t>
  </si>
  <si>
    <t>Bev</t>
  </si>
  <si>
    <t>Stuart</t>
  </si>
  <si>
    <t>Linzi</t>
  </si>
  <si>
    <t>3km results in Row 16 of Age Grade Listing 'men' / 'women'</t>
  </si>
  <si>
    <t>1mile results in Row 14 of Age Grade Listing 'men' / 'women'</t>
  </si>
  <si>
    <t>Peter Lloyd</t>
  </si>
  <si>
    <t>Paul Jenkins</t>
  </si>
  <si>
    <t>Harry</t>
  </si>
  <si>
    <t>Simon Jones</t>
  </si>
  <si>
    <t>Martin Bennett</t>
  </si>
  <si>
    <t>Rob Jones</t>
  </si>
  <si>
    <t>Haley Lawton</t>
  </si>
  <si>
    <t>James Bennett</t>
  </si>
  <si>
    <t>Dave Williams</t>
  </si>
  <si>
    <t>Steve Jones</t>
  </si>
  <si>
    <t>Peter Clement</t>
  </si>
  <si>
    <t>Bev Jones</t>
  </si>
  <si>
    <t>Louise Steer</t>
  </si>
  <si>
    <t>Laura Gilbert</t>
  </si>
  <si>
    <t>Caroline Morgan</t>
  </si>
  <si>
    <t>Arnold</t>
  </si>
  <si>
    <t>Chris Pridmore</t>
  </si>
  <si>
    <t>00:26:49</t>
  </si>
  <si>
    <t>Karen Cuff</t>
  </si>
  <si>
    <t>Cris Arnold</t>
  </si>
  <si>
    <t>Cris</t>
  </si>
  <si>
    <t>Ruth Salmon</t>
  </si>
  <si>
    <t>Chris Snary</t>
  </si>
  <si>
    <t>Ruth</t>
  </si>
  <si>
    <t>Alex Heron</t>
  </si>
  <si>
    <t>Catrin Griffiths</t>
  </si>
  <si>
    <t>Catrin</t>
  </si>
  <si>
    <t>Megan</t>
  </si>
  <si>
    <t>Julian</t>
  </si>
  <si>
    <t>Kavanagh</t>
  </si>
  <si>
    <t>Lawton</t>
  </si>
  <si>
    <t>Lewis</t>
  </si>
  <si>
    <t>Lisk</t>
  </si>
  <si>
    <t>Llewelyn</t>
  </si>
  <si>
    <t>Lloyd</t>
  </si>
  <si>
    <t>Morgan</t>
  </si>
  <si>
    <t>Parry</t>
  </si>
  <si>
    <t>Morris</t>
  </si>
  <si>
    <t>Newman</t>
  </si>
  <si>
    <t>Nicholas</t>
  </si>
  <si>
    <t>Novis</t>
  </si>
  <si>
    <t>Owens</t>
  </si>
  <si>
    <t>Pascoe</t>
  </si>
  <si>
    <t>Prasad</t>
  </si>
  <si>
    <t>Pridmore</t>
  </si>
  <si>
    <t>Pritchard</t>
  </si>
  <si>
    <t>Rees</t>
  </si>
  <si>
    <t>Rickards</t>
  </si>
  <si>
    <t>Ridgeway</t>
  </si>
  <si>
    <t>Roberts</t>
  </si>
  <si>
    <t>Rowe</t>
  </si>
  <si>
    <t>Sandles</t>
  </si>
  <si>
    <t>Smith</t>
  </si>
  <si>
    <t>Sharpe</t>
  </si>
  <si>
    <t>Sanderson</t>
  </si>
  <si>
    <t>Simons</t>
  </si>
  <si>
    <t>Chick</t>
  </si>
  <si>
    <t>Southam</t>
  </si>
  <si>
    <t>Stockley</t>
  </si>
  <si>
    <t>Sullivan</t>
  </si>
  <si>
    <t>Trotman</t>
  </si>
  <si>
    <t>Wake</t>
  </si>
  <si>
    <t>Wallace</t>
  </si>
  <si>
    <t>Watson</t>
  </si>
  <si>
    <t>West</t>
  </si>
  <si>
    <t>Williams</t>
  </si>
  <si>
    <t>Salmon</t>
  </si>
  <si>
    <t>McLelland</t>
  </si>
  <si>
    <t>Snary</t>
  </si>
  <si>
    <t>Griffiths</t>
  </si>
  <si>
    <t>Steer</t>
  </si>
  <si>
    <t>Francis Heron</t>
  </si>
  <si>
    <t>Sean Morgans</t>
  </si>
  <si>
    <t>Francis</t>
  </si>
  <si>
    <t>Morgans</t>
  </si>
  <si>
    <t>Debra Thomas</t>
  </si>
  <si>
    <t>Debra</t>
  </si>
  <si>
    <t>10k results in Row 30 of Age Grade Listing 'men' / 'women'</t>
  </si>
  <si>
    <t>Hans Thompson</t>
  </si>
  <si>
    <t>Christian Fox</t>
  </si>
  <si>
    <t>Hans</t>
  </si>
  <si>
    <t>Thompson</t>
  </si>
  <si>
    <t>Christian</t>
  </si>
  <si>
    <t>Fox</t>
  </si>
  <si>
    <t>Stephen Jones</t>
  </si>
  <si>
    <t>Sam Grunhut</t>
  </si>
  <si>
    <t>Stephen</t>
  </si>
  <si>
    <t>Grunhut</t>
  </si>
  <si>
    <t>Sam</t>
  </si>
  <si>
    <t>4mile results in Row 24 of Age Grade Listing 'men' / 'women'</t>
  </si>
  <si>
    <t>00:31:26</t>
  </si>
  <si>
    <t>00:32:00</t>
  </si>
  <si>
    <t>00:33:22</t>
  </si>
  <si>
    <t>00:33:45</t>
  </si>
  <si>
    <t>00:34:38</t>
  </si>
  <si>
    <t>00:34:52</t>
  </si>
  <si>
    <t>00:34:58</t>
  </si>
  <si>
    <t>00:35:36</t>
  </si>
  <si>
    <t>00:36:27</t>
  </si>
  <si>
    <t>00:37:36</t>
  </si>
  <si>
    <t>Emma Fielding</t>
  </si>
  <si>
    <t>00:37:37</t>
  </si>
  <si>
    <t>00:38:31</t>
  </si>
  <si>
    <t>Finlay Hopkins</t>
  </si>
  <si>
    <t>00:39:13</t>
  </si>
  <si>
    <t>00:39:54</t>
  </si>
  <si>
    <t>00:41:10</t>
  </si>
  <si>
    <t>00:41:19</t>
  </si>
  <si>
    <t>00:41:41</t>
  </si>
  <si>
    <t>00:42:07</t>
  </si>
  <si>
    <t>00:42:21</t>
  </si>
  <si>
    <t>Claire Scott</t>
  </si>
  <si>
    <t>00:42:46</t>
  </si>
  <si>
    <t>00:43:01</t>
  </si>
  <si>
    <t>00:43:08</t>
  </si>
  <si>
    <t>00:43:42</t>
  </si>
  <si>
    <t>00:43:45</t>
  </si>
  <si>
    <t>00:44:22</t>
  </si>
  <si>
    <t>00:44:33</t>
  </si>
  <si>
    <t>00:44:36</t>
  </si>
  <si>
    <t>00:44:45</t>
  </si>
  <si>
    <t>00:44:55</t>
  </si>
  <si>
    <t>00:45:23</t>
  </si>
  <si>
    <t>00:45:30</t>
  </si>
  <si>
    <t>00:45:34</t>
  </si>
  <si>
    <t>00:45:38</t>
  </si>
  <si>
    <t>00:46:14</t>
  </si>
  <si>
    <t>00:47:50</t>
  </si>
  <si>
    <t>00:48:36</t>
  </si>
  <si>
    <t>00:48:44</t>
  </si>
  <si>
    <t>00:48:54</t>
  </si>
  <si>
    <t>00:49:58</t>
  </si>
  <si>
    <t>00:50:01</t>
  </si>
  <si>
    <t>00:51:45</t>
  </si>
  <si>
    <t>00:52:13</t>
  </si>
  <si>
    <t>00:52:53</t>
  </si>
  <si>
    <t>00:54:31</t>
  </si>
  <si>
    <t>00:54:40</t>
  </si>
  <si>
    <t>Fielding</t>
  </si>
  <si>
    <t>Claire</t>
  </si>
  <si>
    <t>Scott</t>
  </si>
  <si>
    <t>Finlay</t>
  </si>
  <si>
    <t>Hopkins</t>
  </si>
  <si>
    <t>Grey</t>
  </si>
  <si>
    <t>5mile results in Row 28 of Age Grade Listing 'men' / 'women'</t>
  </si>
  <si>
    <t>Seb ?? (Guest)</t>
  </si>
  <si>
    <t>Dai Sullivan (guest)</t>
  </si>
  <si>
    <t>Parc le Breos</t>
  </si>
  <si>
    <t>00:26:09</t>
  </si>
  <si>
    <t>00:27:28</t>
  </si>
  <si>
    <t>00:27:50</t>
  </si>
  <si>
    <t>00:27:59</t>
  </si>
  <si>
    <t>00:28:30</t>
  </si>
  <si>
    <t>00:28:51</t>
  </si>
  <si>
    <t>00:29:09</t>
  </si>
  <si>
    <t>00:29:41</t>
  </si>
  <si>
    <t>00:29:50</t>
  </si>
  <si>
    <t>00:30:20</t>
  </si>
  <si>
    <t>00:30:50</t>
  </si>
  <si>
    <t>00:31:14</t>
  </si>
  <si>
    <t>00:31:25</t>
  </si>
  <si>
    <t>00:31:35</t>
  </si>
  <si>
    <t>00:32:25</t>
  </si>
  <si>
    <t>00:33:10</t>
  </si>
  <si>
    <t>00:33:40</t>
  </si>
  <si>
    <t>00:33:42</t>
  </si>
  <si>
    <t>00:34:09</t>
  </si>
  <si>
    <t>00:34:21</t>
  </si>
  <si>
    <t>00:34:29</t>
  </si>
  <si>
    <t>00:34:30</t>
  </si>
  <si>
    <t>00:35:20</t>
  </si>
  <si>
    <t>00:35:31</t>
  </si>
  <si>
    <t>00:35:56</t>
  </si>
  <si>
    <t>00:36:11</t>
  </si>
  <si>
    <t>00:36:16</t>
  </si>
  <si>
    <t>00:36:20</t>
  </si>
  <si>
    <t>00:36:26</t>
  </si>
  <si>
    <t>00:36:42</t>
  </si>
  <si>
    <t>00:37:18</t>
  </si>
  <si>
    <t>00:37:21</t>
  </si>
  <si>
    <t>00:37:25</t>
  </si>
  <si>
    <t>Linzi Courtney</t>
  </si>
  <si>
    <t>00:37:33</t>
  </si>
  <si>
    <t>00:37:52</t>
  </si>
  <si>
    <t>00:38:43</t>
  </si>
  <si>
    <t>00:40:29</t>
  </si>
  <si>
    <t>00:40:48</t>
  </si>
  <si>
    <t>00:40:55</t>
  </si>
  <si>
    <t>00:43:10</t>
  </si>
  <si>
    <t>00:43:11</t>
  </si>
  <si>
    <t>00:45:07</t>
  </si>
  <si>
    <t>00:45:32</t>
  </si>
  <si>
    <t>00:47:59</t>
  </si>
  <si>
    <t>Courtney</t>
  </si>
  <si>
    <t>00:59:24</t>
  </si>
  <si>
    <t>00:56:55</t>
  </si>
  <si>
    <t>01:01:01</t>
  </si>
  <si>
    <t>00:58:01</t>
  </si>
  <si>
    <t>4 Mile results in Row 24 of Age Grade Listing 'men' / 'women'</t>
  </si>
  <si>
    <t>00:10:32</t>
  </si>
  <si>
    <t>00:10:41</t>
  </si>
  <si>
    <t>00:10:42</t>
  </si>
  <si>
    <t>00:11:02</t>
  </si>
  <si>
    <t>00:11:30</t>
  </si>
  <si>
    <t>00:11:34</t>
  </si>
  <si>
    <t>00:12:05</t>
  </si>
  <si>
    <t>00:12:12</t>
  </si>
  <si>
    <t>00:12:35</t>
  </si>
  <si>
    <t>00:12:38</t>
  </si>
  <si>
    <t>00:12:41</t>
  </si>
  <si>
    <t>00:12:44</t>
  </si>
  <si>
    <t>00:13:01</t>
  </si>
  <si>
    <t>00:13:36</t>
  </si>
  <si>
    <t>Ben Clement</t>
  </si>
  <si>
    <t>00:13:56</t>
  </si>
  <si>
    <t>00:13:58</t>
  </si>
  <si>
    <t>00:14:02</t>
  </si>
  <si>
    <t>00:14:08</t>
  </si>
  <si>
    <t>00:14:09</t>
  </si>
  <si>
    <t>00:14:14</t>
  </si>
  <si>
    <t>00:14:22</t>
  </si>
  <si>
    <t>00:14:34</t>
  </si>
  <si>
    <t>00:14:41</t>
  </si>
  <si>
    <t>00:14:43</t>
  </si>
  <si>
    <t>00:14:50</t>
  </si>
  <si>
    <t>00:14:53</t>
  </si>
  <si>
    <t>Jenny Stanford</t>
  </si>
  <si>
    <t>00:14:54</t>
  </si>
  <si>
    <t>00:15:03</t>
  </si>
  <si>
    <t>00:15:18</t>
  </si>
  <si>
    <t>00:15:19</t>
  </si>
  <si>
    <t>Emma Edwards</t>
  </si>
  <si>
    <t>00:15:34</t>
  </si>
  <si>
    <t>Debbie Gibbs</t>
  </si>
  <si>
    <t>00:15:38</t>
  </si>
  <si>
    <t>00:15:50</t>
  </si>
  <si>
    <t>00:15:57</t>
  </si>
  <si>
    <t>00:15:59</t>
  </si>
  <si>
    <t>Shereen Lisk</t>
  </si>
  <si>
    <t>00:16:00</t>
  </si>
  <si>
    <t>00:16:05</t>
  </si>
  <si>
    <t>00:16:10</t>
  </si>
  <si>
    <t>Michelle Thomas-Luisi</t>
  </si>
  <si>
    <t>00:16:24</t>
  </si>
  <si>
    <t>00:16:40</t>
  </si>
  <si>
    <t>00:17:00</t>
  </si>
  <si>
    <t>00:17:16</t>
  </si>
  <si>
    <t>Vicky Hughes</t>
  </si>
  <si>
    <t>00:17:19</t>
  </si>
  <si>
    <t>Jodie Ralph</t>
  </si>
  <si>
    <t>00:17:46</t>
  </si>
  <si>
    <t>00:18:30</t>
  </si>
  <si>
    <t>00:19:30</t>
  </si>
  <si>
    <t>00:19:31</t>
  </si>
  <si>
    <t>00:20:31</t>
  </si>
  <si>
    <t>00:20:33</t>
  </si>
  <si>
    <t>William</t>
  </si>
  <si>
    <t>Nia</t>
  </si>
  <si>
    <t>Banfield</t>
  </si>
  <si>
    <t>Booker</t>
  </si>
  <si>
    <t>Bytheway</t>
  </si>
  <si>
    <t>Cassidy</t>
  </si>
  <si>
    <t>Amelia</t>
  </si>
  <si>
    <t>Cunliffe</t>
  </si>
  <si>
    <t>Bob</t>
  </si>
  <si>
    <t>Susan</t>
  </si>
  <si>
    <t>STUART</t>
  </si>
  <si>
    <t>DAVIES</t>
  </si>
  <si>
    <t>Maryam</t>
  </si>
  <si>
    <t>Dehghani</t>
  </si>
  <si>
    <t>Timothy Nigel</t>
  </si>
  <si>
    <t>Sebastian</t>
  </si>
  <si>
    <t>Ferris</t>
  </si>
  <si>
    <t>Debbie</t>
  </si>
  <si>
    <t>Gibbs</t>
  </si>
  <si>
    <t>Rosemarie</t>
  </si>
  <si>
    <t>Terry</t>
  </si>
  <si>
    <t>Brian</t>
  </si>
  <si>
    <t>MacBride</t>
  </si>
  <si>
    <t>MacDermott</t>
  </si>
  <si>
    <t>Deborah</t>
  </si>
  <si>
    <t>McCusker</t>
  </si>
  <si>
    <t>Allan</t>
  </si>
  <si>
    <t>Stanford</t>
  </si>
  <si>
    <t>thomas</t>
  </si>
  <si>
    <t>Thomas-Luisi</t>
  </si>
  <si>
    <t>Vaughan</t>
  </si>
  <si>
    <t>Carl</t>
  </si>
  <si>
    <t>Vonk</t>
  </si>
  <si>
    <t>Jessica</t>
  </si>
  <si>
    <t>Wesley</t>
  </si>
  <si>
    <t>Joy</t>
  </si>
  <si>
    <t>Ben</t>
  </si>
  <si>
    <t>Jenny</t>
  </si>
  <si>
    <t>Nic Rowe</t>
  </si>
  <si>
    <t>Nic</t>
  </si>
  <si>
    <t>Jodie</t>
  </si>
  <si>
    <t>Ralph</t>
  </si>
  <si>
    <t>Ben Joseph</t>
  </si>
  <si>
    <t>Jia Ping Lee</t>
  </si>
  <si>
    <t>Saran Lewis</t>
  </si>
  <si>
    <t>00:05:20</t>
  </si>
  <si>
    <t>00:05:41</t>
  </si>
  <si>
    <t>00:05:48</t>
  </si>
  <si>
    <t>00:05:55</t>
  </si>
  <si>
    <t>00:06:06</t>
  </si>
  <si>
    <t>00:06:27</t>
  </si>
  <si>
    <t>00:06:33</t>
  </si>
  <si>
    <t>00:06:45</t>
  </si>
  <si>
    <t>00:06:55</t>
  </si>
  <si>
    <t>00:06:56</t>
  </si>
  <si>
    <t>00:07:02</t>
  </si>
  <si>
    <t>00:07:03</t>
  </si>
  <si>
    <t>00:07:10</t>
  </si>
  <si>
    <t>00:07:11</t>
  </si>
  <si>
    <t>00:07:28</t>
  </si>
  <si>
    <t>00:07:31</t>
  </si>
  <si>
    <t>00:07:32</t>
  </si>
  <si>
    <t>00:07:38</t>
  </si>
  <si>
    <t>00:07:39</t>
  </si>
  <si>
    <t>00:07:40</t>
  </si>
  <si>
    <t>00:07:43</t>
  </si>
  <si>
    <t>00:07:53</t>
  </si>
  <si>
    <t>00:07:56</t>
  </si>
  <si>
    <t>00:08:04</t>
  </si>
  <si>
    <t>00:08:06</t>
  </si>
  <si>
    <t>00:08:12</t>
  </si>
  <si>
    <t>00:08:25</t>
  </si>
  <si>
    <t>00:08:29</t>
  </si>
  <si>
    <t>00:08:32</t>
  </si>
  <si>
    <t>00:08:58</t>
  </si>
  <si>
    <t>00:09:05</t>
  </si>
  <si>
    <t>00:09:12</t>
  </si>
  <si>
    <t>00:09:15</t>
  </si>
  <si>
    <t>00:09:21</t>
  </si>
  <si>
    <t>00:09:49</t>
  </si>
  <si>
    <t>Jia Ping</t>
  </si>
  <si>
    <t>Joseph</t>
  </si>
  <si>
    <t>Justin Sperrin</t>
  </si>
  <si>
    <t>Terry Jones</t>
  </si>
  <si>
    <t>Angela Evans</t>
  </si>
  <si>
    <t>Justin</t>
  </si>
  <si>
    <t>Sperrin</t>
  </si>
  <si>
    <t>Angela</t>
  </si>
  <si>
    <t>Vicky</t>
  </si>
  <si>
    <t>aaaa</t>
  </si>
  <si>
    <t>bbbb</t>
  </si>
  <si>
    <t>Vicky Davies</t>
  </si>
  <si>
    <t>Best 6 races to count</t>
  </si>
  <si>
    <t>00:31:36</t>
  </si>
  <si>
    <t>Gareth Parry</t>
  </si>
  <si>
    <t>Stuart Davies</t>
  </si>
  <si>
    <t>4m results in Row 24 of Age Grade Listing 'men' / 'women'</t>
  </si>
  <si>
    <t>00:27:18</t>
  </si>
  <si>
    <t>00:24:58</t>
  </si>
  <si>
    <t>00:27:41</t>
  </si>
  <si>
    <t>00:25:27</t>
  </si>
  <si>
    <t>00:33:06</t>
  </si>
  <si>
    <t>Dane Phelps</t>
  </si>
  <si>
    <t>00:26:42</t>
  </si>
  <si>
    <t>00:26:43</t>
  </si>
  <si>
    <t>00:34:51</t>
  </si>
  <si>
    <t>00:26:57</t>
  </si>
  <si>
    <t>00:32:57</t>
  </si>
  <si>
    <t>00:27:11</t>
  </si>
  <si>
    <t>00:27:15</t>
  </si>
  <si>
    <t>00:33:39</t>
  </si>
  <si>
    <t>00:29:32</t>
  </si>
  <si>
    <t>00:38:15</t>
  </si>
  <si>
    <t>Meg Chick</t>
  </si>
  <si>
    <t>00:28:55</t>
  </si>
  <si>
    <t>00:29:25</t>
  </si>
  <si>
    <t>00:33:16</t>
  </si>
  <si>
    <t>Chris Freestone</t>
  </si>
  <si>
    <t>00:29:45</t>
  </si>
  <si>
    <t>00:29:49</t>
  </si>
  <si>
    <t>Megan Chick</t>
  </si>
  <si>
    <t>00:30:10</t>
  </si>
  <si>
    <t>00:30:46</t>
  </si>
  <si>
    <t>00:38:56</t>
  </si>
  <si>
    <t>Stephen Smith</t>
  </si>
  <si>
    <t>00:32:20</t>
  </si>
  <si>
    <t>00:33:20</t>
  </si>
  <si>
    <t>00:37:17</t>
  </si>
  <si>
    <t>00:33:18</t>
  </si>
  <si>
    <t>00:33:12</t>
  </si>
  <si>
    <t>00:33:24</t>
  </si>
  <si>
    <t>00:33:23</t>
  </si>
  <si>
    <t>Katie Mead</t>
  </si>
  <si>
    <t>00:33:30</t>
  </si>
  <si>
    <t>00:38:33</t>
  </si>
  <si>
    <t>00:49:26</t>
  </si>
  <si>
    <t>00:34:40</t>
  </si>
  <si>
    <t>00:35:04</t>
  </si>
  <si>
    <t>00:40:24</t>
  </si>
  <si>
    <t>00:36:55</t>
  </si>
  <si>
    <t>00:37:46</t>
  </si>
  <si>
    <t>00:43:58</t>
  </si>
  <si>
    <t>Vicky Harris</t>
  </si>
  <si>
    <t>00:39:24</t>
  </si>
  <si>
    <t>00:49:25</t>
  </si>
  <si>
    <t>James Thomas</t>
  </si>
  <si>
    <t>00:41:29</t>
  </si>
  <si>
    <t>00:41:50</t>
  </si>
  <si>
    <t>00:41:53</t>
  </si>
  <si>
    <t>Freestone</t>
  </si>
  <si>
    <t>Mead</t>
  </si>
  <si>
    <t>Dane</t>
  </si>
  <si>
    <t>Phelps</t>
  </si>
  <si>
    <t>Harris</t>
  </si>
  <si>
    <t>Thomas</t>
  </si>
  <si>
    <t>Best 5 races to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</si>
</sst>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"/>
    <numFmt numFmtId="166" formatCode="hh:mm:ss;@"/>
    <numFmt numFmtId="167" formatCode="yy"/>
    <numFmt numFmtId="168" formatCode="0.000"/>
    <numFmt numFmtId="169" formatCode="0.0%"/>
    <numFmt numFmtId="170" formatCode="[$-F400]h:mm:ss\ AM/PM"/>
    <numFmt numFmtId="171" formatCode="0.000%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9"/>
      <color indexed="60"/>
      <name val="Arial"/>
      <family val="2"/>
    </font>
    <font>
      <b/>
      <sz val="9"/>
      <color indexed="60"/>
      <name val="Arial"/>
      <family val="2"/>
    </font>
    <font>
      <sz val="12"/>
      <color indexed="8"/>
      <name val="Verdana"/>
      <family val="2"/>
    </font>
    <font>
      <b/>
      <sz val="10"/>
      <name val="Georgia"/>
      <family val="1"/>
    </font>
    <font>
      <sz val="10"/>
      <name val="Georgia"/>
      <family val="1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5"/>
      <color rgb="FFFF991C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10"/>
      <color theme="1"/>
      <name val="Calibri"/>
      <family val="2"/>
    </font>
    <font>
      <sz val="10"/>
      <color indexed="12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</font>
    <font>
      <sz val="11"/>
      <color indexed="12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4">
    <xf numFmtId="0" fontId="0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28" fillId="0" borderId="0"/>
    <xf numFmtId="41" fontId="6" fillId="0" borderId="0"/>
    <xf numFmtId="41" fontId="6" fillId="0" borderId="0"/>
    <xf numFmtId="41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28" fillId="0" borderId="0"/>
    <xf numFmtId="43" fontId="6" fillId="0" borderId="0"/>
    <xf numFmtId="43" fontId="28" fillId="0" borderId="0"/>
    <xf numFmtId="43" fontId="6" fillId="0" borderId="0"/>
    <xf numFmtId="43" fontId="28" fillId="0" borderId="0"/>
    <xf numFmtId="43" fontId="6" fillId="0" borderId="0"/>
    <xf numFmtId="43" fontId="6" fillId="0" borderId="0"/>
    <xf numFmtId="43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28" fillId="0" borderId="0"/>
    <xf numFmtId="42" fontId="6" fillId="0" borderId="0"/>
    <xf numFmtId="42" fontId="6" fillId="0" borderId="0"/>
    <xf numFmtId="42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28" fillId="0" borderId="0"/>
    <xf numFmtId="44" fontId="6" fillId="0" borderId="0"/>
    <xf numFmtId="44" fontId="28" fillId="0" borderId="0"/>
    <xf numFmtId="44" fontId="6" fillId="0" borderId="0"/>
    <xf numFmtId="44" fontId="28" fillId="0" borderId="0"/>
    <xf numFmtId="44" fontId="6" fillId="0" borderId="0"/>
    <xf numFmtId="44" fontId="6" fillId="0" borderId="0"/>
    <xf numFmtId="44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9" fillId="0" borderId="0"/>
    <xf numFmtId="0" fontId="6" fillId="0" borderId="0"/>
    <xf numFmtId="0" fontId="24" fillId="0" borderId="0" applyNumberFormat="0" applyFill="0" applyBorder="0" applyProtection="0">
      <alignment vertical="top" wrapText="1"/>
    </xf>
    <xf numFmtId="0" fontId="30" fillId="0" borderId="0"/>
    <xf numFmtId="9" fontId="6" fillId="0" borderId="0"/>
    <xf numFmtId="9" fontId="28" fillId="0" borderId="0"/>
    <xf numFmtId="9" fontId="6" fillId="0" borderId="0"/>
    <xf numFmtId="0" fontId="5" fillId="0" borderId="0"/>
    <xf numFmtId="0" fontId="4" fillId="0" borderId="0"/>
    <xf numFmtId="0" fontId="3" fillId="0" borderId="0"/>
    <xf numFmtId="0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8" borderId="0" applyNumberFormat="0" applyBorder="0" applyAlignment="0" applyProtection="0"/>
    <xf numFmtId="0" fontId="59" fillId="9" borderId="0" applyNumberFormat="0" applyBorder="0" applyAlignment="0" applyProtection="0"/>
    <xf numFmtId="0" fontId="60" fillId="10" borderId="0" applyNumberFormat="0" applyBorder="0" applyAlignment="0" applyProtection="0"/>
    <xf numFmtId="0" fontId="61" fillId="11" borderId="25" applyNumberFormat="0" applyAlignment="0" applyProtection="0"/>
    <xf numFmtId="0" fontId="62" fillId="12" borderId="26" applyNumberFormat="0" applyAlignment="0" applyProtection="0"/>
    <xf numFmtId="0" fontId="63" fillId="12" borderId="25" applyNumberFormat="0" applyAlignment="0" applyProtection="0"/>
    <xf numFmtId="0" fontId="64" fillId="0" borderId="27" applyNumberFormat="0" applyFill="0" applyAlignment="0" applyProtection="0"/>
    <xf numFmtId="0" fontId="65" fillId="13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6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6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6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4" borderId="29" applyNumberFormat="0" applyFont="0" applyAlignment="0" applyProtection="0"/>
    <xf numFmtId="0" fontId="1" fillId="0" borderId="0"/>
  </cellStyleXfs>
  <cellXfs count="44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2" xfId="0" applyFont="1" applyBorder="1"/>
    <xf numFmtId="45" fontId="10" fillId="0" borderId="2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8" fillId="0" borderId="3" xfId="0" applyFont="1" applyBorder="1"/>
    <xf numFmtId="0" fontId="12" fillId="0" borderId="0" xfId="0" applyFont="1"/>
    <xf numFmtId="1" fontId="8" fillId="0" borderId="0" xfId="0" applyNumberFormat="1" applyFont="1"/>
    <xf numFmtId="10" fontId="8" fillId="2" borderId="2" xfId="0" applyNumberFormat="1" applyFont="1" applyFill="1" applyBorder="1" applyAlignment="1">
      <alignment horizontal="center" wrapText="1"/>
    </xf>
    <xf numFmtId="0" fontId="18" fillId="0" borderId="4" xfId="0" applyFont="1" applyBorder="1"/>
    <xf numFmtId="0" fontId="0" fillId="0" borderId="5" xfId="0" applyBorder="1"/>
    <xf numFmtId="0" fontId="0" fillId="0" borderId="6" xfId="0" applyBorder="1"/>
    <xf numFmtId="0" fontId="18" fillId="0" borderId="7" xfId="0" applyFont="1" applyBorder="1"/>
    <xf numFmtId="0" fontId="0" fillId="0" borderId="8" xfId="0" applyBorder="1"/>
    <xf numFmtId="0" fontId="18" fillId="0" borderId="9" xfId="0" applyFont="1" applyBorder="1"/>
    <xf numFmtId="0" fontId="0" fillId="0" borderId="10" xfId="0" applyBorder="1"/>
    <xf numFmtId="0" fontId="0" fillId="0" borderId="11" xfId="0" applyBorder="1"/>
    <xf numFmtId="168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3" xfId="0" applyFont="1" applyBorder="1" applyAlignment="1">
      <alignment horizontal="center" vertical="center" wrapText="1"/>
    </xf>
    <xf numFmtId="10" fontId="22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 wrapText="1"/>
    </xf>
    <xf numFmtId="10" fontId="8" fillId="0" borderId="3" xfId="0" applyNumberFormat="1" applyFont="1" applyBorder="1" applyAlignment="1">
      <alignment horizontal="center"/>
    </xf>
    <xf numFmtId="0" fontId="6" fillId="0" borderId="0" xfId="0" applyFont="1"/>
    <xf numFmtId="10" fontId="8" fillId="0" borderId="2" xfId="0" applyNumberFormat="1" applyFont="1" applyBorder="1"/>
    <xf numFmtId="0" fontId="9" fillId="0" borderId="12" xfId="0" applyFont="1" applyBorder="1" applyAlignment="1">
      <alignment horizontal="center" vertical="center"/>
    </xf>
    <xf numFmtId="10" fontId="8" fillId="0" borderId="0" xfId="0" applyNumberFormat="1" applyFont="1"/>
    <xf numFmtId="10" fontId="8" fillId="0" borderId="3" xfId="0" applyNumberFormat="1" applyFont="1" applyBorder="1"/>
    <xf numFmtId="1" fontId="8" fillId="0" borderId="0" xfId="0" applyNumberFormat="1" applyFont="1" applyAlignment="1">
      <alignment vertical="center"/>
    </xf>
    <xf numFmtId="164" fontId="8" fillId="0" borderId="0" xfId="0" applyNumberFormat="1" applyFont="1"/>
    <xf numFmtId="0" fontId="31" fillId="0" borderId="0" xfId="0" applyFont="1"/>
    <xf numFmtId="0" fontId="15" fillId="0" borderId="7" xfId="0" applyFont="1" applyBorder="1"/>
    <xf numFmtId="169" fontId="8" fillId="0" borderId="0" xfId="0" applyNumberFormat="1" applyFont="1"/>
    <xf numFmtId="0" fontId="8" fillId="0" borderId="5" xfId="0" applyFont="1" applyBorder="1"/>
    <xf numFmtId="21" fontId="8" fillId="0" borderId="0" xfId="0" applyNumberFormat="1" applyFont="1"/>
    <xf numFmtId="0" fontId="9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10" fontId="8" fillId="3" borderId="2" xfId="0" applyNumberFormat="1" applyFont="1" applyFill="1" applyBorder="1" applyAlignment="1">
      <alignment horizontal="center"/>
    </xf>
    <xf numFmtId="10" fontId="8" fillId="3" borderId="12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22" fontId="10" fillId="0" borderId="10" xfId="0" applyNumberFormat="1" applyFont="1" applyBorder="1" applyAlignment="1">
      <alignment vertical="center"/>
    </xf>
    <xf numFmtId="10" fontId="8" fillId="4" borderId="3" xfId="0" applyNumberFormat="1" applyFont="1" applyFill="1" applyBorder="1" applyAlignment="1">
      <alignment horizontal="center"/>
    </xf>
    <xf numFmtId="10" fontId="8" fillId="4" borderId="2" xfId="0" applyNumberFormat="1" applyFont="1" applyFill="1" applyBorder="1" applyAlignment="1">
      <alignment horizontal="center"/>
    </xf>
    <xf numFmtId="165" fontId="11" fillId="4" borderId="3" xfId="0" applyNumberFormat="1" applyFont="1" applyFill="1" applyBorder="1" applyAlignment="1">
      <alignment horizontal="center"/>
    </xf>
    <xf numFmtId="0" fontId="8" fillId="4" borderId="3" xfId="0" applyFont="1" applyFill="1" applyBorder="1"/>
    <xf numFmtId="165" fontId="11" fillId="3" borderId="12" xfId="0" applyNumberFormat="1" applyFont="1" applyFill="1" applyBorder="1" applyAlignment="1">
      <alignment horizontal="center"/>
    </xf>
    <xf numFmtId="0" fontId="8" fillId="3" borderId="12" xfId="0" applyFont="1" applyFill="1" applyBorder="1"/>
    <xf numFmtId="0" fontId="9" fillId="0" borderId="4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165" fontId="32" fillId="4" borderId="2" xfId="0" applyNumberFormat="1" applyFont="1" applyFill="1" applyBorder="1" applyAlignment="1">
      <alignment horizontal="center"/>
    </xf>
    <xf numFmtId="165" fontId="32" fillId="3" borderId="2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3" fillId="0" borderId="0" xfId="0" applyFont="1" applyAlignment="1">
      <alignment vertical="center" wrapText="1"/>
    </xf>
    <xf numFmtId="0" fontId="25" fillId="0" borderId="19" xfId="0" applyFont="1" applyBorder="1" applyAlignment="1">
      <alignment horizontal="left"/>
    </xf>
    <xf numFmtId="0" fontId="26" fillId="0" borderId="20" xfId="0" applyFont="1" applyBorder="1" applyAlignment="1">
      <alignment vertical="top"/>
    </xf>
    <xf numFmtId="0" fontId="7" fillId="0" borderId="20" xfId="49" applyBorder="1" applyAlignment="1" applyProtection="1">
      <alignment vertical="top"/>
    </xf>
    <xf numFmtId="47" fontId="26" fillId="0" borderId="20" xfId="0" applyNumberFormat="1" applyFont="1" applyBorder="1" applyAlignment="1">
      <alignment vertical="top"/>
    </xf>
    <xf numFmtId="20" fontId="26" fillId="0" borderId="20" xfId="0" applyNumberFormat="1" applyFont="1" applyBorder="1" applyAlignment="1">
      <alignment vertical="top"/>
    </xf>
    <xf numFmtId="46" fontId="26" fillId="0" borderId="20" xfId="0" applyNumberFormat="1" applyFont="1" applyBorder="1" applyAlignment="1">
      <alignment vertical="top"/>
    </xf>
    <xf numFmtId="21" fontId="26" fillId="0" borderId="20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34" fillId="0" borderId="0" xfId="0" applyFont="1"/>
    <xf numFmtId="0" fontId="35" fillId="0" borderId="0" xfId="0" applyFont="1"/>
    <xf numFmtId="0" fontId="32" fillId="0" borderId="0" xfId="0" applyFont="1"/>
    <xf numFmtId="0" fontId="8" fillId="0" borderId="12" xfId="0" applyFont="1" applyBorder="1" applyAlignment="1">
      <alignment horizontal="center"/>
    </xf>
    <xf numFmtId="14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/>
    <xf numFmtId="0" fontId="37" fillId="0" borderId="3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 applyAlignment="1">
      <alignment horizontal="center"/>
    </xf>
    <xf numFmtId="1" fontId="37" fillId="0" borderId="0" xfId="0" applyNumberFormat="1" applyFont="1"/>
    <xf numFmtId="21" fontId="37" fillId="0" borderId="0" xfId="0" applyNumberFormat="1" applyFont="1"/>
    <xf numFmtId="167" fontId="8" fillId="0" borderId="0" xfId="0" applyNumberFormat="1" applyFont="1"/>
    <xf numFmtId="1" fontId="8" fillId="5" borderId="13" xfId="0" applyNumberFormat="1" applyFont="1" applyFill="1" applyBorder="1" applyAlignment="1">
      <alignment horizontal="center"/>
    </xf>
    <xf numFmtId="0" fontId="40" fillId="0" borderId="0" xfId="0" applyFont="1"/>
    <xf numFmtId="2" fontId="40" fillId="0" borderId="0" xfId="0" applyNumberFormat="1" applyFont="1" applyAlignment="1">
      <alignment horizontal="center"/>
    </xf>
    <xf numFmtId="0" fontId="40" fillId="0" borderId="0" xfId="0" applyFont="1" applyAlignment="1">
      <alignment vertical="center"/>
    </xf>
    <xf numFmtId="14" fontId="41" fillId="0" borderId="10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/>
    </xf>
    <xf numFmtId="22" fontId="39" fillId="0" borderId="10" xfId="0" applyNumberFormat="1" applyFont="1" applyBorder="1" applyAlignment="1">
      <alignment vertical="center"/>
    </xf>
    <xf numFmtId="0" fontId="41" fillId="0" borderId="10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2" fillId="0" borderId="13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168" fontId="42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65" fontId="44" fillId="3" borderId="2" xfId="0" applyNumberFormat="1" applyFont="1" applyFill="1" applyBorder="1" applyAlignment="1">
      <alignment horizontal="center"/>
    </xf>
    <xf numFmtId="45" fontId="39" fillId="0" borderId="2" xfId="0" applyNumberFormat="1" applyFont="1" applyBorder="1" applyAlignment="1">
      <alignment horizontal="center"/>
    </xf>
    <xf numFmtId="10" fontId="40" fillId="3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3" fillId="0" borderId="0" xfId="0" applyFont="1"/>
    <xf numFmtId="10" fontId="40" fillId="4" borderId="3" xfId="0" applyNumberFormat="1" applyFont="1" applyFill="1" applyBorder="1" applyAlignment="1">
      <alignment horizontal="center"/>
    </xf>
    <xf numFmtId="165" fontId="45" fillId="4" borderId="3" xfId="0" applyNumberFormat="1" applyFont="1" applyFill="1" applyBorder="1" applyAlignment="1">
      <alignment horizontal="center"/>
    </xf>
    <xf numFmtId="0" fontId="40" fillId="4" borderId="3" xfId="0" applyFont="1" applyFill="1" applyBorder="1"/>
    <xf numFmtId="10" fontId="40" fillId="3" borderId="12" xfId="0" applyNumberFormat="1" applyFont="1" applyFill="1" applyBorder="1" applyAlignment="1">
      <alignment horizontal="center"/>
    </xf>
    <xf numFmtId="165" fontId="45" fillId="3" borderId="12" xfId="0" applyNumberFormat="1" applyFont="1" applyFill="1" applyBorder="1" applyAlignment="1">
      <alignment horizontal="center"/>
    </xf>
    <xf numFmtId="0" fontId="40" fillId="3" borderId="12" xfId="0" applyFont="1" applyFill="1" applyBorder="1"/>
    <xf numFmtId="165" fontId="44" fillId="4" borderId="2" xfId="0" applyNumberFormat="1" applyFont="1" applyFill="1" applyBorder="1" applyAlignment="1">
      <alignment horizontal="center"/>
    </xf>
    <xf numFmtId="10" fontId="40" fillId="4" borderId="2" xfId="0" applyNumberFormat="1" applyFont="1" applyFill="1" applyBorder="1" applyAlignment="1">
      <alignment horizontal="center"/>
    </xf>
    <xf numFmtId="0" fontId="46" fillId="0" borderId="0" xfId="0" applyFont="1"/>
    <xf numFmtId="1" fontId="40" fillId="0" borderId="0" xfId="0" applyNumberFormat="1" applyFont="1"/>
    <xf numFmtId="21" fontId="40" fillId="0" borderId="0" xfId="0" applyNumberFormat="1" applyFont="1"/>
    <xf numFmtId="0" fontId="40" fillId="5" borderId="13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4" borderId="7" xfId="0" applyFont="1" applyFill="1" applyBorder="1" applyAlignment="1">
      <alignment horizontal="center"/>
    </xf>
    <xf numFmtId="1" fontId="40" fillId="4" borderId="8" xfId="0" applyNumberFormat="1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165" fontId="40" fillId="3" borderId="12" xfId="0" applyNumberFormat="1" applyFont="1" applyFill="1" applyBorder="1" applyAlignment="1">
      <alignment horizontal="center"/>
    </xf>
    <xf numFmtId="0" fontId="40" fillId="3" borderId="11" xfId="0" applyFont="1" applyFill="1" applyBorder="1" applyAlignment="1">
      <alignment horizontal="center"/>
    </xf>
    <xf numFmtId="0" fontId="40" fillId="2" borderId="0" xfId="0" applyFont="1" applyFill="1"/>
    <xf numFmtId="0" fontId="40" fillId="0" borderId="0" xfId="0" applyFont="1" applyAlignment="1">
      <alignment horizontal="right"/>
    </xf>
    <xf numFmtId="0" fontId="47" fillId="0" borderId="1" xfId="0" applyFont="1" applyBorder="1"/>
    <xf numFmtId="0" fontId="35" fillId="0" borderId="2" xfId="0" applyFont="1" applyBorder="1"/>
    <xf numFmtId="45" fontId="10" fillId="0" borderId="12" xfId="0" applyNumberFormat="1" applyFont="1" applyBorder="1" applyAlignment="1">
      <alignment horizontal="center"/>
    </xf>
    <xf numFmtId="0" fontId="48" fillId="0" borderId="0" xfId="0" applyFont="1"/>
    <xf numFmtId="0" fontId="6" fillId="0" borderId="2" xfId="0" applyFont="1" applyBorder="1"/>
    <xf numFmtId="0" fontId="6" fillId="0" borderId="12" xfId="0" applyFont="1" applyBorder="1"/>
    <xf numFmtId="0" fontId="49" fillId="0" borderId="3" xfId="0" applyFont="1" applyBorder="1"/>
    <xf numFmtId="0" fontId="49" fillId="0" borderId="2" xfId="0" applyFont="1" applyBorder="1" applyAlignment="1">
      <alignment horizontal="left" wrapText="1"/>
    </xf>
    <xf numFmtId="0" fontId="49" fillId="0" borderId="2" xfId="0" applyFont="1" applyBorder="1"/>
    <xf numFmtId="0" fontId="14" fillId="0" borderId="2" xfId="0" applyFont="1" applyBorder="1"/>
    <xf numFmtId="165" fontId="32" fillId="4" borderId="12" xfId="0" applyNumberFormat="1" applyFont="1" applyFill="1" applyBorder="1" applyAlignment="1">
      <alignment horizontal="center"/>
    </xf>
    <xf numFmtId="10" fontId="8" fillId="4" borderId="12" xfId="0" applyNumberFormat="1" applyFont="1" applyFill="1" applyBorder="1" applyAlignment="1">
      <alignment horizontal="center"/>
    </xf>
    <xf numFmtId="0" fontId="14" fillId="0" borderId="0" xfId="0" applyFont="1"/>
    <xf numFmtId="21" fontId="6" fillId="0" borderId="2" xfId="0" applyNumberFormat="1" applyFont="1" applyBorder="1"/>
    <xf numFmtId="0" fontId="6" fillId="0" borderId="3" xfId="0" applyFont="1" applyBorder="1"/>
    <xf numFmtId="165" fontId="35" fillId="3" borderId="2" xfId="0" applyNumberFormat="1" applyFont="1" applyFill="1" applyBorder="1" applyAlignment="1">
      <alignment horizontal="center"/>
    </xf>
    <xf numFmtId="45" fontId="6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top" wrapText="1"/>
    </xf>
    <xf numFmtId="10" fontId="14" fillId="3" borderId="2" xfId="0" applyNumberFormat="1" applyFont="1" applyFill="1" applyBorder="1" applyAlignment="1">
      <alignment horizontal="center"/>
    </xf>
    <xf numFmtId="165" fontId="35" fillId="4" borderId="2" xfId="0" applyNumberFormat="1" applyFont="1" applyFill="1" applyBorder="1" applyAlignment="1">
      <alignment horizontal="center"/>
    </xf>
    <xf numFmtId="10" fontId="1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50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40" fillId="7" borderId="2" xfId="0" applyNumberFormat="1" applyFont="1" applyFill="1" applyBorder="1" applyAlignment="1">
      <alignment horizontal="center"/>
    </xf>
    <xf numFmtId="10" fontId="40" fillId="4" borderId="12" xfId="0" applyNumberFormat="1" applyFont="1" applyFill="1" applyBorder="1" applyAlignment="1">
      <alignment horizontal="center"/>
    </xf>
    <xf numFmtId="0" fontId="40" fillId="0" borderId="12" xfId="0" applyFont="1" applyBorder="1" applyAlignment="1">
      <alignment horizontal="center"/>
    </xf>
    <xf numFmtId="45" fontId="10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35" fillId="0" borderId="2" xfId="0" applyFont="1" applyBorder="1" applyAlignment="1">
      <alignment horizontal="left" wrapText="1"/>
    </xf>
    <xf numFmtId="0" fontId="14" fillId="6" borderId="2" xfId="0" applyFont="1" applyFill="1" applyBorder="1"/>
    <xf numFmtId="0" fontId="50" fillId="0" borderId="1" xfId="0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/>
    </xf>
    <xf numFmtId="168" fontId="50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10" fontId="14" fillId="4" borderId="3" xfId="0" applyNumberFormat="1" applyFont="1" applyFill="1" applyBorder="1" applyAlignment="1">
      <alignment horizontal="center"/>
    </xf>
    <xf numFmtId="165" fontId="51" fillId="4" borderId="3" xfId="0" applyNumberFormat="1" applyFont="1" applyFill="1" applyBorder="1" applyAlignment="1">
      <alignment horizontal="center"/>
    </xf>
    <xf numFmtId="0" fontId="14" fillId="4" borderId="3" xfId="0" applyFont="1" applyFill="1" applyBorder="1"/>
    <xf numFmtId="10" fontId="14" fillId="3" borderId="12" xfId="0" applyNumberFormat="1" applyFont="1" applyFill="1" applyBorder="1" applyAlignment="1">
      <alignment horizontal="center"/>
    </xf>
    <xf numFmtId="165" fontId="51" fillId="3" borderId="12" xfId="0" applyNumberFormat="1" applyFont="1" applyFill="1" applyBorder="1" applyAlignment="1">
      <alignment horizontal="center"/>
    </xf>
    <xf numFmtId="0" fontId="14" fillId="3" borderId="12" xfId="0" applyFont="1" applyFill="1" applyBorder="1"/>
    <xf numFmtId="0" fontId="50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0" fontId="35" fillId="0" borderId="0" xfId="0" applyFont="1" applyAlignment="1">
      <alignment horizontal="right"/>
    </xf>
    <xf numFmtId="0" fontId="14" fillId="5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65" fontId="14" fillId="4" borderId="2" xfId="0" applyNumberFormat="1" applyFont="1" applyFill="1" applyBorder="1" applyAlignment="1">
      <alignment horizontal="center"/>
    </xf>
    <xf numFmtId="1" fontId="14" fillId="4" borderId="8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65" fontId="14" fillId="3" borderId="12" xfId="0" applyNumberFormat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1" fontId="14" fillId="0" borderId="0" xfId="0" applyNumberFormat="1" applyFont="1"/>
    <xf numFmtId="165" fontId="14" fillId="0" borderId="0" xfId="0" applyNumberFormat="1" applyFont="1"/>
    <xf numFmtId="0" fontId="14" fillId="0" borderId="12" xfId="0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2" borderId="0" xfId="0" applyFont="1" applyFill="1"/>
    <xf numFmtId="165" fontId="35" fillId="3" borderId="3" xfId="0" applyNumberFormat="1" applyFont="1" applyFill="1" applyBorder="1" applyAlignment="1">
      <alignment horizontal="center"/>
    </xf>
    <xf numFmtId="45" fontId="6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10" fontId="14" fillId="3" borderId="3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 vertical="top"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0" fillId="0" borderId="16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4" fillId="6" borderId="0" xfId="0" applyFont="1" applyFill="1"/>
    <xf numFmtId="0" fontId="6" fillId="0" borderId="15" xfId="0" applyFont="1" applyBorder="1"/>
    <xf numFmtId="165" fontId="44" fillId="4" borderId="12" xfId="0" applyNumberFormat="1" applyFont="1" applyFill="1" applyBorder="1" applyAlignment="1">
      <alignment horizontal="center"/>
    </xf>
    <xf numFmtId="170" fontId="6" fillId="0" borderId="2" xfId="0" applyNumberFormat="1" applyFont="1" applyBorder="1"/>
    <xf numFmtId="0" fontId="0" fillId="0" borderId="3" xfId="0" applyBorder="1"/>
    <xf numFmtId="166" fontId="32" fillId="0" borderId="0" xfId="0" applyNumberFormat="1" applyFont="1" applyAlignment="1">
      <alignment horizontal="center"/>
    </xf>
    <xf numFmtId="0" fontId="0" fillId="0" borderId="2" xfId="0" applyBorder="1"/>
    <xf numFmtId="166" fontId="32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/>
    </xf>
    <xf numFmtId="0" fontId="0" fillId="0" borderId="12" xfId="0" applyBorder="1"/>
    <xf numFmtId="0" fontId="47" fillId="6" borderId="1" xfId="0" applyFont="1" applyFill="1" applyBorder="1"/>
    <xf numFmtId="167" fontId="35" fillId="0" borderId="3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0" fontId="32" fillId="0" borderId="2" xfId="60" applyFont="1" applyBorder="1" applyAlignment="1">
      <alignment horizontal="center" vertical="center"/>
    </xf>
    <xf numFmtId="0" fontId="32" fillId="0" borderId="12" xfId="6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5" fontId="32" fillId="3" borderId="3" xfId="0" applyNumberFormat="1" applyFont="1" applyFill="1" applyBorder="1" applyAlignment="1">
      <alignment horizontal="center"/>
    </xf>
    <xf numFmtId="10" fontId="8" fillId="3" borderId="3" xfId="0" applyNumberFormat="1" applyFont="1" applyFill="1" applyBorder="1" applyAlignment="1">
      <alignment horizontal="center"/>
    </xf>
    <xf numFmtId="0" fontId="53" fillId="6" borderId="1" xfId="0" applyFont="1" applyFill="1" applyBorder="1"/>
    <xf numFmtId="14" fontId="48" fillId="0" borderId="0" xfId="0" applyNumberFormat="1" applyFont="1"/>
    <xf numFmtId="0" fontId="14" fillId="0" borderId="3" xfId="0" applyFont="1" applyBorder="1" applyAlignment="1">
      <alignment horizontal="left" wrapText="1"/>
    </xf>
    <xf numFmtId="22" fontId="6" fillId="0" borderId="0" xfId="0" applyNumberFormat="1" applyFont="1"/>
    <xf numFmtId="22" fontId="73" fillId="0" borderId="0" xfId="0" applyNumberFormat="1" applyFont="1"/>
    <xf numFmtId="0" fontId="73" fillId="0" borderId="0" xfId="0" applyFont="1"/>
    <xf numFmtId="0" fontId="70" fillId="0" borderId="4" xfId="0" applyFont="1" applyBorder="1"/>
    <xf numFmtId="0" fontId="73" fillId="0" borderId="5" xfId="0" applyFont="1" applyBorder="1"/>
    <xf numFmtId="0" fontId="73" fillId="0" borderId="6" xfId="0" applyFont="1" applyBorder="1"/>
    <xf numFmtId="0" fontId="70" fillId="0" borderId="7" xfId="0" applyFont="1" applyBorder="1"/>
    <xf numFmtId="0" fontId="73" fillId="0" borderId="8" xfId="0" applyFont="1" applyBorder="1"/>
    <xf numFmtId="0" fontId="70" fillId="0" borderId="9" xfId="0" applyFont="1" applyBorder="1"/>
    <xf numFmtId="0" fontId="73" fillId="0" borderId="10" xfId="0" applyFont="1" applyBorder="1"/>
    <xf numFmtId="0" fontId="73" fillId="0" borderId="11" xfId="0" applyFont="1" applyBorder="1"/>
    <xf numFmtId="22" fontId="73" fillId="0" borderId="2" xfId="0" applyNumberFormat="1" applyFont="1" applyBorder="1"/>
    <xf numFmtId="0" fontId="77" fillId="0" borderId="0" xfId="0" applyFont="1"/>
    <xf numFmtId="21" fontId="77" fillId="0" borderId="3" xfId="0" applyNumberFormat="1" applyFont="1" applyBorder="1"/>
    <xf numFmtId="21" fontId="77" fillId="0" borderId="2" xfId="0" applyNumberFormat="1" applyFont="1" applyBorder="1"/>
    <xf numFmtId="0" fontId="77" fillId="0" borderId="7" xfId="0" applyFont="1" applyBorder="1"/>
    <xf numFmtId="0" fontId="77" fillId="0" borderId="3" xfId="0" applyFont="1" applyBorder="1"/>
    <xf numFmtId="0" fontId="77" fillId="0" borderId="2" xfId="0" applyFont="1" applyBorder="1"/>
    <xf numFmtId="170" fontId="0" fillId="0" borderId="3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78" fillId="0" borderId="2" xfId="0" applyFont="1" applyBorder="1"/>
    <xf numFmtId="45" fontId="6" fillId="0" borderId="12" xfId="0" applyNumberFormat="1" applyFont="1" applyBorder="1" applyAlignment="1">
      <alignment horizontal="center"/>
    </xf>
    <xf numFmtId="166" fontId="0" fillId="0" borderId="2" xfId="0" applyNumberFormat="1" applyBorder="1"/>
    <xf numFmtId="166" fontId="0" fillId="0" borderId="12" xfId="0" applyNumberFormat="1" applyBorder="1"/>
    <xf numFmtId="0" fontId="40" fillId="0" borderId="3" xfId="0" applyFont="1" applyBorder="1" applyAlignment="1">
      <alignment horizontal="center"/>
    </xf>
    <xf numFmtId="165" fontId="44" fillId="3" borderId="3" xfId="0" applyNumberFormat="1" applyFont="1" applyFill="1" applyBorder="1" applyAlignment="1">
      <alignment horizontal="center"/>
    </xf>
    <xf numFmtId="45" fontId="39" fillId="0" borderId="3" xfId="0" applyNumberFormat="1" applyFont="1" applyBorder="1" applyAlignment="1">
      <alignment horizontal="center"/>
    </xf>
    <xf numFmtId="10" fontId="40" fillId="3" borderId="3" xfId="0" applyNumberFormat="1" applyFont="1" applyFill="1" applyBorder="1" applyAlignment="1">
      <alignment horizontal="center"/>
    </xf>
    <xf numFmtId="45" fontId="39" fillId="0" borderId="12" xfId="0" applyNumberFormat="1" applyFon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70" fontId="0" fillId="0" borderId="2" xfId="0" applyNumberFormat="1" applyBorder="1" applyAlignment="1">
      <alignment horizontal="right"/>
    </xf>
    <xf numFmtId="0" fontId="78" fillId="0" borderId="12" xfId="0" applyFont="1" applyBorder="1"/>
    <xf numFmtId="0" fontId="30" fillId="0" borderId="0" xfId="0" applyFont="1"/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6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22" fontId="6" fillId="0" borderId="15" xfId="0" applyNumberFormat="1" applyFont="1" applyBorder="1"/>
    <xf numFmtId="170" fontId="8" fillId="6" borderId="0" xfId="0" applyNumberFormat="1" applyFont="1" applyFill="1" applyAlignment="1">
      <alignment horizontal="center" vertical="center"/>
    </xf>
    <xf numFmtId="165" fontId="32" fillId="6" borderId="2" xfId="0" applyNumberFormat="1" applyFont="1" applyFill="1" applyBorder="1" applyAlignment="1">
      <alignment horizontal="center"/>
    </xf>
    <xf numFmtId="45" fontId="10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top" wrapText="1"/>
    </xf>
    <xf numFmtId="10" fontId="8" fillId="6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5" fontId="32" fillId="4" borderId="3" xfId="0" applyNumberFormat="1" applyFont="1" applyFill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8" fillId="6" borderId="2" xfId="0" applyFont="1" applyFill="1" applyBorder="1"/>
    <xf numFmtId="0" fontId="10" fillId="0" borderId="3" xfId="0" applyFont="1" applyBorder="1" applyAlignment="1">
      <alignment vertical="center"/>
    </xf>
    <xf numFmtId="21" fontId="10" fillId="0" borderId="3" xfId="0" applyNumberFormat="1" applyFont="1" applyBorder="1"/>
    <xf numFmtId="21" fontId="10" fillId="0" borderId="2" xfId="0" applyNumberFormat="1" applyFont="1" applyBorder="1"/>
    <xf numFmtId="0" fontId="8" fillId="0" borderId="12" xfId="0" applyFont="1" applyBorder="1"/>
    <xf numFmtId="21" fontId="10" fillId="0" borderId="12" xfId="0" applyNumberFormat="1" applyFont="1" applyBorder="1"/>
    <xf numFmtId="0" fontId="14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30" fillId="0" borderId="15" xfId="0" applyFont="1" applyBorder="1"/>
    <xf numFmtId="22" fontId="6" fillId="0" borderId="21" xfId="0" applyNumberFormat="1" applyFont="1" applyBorder="1"/>
    <xf numFmtId="169" fontId="6" fillId="0" borderId="14" xfId="0" applyNumberFormat="1" applyFont="1" applyBorder="1" applyAlignment="1">
      <alignment horizontal="center" vertical="center" wrapText="1"/>
    </xf>
    <xf numFmtId="169" fontId="6" fillId="0" borderId="15" xfId="0" applyNumberFormat="1" applyFont="1" applyBorder="1" applyAlignment="1">
      <alignment horizontal="center" vertical="center" wrapText="1"/>
    </xf>
    <xf numFmtId="169" fontId="6" fillId="0" borderId="21" xfId="0" applyNumberFormat="1" applyFont="1" applyBorder="1" applyAlignment="1">
      <alignment horizontal="center" vertical="center" wrapText="1"/>
    </xf>
    <xf numFmtId="169" fontId="14" fillId="0" borderId="14" xfId="0" applyNumberFormat="1" applyFont="1" applyBorder="1" applyAlignment="1">
      <alignment horizontal="center" vertical="center"/>
    </xf>
    <xf numFmtId="169" fontId="6" fillId="0" borderId="14" xfId="0" applyNumberFormat="1" applyFont="1" applyBorder="1" applyAlignment="1">
      <alignment horizontal="center" vertical="center"/>
    </xf>
    <xf numFmtId="0" fontId="14" fillId="0" borderId="21" xfId="0" applyFont="1" applyBorder="1"/>
    <xf numFmtId="169" fontId="14" fillId="0" borderId="15" xfId="0" applyNumberFormat="1" applyFont="1" applyBorder="1" applyAlignment="1">
      <alignment horizontal="center" vertical="center"/>
    </xf>
    <xf numFmtId="169" fontId="6" fillId="0" borderId="15" xfId="0" applyNumberFormat="1" applyFont="1" applyBorder="1" applyAlignment="1">
      <alignment horizontal="center" vertical="center"/>
    </xf>
    <xf numFmtId="169" fontId="14" fillId="0" borderId="21" xfId="0" applyNumberFormat="1" applyFont="1" applyBorder="1" applyAlignment="1">
      <alignment horizontal="center" vertical="center"/>
    </xf>
    <xf numFmtId="169" fontId="6" fillId="0" borderId="21" xfId="0" applyNumberFormat="1" applyFont="1" applyBorder="1" applyAlignment="1">
      <alignment horizontal="center" vertical="center"/>
    </xf>
    <xf numFmtId="0" fontId="14" fillId="0" borderId="33" xfId="0" applyFont="1" applyBorder="1"/>
    <xf numFmtId="0" fontId="30" fillId="0" borderId="33" xfId="0" applyFont="1" applyBorder="1"/>
    <xf numFmtId="22" fontId="6" fillId="0" borderId="33" xfId="0" applyNumberFormat="1" applyFont="1" applyBorder="1"/>
    <xf numFmtId="0" fontId="6" fillId="0" borderId="33" xfId="0" applyFont="1" applyBorder="1"/>
    <xf numFmtId="0" fontId="14" fillId="0" borderId="34" xfId="0" applyFont="1" applyBorder="1"/>
    <xf numFmtId="22" fontId="6" fillId="0" borderId="31" xfId="0" applyNumberFormat="1" applyFont="1" applyBorder="1"/>
    <xf numFmtId="0" fontId="70" fillId="0" borderId="0" xfId="52" applyFont="1" applyAlignment="1">
      <alignment vertical="center"/>
    </xf>
    <xf numFmtId="14" fontId="71" fillId="0" borderId="10" xfId="52" applyNumberFormat="1" applyFont="1" applyBorder="1" applyAlignment="1">
      <alignment horizontal="center" vertical="center"/>
    </xf>
    <xf numFmtId="0" fontId="72" fillId="0" borderId="10" xfId="52" applyFont="1" applyBorder="1" applyAlignment="1">
      <alignment horizontal="left" vertical="center"/>
    </xf>
    <xf numFmtId="22" fontId="73" fillId="0" borderId="10" xfId="52" applyNumberFormat="1" applyFont="1" applyBorder="1" applyAlignment="1">
      <alignment vertical="center"/>
    </xf>
    <xf numFmtId="0" fontId="71" fillId="0" borderId="10" xfId="52" applyFont="1" applyBorder="1" applyAlignment="1">
      <alignment horizontal="right" vertical="center"/>
    </xf>
    <xf numFmtId="0" fontId="72" fillId="0" borderId="0" xfId="52" applyFont="1" applyAlignment="1">
      <alignment vertical="center"/>
    </xf>
    <xf numFmtId="0" fontId="72" fillId="0" borderId="1" xfId="52" applyFont="1" applyBorder="1" applyAlignment="1">
      <alignment horizontal="center"/>
    </xf>
    <xf numFmtId="0" fontId="72" fillId="0" borderId="1" xfId="52" applyFont="1" applyBorder="1" applyAlignment="1">
      <alignment horizontal="center" vertical="center"/>
    </xf>
    <xf numFmtId="2" fontId="72" fillId="0" borderId="1" xfId="52" applyNumberFormat="1" applyFont="1" applyBorder="1" applyAlignment="1">
      <alignment horizontal="center"/>
    </xf>
    <xf numFmtId="168" fontId="72" fillId="0" borderId="1" xfId="52" applyNumberFormat="1" applyFont="1" applyBorder="1" applyAlignment="1">
      <alignment horizontal="center"/>
    </xf>
    <xf numFmtId="0" fontId="70" fillId="0" borderId="0" xfId="52" applyFont="1" applyAlignment="1">
      <alignment horizontal="center"/>
    </xf>
    <xf numFmtId="0" fontId="74" fillId="0" borderId="0" xfId="52" applyFont="1" applyAlignment="1">
      <alignment horizontal="left"/>
    </xf>
    <xf numFmtId="0" fontId="70" fillId="0" borderId="3" xfId="52" applyFont="1" applyBorder="1" applyAlignment="1">
      <alignment horizontal="center"/>
    </xf>
    <xf numFmtId="0" fontId="1" fillId="0" borderId="3" xfId="103" applyBorder="1" applyAlignment="1">
      <alignment vertical="center"/>
    </xf>
    <xf numFmtId="0" fontId="6" fillId="0" borderId="3" xfId="52" applyBorder="1" applyAlignment="1">
      <alignment horizontal="center" vertical="center"/>
    </xf>
    <xf numFmtId="165" fontId="75" fillId="4" borderId="3" xfId="52" applyNumberFormat="1" applyFont="1" applyFill="1" applyBorder="1" applyAlignment="1">
      <alignment horizontal="center" vertical="center"/>
    </xf>
    <xf numFmtId="45" fontId="73" fillId="0" borderId="3" xfId="52" applyNumberFormat="1" applyFont="1" applyBorder="1" applyAlignment="1">
      <alignment horizontal="center" vertical="center"/>
    </xf>
    <xf numFmtId="0" fontId="70" fillId="0" borderId="3" xfId="52" applyFont="1" applyBorder="1" applyAlignment="1">
      <alignment horizontal="center" vertical="center" wrapText="1"/>
    </xf>
    <xf numFmtId="10" fontId="70" fillId="4" borderId="3" xfId="52" applyNumberFormat="1" applyFont="1" applyFill="1" applyBorder="1" applyAlignment="1">
      <alignment horizontal="center" vertical="center"/>
    </xf>
    <xf numFmtId="0" fontId="70" fillId="0" borderId="0" xfId="52" applyFont="1"/>
    <xf numFmtId="0" fontId="1" fillId="0" borderId="3" xfId="103" applyBorder="1"/>
    <xf numFmtId="0" fontId="1" fillId="0" borderId="3" xfId="103" applyBorder="1" applyAlignment="1">
      <alignment horizontal="center"/>
    </xf>
    <xf numFmtId="0" fontId="74" fillId="0" borderId="0" xfId="52" applyFont="1"/>
    <xf numFmtId="10" fontId="70" fillId="4" borderId="3" xfId="52" applyNumberFormat="1" applyFont="1" applyFill="1" applyBorder="1" applyAlignment="1">
      <alignment horizontal="center"/>
    </xf>
    <xf numFmtId="165" fontId="76" fillId="4" borderId="3" xfId="52" applyNumberFormat="1" applyFont="1" applyFill="1" applyBorder="1" applyAlignment="1">
      <alignment horizontal="center"/>
    </xf>
    <xf numFmtId="0" fontId="70" fillId="4" borderId="3" xfId="52" applyFont="1" applyFill="1" applyBorder="1"/>
    <xf numFmtId="0" fontId="70" fillId="0" borderId="2" xfId="52" applyFont="1" applyBorder="1" applyAlignment="1">
      <alignment horizontal="center"/>
    </xf>
    <xf numFmtId="0" fontId="1" fillId="0" borderId="2" xfId="103" applyBorder="1" applyAlignment="1">
      <alignment vertical="center"/>
    </xf>
    <xf numFmtId="0" fontId="6" fillId="0" borderId="2" xfId="52" applyBorder="1" applyAlignment="1">
      <alignment horizontal="center" vertical="center"/>
    </xf>
    <xf numFmtId="165" fontId="75" fillId="3" borderId="2" xfId="52" applyNumberFormat="1" applyFont="1" applyFill="1" applyBorder="1" applyAlignment="1">
      <alignment horizontal="center" vertical="center"/>
    </xf>
    <xf numFmtId="45" fontId="73" fillId="0" borderId="2" xfId="52" applyNumberFormat="1" applyFont="1" applyBorder="1" applyAlignment="1">
      <alignment horizontal="center" vertical="center"/>
    </xf>
    <xf numFmtId="0" fontId="70" fillId="0" borderId="2" xfId="52" applyFont="1" applyBorder="1" applyAlignment="1">
      <alignment horizontal="center" vertical="center" wrapText="1"/>
    </xf>
    <xf numFmtId="10" fontId="70" fillId="3" borderId="2" xfId="52" applyNumberFormat="1" applyFont="1" applyFill="1" applyBorder="1" applyAlignment="1">
      <alignment horizontal="center" vertical="center"/>
    </xf>
    <xf numFmtId="0" fontId="1" fillId="0" borderId="2" xfId="103" applyBorder="1"/>
    <xf numFmtId="0" fontId="1" fillId="0" borderId="2" xfId="103" applyBorder="1" applyAlignment="1">
      <alignment horizontal="center"/>
    </xf>
    <xf numFmtId="10" fontId="70" fillId="3" borderId="12" xfId="52" applyNumberFormat="1" applyFont="1" applyFill="1" applyBorder="1" applyAlignment="1">
      <alignment horizontal="center"/>
    </xf>
    <xf numFmtId="165" fontId="76" fillId="3" borderId="12" xfId="52" applyNumberFormat="1" applyFont="1" applyFill="1" applyBorder="1" applyAlignment="1">
      <alignment horizontal="center"/>
    </xf>
    <xf numFmtId="0" fontId="70" fillId="3" borderId="12" xfId="52" applyFont="1" applyFill="1" applyBorder="1"/>
    <xf numFmtId="10" fontId="70" fillId="4" borderId="2" xfId="52" applyNumberFormat="1" applyFont="1" applyFill="1" applyBorder="1" applyAlignment="1">
      <alignment horizontal="center" vertical="center"/>
    </xf>
    <xf numFmtId="1" fontId="70" fillId="0" borderId="0" xfId="52" applyNumberFormat="1" applyFont="1"/>
    <xf numFmtId="167" fontId="70" fillId="0" borderId="0" xfId="52" applyNumberFormat="1" applyFont="1"/>
    <xf numFmtId="21" fontId="70" fillId="0" borderId="0" xfId="52" applyNumberFormat="1" applyFont="1"/>
    <xf numFmtId="1" fontId="70" fillId="5" borderId="13" xfId="52" applyNumberFormat="1" applyFont="1" applyFill="1" applyBorder="1" applyAlignment="1">
      <alignment horizontal="center"/>
    </xf>
    <xf numFmtId="0" fontId="70" fillId="0" borderId="1" xfId="52" applyFont="1" applyBorder="1" applyAlignment="1">
      <alignment horizontal="center"/>
    </xf>
    <xf numFmtId="0" fontId="70" fillId="4" borderId="7" xfId="52" applyFont="1" applyFill="1" applyBorder="1" applyAlignment="1">
      <alignment horizontal="center"/>
    </xf>
    <xf numFmtId="165" fontId="70" fillId="4" borderId="2" xfId="52" applyNumberFormat="1" applyFont="1" applyFill="1" applyBorder="1" applyAlignment="1">
      <alignment horizontal="center"/>
    </xf>
    <xf numFmtId="1" fontId="70" fillId="4" borderId="8" xfId="52" applyNumberFormat="1" applyFont="1" applyFill="1" applyBorder="1" applyAlignment="1">
      <alignment horizontal="center"/>
    </xf>
    <xf numFmtId="0" fontId="70" fillId="3" borderId="9" xfId="52" applyFont="1" applyFill="1" applyBorder="1" applyAlignment="1">
      <alignment horizontal="center"/>
    </xf>
    <xf numFmtId="165" fontId="70" fillId="3" borderId="12" xfId="52" applyNumberFormat="1" applyFont="1" applyFill="1" applyBorder="1" applyAlignment="1">
      <alignment horizontal="center"/>
    </xf>
    <xf numFmtId="0" fontId="70" fillId="3" borderId="11" xfId="52" applyFont="1" applyFill="1" applyBorder="1" applyAlignment="1">
      <alignment horizontal="center"/>
    </xf>
    <xf numFmtId="21" fontId="6" fillId="0" borderId="2" xfId="52" applyNumberFormat="1" applyBorder="1" applyAlignment="1">
      <alignment horizontal="center" vertical="center"/>
    </xf>
    <xf numFmtId="0" fontId="70" fillId="0" borderId="4" xfId="52" applyFont="1" applyBorder="1"/>
    <xf numFmtId="0" fontId="73" fillId="0" borderId="5" xfId="52" applyFont="1" applyBorder="1"/>
    <xf numFmtId="0" fontId="73" fillId="0" borderId="6" xfId="52" applyFont="1" applyBorder="1"/>
    <xf numFmtId="0" fontId="70" fillId="0" borderId="7" xfId="52" applyFont="1" applyBorder="1"/>
    <xf numFmtId="0" fontId="73" fillId="0" borderId="0" xfId="52" applyFont="1"/>
    <xf numFmtId="0" fontId="73" fillId="0" borderId="8" xfId="52" applyFont="1" applyBorder="1"/>
    <xf numFmtId="0" fontId="70" fillId="0" borderId="9" xfId="52" applyFont="1" applyBorder="1"/>
    <xf numFmtId="0" fontId="73" fillId="0" borderId="10" xfId="52" applyFont="1" applyBorder="1"/>
    <xf numFmtId="0" fontId="73" fillId="0" borderId="11" xfId="52" applyFont="1" applyBorder="1"/>
    <xf numFmtId="0" fontId="70" fillId="0" borderId="12" xfId="52" applyFont="1" applyBorder="1" applyAlignment="1">
      <alignment horizontal="center"/>
    </xf>
    <xf numFmtId="0" fontId="1" fillId="0" borderId="12" xfId="103" applyBorder="1" applyAlignment="1">
      <alignment vertical="center"/>
    </xf>
    <xf numFmtId="21" fontId="1" fillId="0" borderId="12" xfId="103" applyNumberFormat="1" applyBorder="1" applyAlignment="1">
      <alignment horizontal="center" vertical="center"/>
    </xf>
    <xf numFmtId="45" fontId="73" fillId="0" borderId="12" xfId="52" applyNumberFormat="1" applyFont="1" applyBorder="1" applyAlignment="1">
      <alignment horizontal="center" vertical="center"/>
    </xf>
    <xf numFmtId="10" fontId="70" fillId="4" borderId="12" xfId="52" applyNumberFormat="1" applyFont="1" applyFill="1" applyBorder="1" applyAlignment="1">
      <alignment horizontal="center" vertical="center"/>
    </xf>
    <xf numFmtId="0" fontId="1" fillId="0" borderId="12" xfId="103" applyBorder="1"/>
    <xf numFmtId="21" fontId="1" fillId="0" borderId="12" xfId="103" applyNumberFormat="1" applyBorder="1" applyAlignment="1">
      <alignment horizontal="center"/>
    </xf>
    <xf numFmtId="2" fontId="70" fillId="0" borderId="0" xfId="52" applyNumberFormat="1" applyFont="1" applyAlignment="1">
      <alignment horizontal="center"/>
    </xf>
    <xf numFmtId="0" fontId="70" fillId="2" borderId="0" xfId="52" applyFont="1" applyFill="1"/>
    <xf numFmtId="169" fontId="15" fillId="0" borderId="15" xfId="0" applyNumberFormat="1" applyFont="1" applyBorder="1" applyAlignment="1">
      <alignment horizontal="center" vertical="center" wrapText="1"/>
    </xf>
    <xf numFmtId="169" fontId="15" fillId="0" borderId="14" xfId="0" applyNumberFormat="1" applyFont="1" applyBorder="1" applyAlignment="1">
      <alignment horizontal="center" vertical="center" wrapText="1"/>
    </xf>
    <xf numFmtId="169" fontId="50" fillId="0" borderId="15" xfId="0" applyNumberFormat="1" applyFont="1" applyBorder="1" applyAlignment="1">
      <alignment horizontal="center" vertical="center"/>
    </xf>
    <xf numFmtId="165" fontId="75" fillId="4" borderId="2" xfId="52" applyNumberFormat="1" applyFont="1" applyFill="1" applyBorder="1" applyAlignment="1">
      <alignment horizontal="center" vertical="center"/>
    </xf>
    <xf numFmtId="165" fontId="75" fillId="4" borderId="12" xfId="52" applyNumberFormat="1" applyFont="1" applyFill="1" applyBorder="1" applyAlignment="1">
      <alignment horizontal="center" vertical="center"/>
    </xf>
    <xf numFmtId="0" fontId="70" fillId="0" borderId="12" xfId="5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70" fillId="0" borderId="13" xfId="52" applyFont="1" applyBorder="1" applyAlignment="1">
      <alignment horizontal="center"/>
    </xf>
    <xf numFmtId="0" fontId="73" fillId="0" borderId="18" xfId="52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17" fillId="0" borderId="10" xfId="0" applyFont="1" applyBorder="1"/>
    <xf numFmtId="0" fontId="1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71" fontId="70" fillId="3" borderId="2" xfId="52" applyNumberFormat="1" applyFont="1" applyFill="1" applyBorder="1" applyAlignment="1">
      <alignment horizontal="center" vertical="center"/>
    </xf>
    <xf numFmtId="171" fontId="70" fillId="4" borderId="2" xfId="52" applyNumberFormat="1" applyFont="1" applyFill="1" applyBorder="1" applyAlignment="1">
      <alignment horizontal="center" vertical="center"/>
    </xf>
    <xf numFmtId="22" fontId="6" fillId="0" borderId="0" xfId="0" applyNumberFormat="1" applyFont="1" applyBorder="1"/>
    <xf numFmtId="0" fontId="30" fillId="0" borderId="0" xfId="0" applyFont="1" applyBorder="1"/>
    <xf numFmtId="22" fontId="6" fillId="0" borderId="34" xfId="0" applyNumberFormat="1" applyFont="1" applyBorder="1"/>
    <xf numFmtId="0" fontId="14" fillId="0" borderId="0" xfId="0" applyFont="1" applyBorder="1"/>
    <xf numFmtId="22" fontId="6" fillId="0" borderId="32" xfId="0" applyNumberFormat="1" applyFont="1" applyBorder="1"/>
    <xf numFmtId="0" fontId="6" fillId="0" borderId="31" xfId="0" applyFont="1" applyBorder="1"/>
    <xf numFmtId="0" fontId="6" fillId="0" borderId="32" xfId="0" applyFont="1" applyBorder="1"/>
    <xf numFmtId="0" fontId="14" fillId="0" borderId="15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104">
    <cellStyle name="20% - Accent1" xfId="78" builtinId="30" customBuiltin="1"/>
    <cellStyle name="20% - Accent2" xfId="82" builtinId="34" customBuiltin="1"/>
    <cellStyle name="20% - Accent3" xfId="86" builtinId="38" customBuiltin="1"/>
    <cellStyle name="20% - Accent4" xfId="90" builtinId="42" customBuiltin="1"/>
    <cellStyle name="20% - Accent5" xfId="94" builtinId="46" customBuiltin="1"/>
    <cellStyle name="20% - Accent6" xfId="98" builtinId="50" customBuiltin="1"/>
    <cellStyle name="40% - Accent1" xfId="79" builtinId="31" customBuiltin="1"/>
    <cellStyle name="40% - Accent2" xfId="83" builtinId="35" customBuiltin="1"/>
    <cellStyle name="40% - Accent3" xfId="87" builtinId="39" customBuiltin="1"/>
    <cellStyle name="40% - Accent4" xfId="91" builtinId="43" customBuiltin="1"/>
    <cellStyle name="40% - Accent5" xfId="95" builtinId="47" customBuiltin="1"/>
    <cellStyle name="40% - Accent6" xfId="99" builtinId="51" customBuiltin="1"/>
    <cellStyle name="60% - Accent1" xfId="80" builtinId="32" customBuiltin="1"/>
    <cellStyle name="60% - Accent2" xfId="84" builtinId="36" customBuiltin="1"/>
    <cellStyle name="60% - Accent3" xfId="88" builtinId="40" customBuiltin="1"/>
    <cellStyle name="60% - Accent4" xfId="92" builtinId="44" customBuiltin="1"/>
    <cellStyle name="60% - Accent5" xfId="96" builtinId="48" customBuiltin="1"/>
    <cellStyle name="60% - Accent6" xfId="100" builtinId="52" customBuiltin="1"/>
    <cellStyle name="Accent1" xfId="77" builtinId="29" customBuiltin="1"/>
    <cellStyle name="Accent2" xfId="81" builtinId="33" customBuiltin="1"/>
    <cellStyle name="Accent3" xfId="85" builtinId="37" customBuiltin="1"/>
    <cellStyle name="Accent4" xfId="89" builtinId="41" customBuiltin="1"/>
    <cellStyle name="Accent5" xfId="93" builtinId="45" customBuiltin="1"/>
    <cellStyle name="Accent6" xfId="97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omma [0] 2" xfId="1" xr:uid="{00000000-0005-0000-0000-000000000000}"/>
    <cellStyle name="Comma [0] 2 2" xfId="2" xr:uid="{00000000-0005-0000-0000-000001000000}"/>
    <cellStyle name="Comma [0] 2 2 2" xfId="3" xr:uid="{00000000-0005-0000-0000-000002000000}"/>
    <cellStyle name="Comma [0] 2 3" xfId="4" xr:uid="{00000000-0005-0000-0000-000003000000}"/>
    <cellStyle name="Comma [0] 3" xfId="5" xr:uid="{00000000-0005-0000-0000-000004000000}"/>
    <cellStyle name="Comma [0] 3 2" xfId="6" xr:uid="{00000000-0005-0000-0000-000005000000}"/>
    <cellStyle name="Comma [0] 4" xfId="7" xr:uid="{00000000-0005-0000-0000-000006000000}"/>
    <cellStyle name="Comma [0] 4 2" xfId="8" xr:uid="{00000000-0005-0000-0000-000007000000}"/>
    <cellStyle name="Comma 2" xfId="9" xr:uid="{00000000-0005-0000-0000-000008000000}"/>
    <cellStyle name="Comma 2 2" xfId="10" xr:uid="{00000000-0005-0000-0000-000009000000}"/>
    <cellStyle name="Comma 2 2 2" xfId="11" xr:uid="{00000000-0005-0000-0000-00000A000000}"/>
    <cellStyle name="Comma 2 3" xfId="12" xr:uid="{00000000-0005-0000-0000-00000B000000}"/>
    <cellStyle name="Comma 3" xfId="13" xr:uid="{00000000-0005-0000-0000-00000C000000}"/>
    <cellStyle name="Comma 3 2" xfId="14" xr:uid="{00000000-0005-0000-0000-00000D000000}"/>
    <cellStyle name="Comma 3 2 2" xfId="15" xr:uid="{00000000-0005-0000-0000-00000E000000}"/>
    <cellStyle name="Comma 3 3" xfId="16" xr:uid="{00000000-0005-0000-0000-00000F000000}"/>
    <cellStyle name="Comma 4" xfId="17" xr:uid="{00000000-0005-0000-0000-000010000000}"/>
    <cellStyle name="Comma 4 2" xfId="18" xr:uid="{00000000-0005-0000-0000-000011000000}"/>
    <cellStyle name="Comma 5" xfId="19" xr:uid="{00000000-0005-0000-0000-000012000000}"/>
    <cellStyle name="Comma 5 2" xfId="20" xr:uid="{00000000-0005-0000-0000-000013000000}"/>
    <cellStyle name="Comma 6" xfId="21" xr:uid="{00000000-0005-0000-0000-000014000000}"/>
    <cellStyle name="Comma 6 2" xfId="22" xr:uid="{00000000-0005-0000-0000-000015000000}"/>
    <cellStyle name="Comma 7" xfId="23" xr:uid="{00000000-0005-0000-0000-000016000000}"/>
    <cellStyle name="Comma 7 2" xfId="24" xr:uid="{00000000-0005-0000-0000-000017000000}"/>
    <cellStyle name="Currency [0] 2" xfId="25" xr:uid="{00000000-0005-0000-0000-000018000000}"/>
    <cellStyle name="Currency [0] 2 2" xfId="26" xr:uid="{00000000-0005-0000-0000-000019000000}"/>
    <cellStyle name="Currency [0] 2 2 2" xfId="27" xr:uid="{00000000-0005-0000-0000-00001A000000}"/>
    <cellStyle name="Currency [0] 2 3" xfId="28" xr:uid="{00000000-0005-0000-0000-00001B000000}"/>
    <cellStyle name="Currency [0] 3" xfId="29" xr:uid="{00000000-0005-0000-0000-00001C000000}"/>
    <cellStyle name="Currency [0] 3 2" xfId="30" xr:uid="{00000000-0005-0000-0000-00001D000000}"/>
    <cellStyle name="Currency [0] 4" xfId="31" xr:uid="{00000000-0005-0000-0000-00001E000000}"/>
    <cellStyle name="Currency [0] 4 2" xfId="32" xr:uid="{00000000-0005-0000-0000-00001F000000}"/>
    <cellStyle name="Currency 2" xfId="33" xr:uid="{00000000-0005-0000-0000-000020000000}"/>
    <cellStyle name="Currency 2 2" xfId="34" xr:uid="{00000000-0005-0000-0000-000021000000}"/>
    <cellStyle name="Currency 2 2 2" xfId="35" xr:uid="{00000000-0005-0000-0000-000022000000}"/>
    <cellStyle name="Currency 2 3" xfId="36" xr:uid="{00000000-0005-0000-0000-000023000000}"/>
    <cellStyle name="Currency 3" xfId="37" xr:uid="{00000000-0005-0000-0000-000024000000}"/>
    <cellStyle name="Currency 3 2" xfId="38" xr:uid="{00000000-0005-0000-0000-000025000000}"/>
    <cellStyle name="Currency 3 2 2" xfId="39" xr:uid="{00000000-0005-0000-0000-000026000000}"/>
    <cellStyle name="Currency 3 3" xfId="40" xr:uid="{00000000-0005-0000-0000-000027000000}"/>
    <cellStyle name="Currency 4" xfId="41" xr:uid="{00000000-0005-0000-0000-000028000000}"/>
    <cellStyle name="Currency 4 2" xfId="42" xr:uid="{00000000-0005-0000-0000-000029000000}"/>
    <cellStyle name="Currency 5" xfId="43" xr:uid="{00000000-0005-0000-0000-00002A000000}"/>
    <cellStyle name="Currency 5 2" xfId="44" xr:uid="{00000000-0005-0000-0000-00002B000000}"/>
    <cellStyle name="Currency 6" xfId="45" xr:uid="{00000000-0005-0000-0000-00002C000000}"/>
    <cellStyle name="Currency 6 2" xfId="46" xr:uid="{00000000-0005-0000-0000-00002D000000}"/>
    <cellStyle name="Currency 7" xfId="47" xr:uid="{00000000-0005-0000-0000-00002E000000}"/>
    <cellStyle name="Currency 7 2" xfId="48" xr:uid="{00000000-0005-0000-0000-00002F000000}"/>
    <cellStyle name="Explanatory Text" xfId="75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yperlink" xfId="49" builtinId="8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10" xfId="101" xr:uid="{77812A26-39D7-47AE-BB38-7EF07FB2099E}"/>
    <cellStyle name="Normal 11" xfId="103" xr:uid="{49431857-4047-42BE-B0A4-C30A3FDCDAFA}"/>
    <cellStyle name="Normal 2" xfId="50" xr:uid="{00000000-0005-0000-0000-000032000000}"/>
    <cellStyle name="Normal 3" xfId="51" xr:uid="{00000000-0005-0000-0000-000033000000}"/>
    <cellStyle name="Normal 4" xfId="52" xr:uid="{00000000-0005-0000-0000-000034000000}"/>
    <cellStyle name="Normal 5" xfId="53" xr:uid="{00000000-0005-0000-0000-000035000000}"/>
    <cellStyle name="Normal 6" xfId="54" xr:uid="{00000000-0005-0000-0000-000036000000}"/>
    <cellStyle name="Normal 7" xfId="58" xr:uid="{F8D564C5-1F9C-4AE4-AD63-3A4B3BE3D678}"/>
    <cellStyle name="Normal 8" xfId="59" xr:uid="{F2B1004F-210F-4AF9-806F-656C202144D8}"/>
    <cellStyle name="Normal 9" xfId="60" xr:uid="{7F39075B-8F06-4E76-A5BA-2FAD3EB1574B}"/>
    <cellStyle name="Note 2" xfId="102" xr:uid="{3EB9C625-A312-4114-895D-8DF0C0DF2B9C}"/>
    <cellStyle name="Output" xfId="70" builtinId="21" customBuiltin="1"/>
    <cellStyle name="Percent 2" xfId="55" xr:uid="{00000000-0005-0000-0000-000037000000}"/>
    <cellStyle name="Percent 3" xfId="56" xr:uid="{00000000-0005-0000-0000-000038000000}"/>
    <cellStyle name="Percent 3 2" xfId="57" xr:uid="{00000000-0005-0000-0000-000039000000}"/>
    <cellStyle name="Title" xfId="61" builtinId="15" customBuiltin="1"/>
    <cellStyle name="Total" xfId="76" builtinId="25" customBuiltin="1"/>
    <cellStyle name="Warning Text" xfId="7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esp1\AppData\Local\Microsoft\Windows\INetCache\Content.Outlook\C85N9U0Z\wavacalc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men"/>
      <sheetName val="Men"/>
      <sheetName val="Example"/>
      <sheetName val="license"/>
    </sheetNames>
    <sheetDataSet>
      <sheetData sheetId="0" refreshError="1"/>
      <sheetData sheetId="1">
        <row r="14">
          <cell r="D14">
            <v>1.6093440000000001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aaf.org/records/all-time-toplists/road-running/15-kilometres/outdoor/men/senior" TargetMode="External"/><Relationship Id="rId18" Type="http://schemas.openxmlformats.org/officeDocument/2006/relationships/hyperlink" Target="https://www.iaaf.org/records/all-time-toplists/road-running/marathon/outdoor/men/senior" TargetMode="External"/><Relationship Id="rId26" Type="http://schemas.openxmlformats.org/officeDocument/2006/relationships/hyperlink" Target="https://www.iaaf.org/records/toplists/middlelong/800-metres/outdoor/women/senior" TargetMode="External"/><Relationship Id="rId39" Type="http://schemas.openxmlformats.org/officeDocument/2006/relationships/hyperlink" Target="https://www.iaaf.org/records/toplists/roadrunning/marathon/outdoor/women/senior" TargetMode="External"/><Relationship Id="rId21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34" Type="http://schemas.openxmlformats.org/officeDocument/2006/relationships/hyperlink" Target="https://www.iaaf.org/records/toplists/middlelong/10000-metres/outdoor/women/senior" TargetMode="External"/><Relationship Id="rId42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7" Type="http://schemas.openxmlformats.org/officeDocument/2006/relationships/hyperlink" Target="https://www.iaaf.org/records/toplists/middlelong/one-mile/outdoor/men/senior" TargetMode="External"/><Relationship Id="rId2" Type="http://schemas.openxmlformats.org/officeDocument/2006/relationships/hyperlink" Target="https://www.iaaf.org/records/toplists/sprints/200-metres/outdoor/men/senior" TargetMode="External"/><Relationship Id="rId16" Type="http://schemas.openxmlformats.org/officeDocument/2006/relationships/hyperlink" Target="https://www.iaaf.org/statistics/recbycat/location=o/recordtype=wr/event=0/age=n/area=0/sex=m/records.html" TargetMode="External"/><Relationship Id="rId20" Type="http://schemas.openxmlformats.org/officeDocument/2006/relationships/hyperlink" Target="http://statistik.d-u-v.org/getintbestlist.php?year=all&amp;dist=50mi&amp;gender=M&amp;cat=all&amp;nat=all&amp;label=&amp;hili=none&amp;tt=netto&amp;Submit.x=27&amp;Submit.y=11" TargetMode="External"/><Relationship Id="rId29" Type="http://schemas.openxmlformats.org/officeDocument/2006/relationships/hyperlink" Target="https://www.iaaf.org/records/toplists/middlelong/one-mile/outdoor/women/senior" TargetMode="External"/><Relationship Id="rId41" Type="http://schemas.openxmlformats.org/officeDocument/2006/relationships/hyperlink" Target="http://statistik.d-u-v.org/getintbestlist.php?year=all&amp;dist=50mi&amp;gender=W&amp;cat=all&amp;nat=all&amp;label=&amp;hili=none&amp;tt=netto&amp;Submit.x=18&amp;Submit.y=7" TargetMode="External"/><Relationship Id="rId1" Type="http://schemas.openxmlformats.org/officeDocument/2006/relationships/hyperlink" Target="https://www.iaaf.org/records/toplists/sprints/100-metres/outdoor/men/senior" TargetMode="External"/><Relationship Id="rId6" Type="http://schemas.openxmlformats.org/officeDocument/2006/relationships/hyperlink" Target="https://www.iaaf.org/records/toplists/sprints/1500-metres/outdoor/men/senior" TargetMode="External"/><Relationship Id="rId11" Type="http://schemas.openxmlformats.org/officeDocument/2006/relationships/hyperlink" Target="https://www.iaaf.org/records/toplists/middlelong/5000-metres/outdoor/men/senior" TargetMode="External"/><Relationship Id="rId24" Type="http://schemas.openxmlformats.org/officeDocument/2006/relationships/hyperlink" Target="https://www.iaaf.org/records/toplists/sprints/200-metres/outdoor/women/senior" TargetMode="External"/><Relationship Id="rId32" Type="http://schemas.openxmlformats.org/officeDocument/2006/relationships/hyperlink" Target="http://www.alltime-athletics.com/w2milesok.htm" TargetMode="External"/><Relationship Id="rId37" Type="http://schemas.openxmlformats.org/officeDocument/2006/relationships/hyperlink" Target="https://www.iaaf.org/records/toplists/roadrunning/20-kilometres/outdoor/women/senior" TargetMode="External"/><Relationship Id="rId40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5" Type="http://schemas.openxmlformats.org/officeDocument/2006/relationships/hyperlink" Target="https://www.iaaf.org/records/toplists/sprints/1000-metres/outdoor/men/senior" TargetMode="External"/><Relationship Id="rId15" Type="http://schemas.openxmlformats.org/officeDocument/2006/relationships/hyperlink" Target="https://www.iaaf.org/records/toplists/roadrunning/20-kilometres/outdoor/men/senior" TargetMode="External"/><Relationship Id="rId23" Type="http://schemas.openxmlformats.org/officeDocument/2006/relationships/hyperlink" Target="https://www.iaaf.org/records/toplists/sprints/100-metres/outdoor/women/senior" TargetMode="External"/><Relationship Id="rId28" Type="http://schemas.openxmlformats.org/officeDocument/2006/relationships/hyperlink" Target="https://www.iaaf.org/records/toplists/middlelong/1500-metres/outdoor/women/senior" TargetMode="External"/><Relationship Id="rId36" Type="http://schemas.openxmlformats.org/officeDocument/2006/relationships/hyperlink" Target="http://www.alltime-athletics.com/w10milesroad.htm" TargetMode="External"/><Relationship Id="rId10" Type="http://schemas.openxmlformats.org/officeDocument/2006/relationships/hyperlink" Target="http://www.alltime-athletics.com/m_2miok.htm" TargetMode="External"/><Relationship Id="rId19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31" Type="http://schemas.openxmlformats.org/officeDocument/2006/relationships/hyperlink" Target="https://www.iaaf.org/records/toplists/middlelong/3000-metres/outdoor/women/senior" TargetMode="External"/><Relationship Id="rId44" Type="http://schemas.openxmlformats.org/officeDocument/2006/relationships/printerSettings" Target="../printerSettings/printerSettings12.bin"/><Relationship Id="rId4" Type="http://schemas.openxmlformats.org/officeDocument/2006/relationships/hyperlink" Target="https://www.iaaf.org/records/toplists/sprints/800-metres/outdoor/men/senior" TargetMode="External"/><Relationship Id="rId9" Type="http://schemas.openxmlformats.org/officeDocument/2006/relationships/hyperlink" Target="https://www.iaaf.org/records/toplists/middlelong/3000-metres/outdoor/men/senior" TargetMode="External"/><Relationship Id="rId14" Type="http://schemas.openxmlformats.org/officeDocument/2006/relationships/hyperlink" Target="http://www.alltime-athletics.com/m10milesroad.htm" TargetMode="External"/><Relationship Id="rId22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27" Type="http://schemas.openxmlformats.org/officeDocument/2006/relationships/hyperlink" Target="https://www.iaaf.org/records/toplists/middlelong/1000-metres/outdoor/women/senior" TargetMode="External"/><Relationship Id="rId30" Type="http://schemas.openxmlformats.org/officeDocument/2006/relationships/hyperlink" Target="https://www.iaaf.org/records/toplists/middlelong/2000-metres/outdoor/women/senior" TargetMode="External"/><Relationship Id="rId35" Type="http://schemas.openxmlformats.org/officeDocument/2006/relationships/hyperlink" Target="https://www.iaaf.org/records/toplists/roadrunning/15-kilometres/outdoor/women/senior" TargetMode="External"/><Relationship Id="rId43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8" Type="http://schemas.openxmlformats.org/officeDocument/2006/relationships/hyperlink" Target="https://www.iaaf.org/records/toplists/middlelong/2000-metres/outdoor/men/senior" TargetMode="External"/><Relationship Id="rId3" Type="http://schemas.openxmlformats.org/officeDocument/2006/relationships/hyperlink" Target="https://www.iaaf.org/records/by-category/world-records" TargetMode="External"/><Relationship Id="rId12" Type="http://schemas.openxmlformats.org/officeDocument/2006/relationships/hyperlink" Target="https://www.iaaf.org/records/toplists/roadrunning/10-kilometres/outdoor/men/senior" TargetMode="External"/><Relationship Id="rId17" Type="http://schemas.openxmlformats.org/officeDocument/2006/relationships/hyperlink" Target="http://www.alltime-athletics.com/m30kroad.htm" TargetMode="External"/><Relationship Id="rId25" Type="http://schemas.openxmlformats.org/officeDocument/2006/relationships/hyperlink" Target="https://www.iaaf.org/records/toplists/sprints/400-metres/outdoor/women/senior" TargetMode="External"/><Relationship Id="rId33" Type="http://schemas.openxmlformats.org/officeDocument/2006/relationships/hyperlink" Target="https://www.iaaf.org/records/toplists/middlelong/5000-metres/outdoor/women/senior" TargetMode="External"/><Relationship Id="rId38" Type="http://schemas.openxmlformats.org/officeDocument/2006/relationships/hyperlink" Target="https://www.iaaf.org/records/toplists/road-running/half-marathon/outdoor/women/senior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8"/>
  <sheetViews>
    <sheetView showGridLines="0" workbookViewId="0">
      <selection activeCell="L11" sqref="L11"/>
    </sheetView>
  </sheetViews>
  <sheetFormatPr defaultRowHeight="12.7" x14ac:dyDescent="0.4"/>
  <cols>
    <col min="1" max="1" width="2.64453125" customWidth="1"/>
    <col min="14" max="14" width="8.64453125" customWidth="1"/>
    <col min="16" max="16" width="9.52734375" customWidth="1"/>
  </cols>
  <sheetData>
    <row r="1" spans="1:10" ht="7.5" customHeight="1" x14ac:dyDescent="0.4"/>
    <row r="2" spans="1:10" s="89" customFormat="1" ht="50.25" customHeight="1" x14ac:dyDescent="0.4">
      <c r="B2" s="417" t="s">
        <v>536</v>
      </c>
      <c r="C2" s="418"/>
      <c r="D2" s="418"/>
      <c r="E2" s="418"/>
      <c r="F2" s="418"/>
      <c r="G2" s="418"/>
      <c r="H2" s="418"/>
      <c r="I2" s="418"/>
      <c r="J2" s="418"/>
    </row>
    <row r="3" spans="1:10" ht="23.6" customHeight="1" x14ac:dyDescent="0.4">
      <c r="B3" s="419" t="s">
        <v>535</v>
      </c>
      <c r="C3" s="420"/>
      <c r="D3" s="420"/>
      <c r="E3" s="420"/>
      <c r="F3" s="420"/>
      <c r="G3" s="420"/>
      <c r="H3" s="420"/>
      <c r="I3" s="420"/>
      <c r="J3" s="420"/>
    </row>
    <row r="4" spans="1:10" ht="37.5" customHeight="1" x14ac:dyDescent="0.4">
      <c r="B4" s="417" t="s">
        <v>537</v>
      </c>
      <c r="C4" s="418"/>
      <c r="D4" s="418"/>
      <c r="E4" s="418"/>
      <c r="F4" s="418"/>
      <c r="G4" s="418"/>
      <c r="H4" s="418"/>
      <c r="I4" s="418"/>
      <c r="J4" s="418"/>
    </row>
    <row r="5" spans="1:10" ht="37.1" customHeight="1" x14ac:dyDescent="0.4">
      <c r="B5" s="417" t="s">
        <v>538</v>
      </c>
      <c r="C5" s="417"/>
      <c r="D5" s="417"/>
      <c r="E5" s="417"/>
      <c r="F5" s="417"/>
      <c r="G5" s="417"/>
      <c r="H5" s="417"/>
      <c r="I5" s="417"/>
      <c r="J5" s="417"/>
    </row>
    <row r="6" spans="1:10" ht="17.600000000000001" customHeight="1" x14ac:dyDescent="0.4">
      <c r="B6" s="422" t="s">
        <v>68</v>
      </c>
      <c r="C6" s="422"/>
      <c r="D6" s="422"/>
      <c r="E6" s="417"/>
      <c r="F6" s="417"/>
      <c r="G6" s="417"/>
      <c r="H6" s="417"/>
      <c r="I6" s="417"/>
      <c r="J6" s="417"/>
    </row>
    <row r="7" spans="1:10" ht="46.5" customHeight="1" x14ac:dyDescent="0.4">
      <c r="B7" s="421" t="s">
        <v>539</v>
      </c>
      <c r="C7" s="420"/>
      <c r="D7" s="420"/>
      <c r="E7" s="420"/>
      <c r="F7" s="420"/>
      <c r="G7" s="420"/>
      <c r="H7" s="420"/>
      <c r="I7" s="420"/>
      <c r="J7" s="420"/>
    </row>
    <row r="9" spans="1:10" x14ac:dyDescent="0.4">
      <c r="A9" s="15"/>
      <c r="B9" s="1"/>
    </row>
    <row r="10" spans="1:10" x14ac:dyDescent="0.4">
      <c r="A10" s="15"/>
      <c r="B10" s="1"/>
    </row>
    <row r="11" spans="1:10" x14ac:dyDescent="0.4">
      <c r="A11" s="15"/>
      <c r="B11" s="1"/>
    </row>
    <row r="12" spans="1:10" x14ac:dyDescent="0.4">
      <c r="A12" s="1"/>
      <c r="B12" s="1"/>
    </row>
    <row r="13" spans="1:10" x14ac:dyDescent="0.4">
      <c r="A13" s="1"/>
      <c r="B13" s="1"/>
    </row>
    <row r="14" spans="1:10" x14ac:dyDescent="0.4">
      <c r="B14" s="1"/>
    </row>
    <row r="15" spans="1:10" x14ac:dyDescent="0.4">
      <c r="C15" s="49"/>
      <c r="D15" s="49"/>
      <c r="E15" s="49"/>
      <c r="F15" s="49"/>
      <c r="G15" s="49"/>
    </row>
    <row r="16" spans="1:10" x14ac:dyDescent="0.4">
      <c r="B16" s="1"/>
    </row>
    <row r="17" spans="2:2" x14ac:dyDescent="0.4">
      <c r="B17" s="1"/>
    </row>
    <row r="18" spans="2:2" x14ac:dyDescent="0.4">
      <c r="B18" s="1"/>
    </row>
  </sheetData>
  <mergeCells count="6">
    <mergeCell ref="B2:J2"/>
    <mergeCell ref="B3:J3"/>
    <mergeCell ref="B4:J4"/>
    <mergeCell ref="B7:J7"/>
    <mergeCell ref="B5:J5"/>
    <mergeCell ref="B6:J6"/>
  </mergeCells>
  <phoneticPr fontId="1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3:P20"/>
  <sheetViews>
    <sheetView showGridLines="0" workbookViewId="0">
      <selection activeCell="I19" sqref="I19"/>
    </sheetView>
  </sheetViews>
  <sheetFormatPr defaultRowHeight="12.7" x14ac:dyDescent="0.4"/>
  <cols>
    <col min="1" max="1" width="2.64453125" customWidth="1"/>
    <col min="14" max="14" width="8.64453125" customWidth="1"/>
    <col min="16" max="16" width="9.52734375" customWidth="1"/>
  </cols>
  <sheetData>
    <row r="3" spans="1:16" ht="15.35" x14ac:dyDescent="0.5">
      <c r="B3" s="90" t="s">
        <v>570</v>
      </c>
      <c r="C3" s="91"/>
      <c r="D3" s="91"/>
      <c r="E3" s="91"/>
      <c r="F3" s="91"/>
      <c r="G3" s="91"/>
      <c r="N3" s="23" t="s">
        <v>63</v>
      </c>
      <c r="O3" s="24"/>
      <c r="P3" s="25"/>
    </row>
    <row r="4" spans="1:16" ht="15.35" x14ac:dyDescent="0.5">
      <c r="A4" s="15"/>
      <c r="B4" s="90" t="s">
        <v>571</v>
      </c>
      <c r="C4" s="91"/>
      <c r="D4" s="91"/>
      <c r="E4" s="91"/>
      <c r="F4" s="91"/>
      <c r="G4" s="91"/>
      <c r="N4" s="26" t="s">
        <v>64</v>
      </c>
      <c r="P4" s="27"/>
    </row>
    <row r="5" spans="1:16" x14ac:dyDescent="0.4">
      <c r="A5" s="15"/>
      <c r="B5" s="91"/>
      <c r="C5" s="91"/>
      <c r="D5" s="91"/>
      <c r="E5" s="91"/>
      <c r="F5" s="91"/>
      <c r="G5" s="91"/>
      <c r="N5" s="26" t="s">
        <v>65</v>
      </c>
      <c r="P5" s="27"/>
    </row>
    <row r="6" spans="1:16" ht="15.35" x14ac:dyDescent="0.5">
      <c r="A6" s="15"/>
      <c r="B6" s="90" t="s">
        <v>244</v>
      </c>
      <c r="C6" s="91"/>
      <c r="D6" s="91"/>
      <c r="E6" s="91"/>
      <c r="F6" s="91"/>
      <c r="G6" s="91"/>
      <c r="N6" s="26" t="s">
        <v>66</v>
      </c>
      <c r="P6" s="27"/>
    </row>
    <row r="7" spans="1:16" ht="15.35" x14ac:dyDescent="0.5">
      <c r="A7" s="15"/>
      <c r="B7" s="90" t="s">
        <v>226</v>
      </c>
      <c r="C7" s="91"/>
      <c r="D7" s="91"/>
      <c r="E7" s="91"/>
      <c r="F7" s="91"/>
      <c r="G7" s="91"/>
      <c r="N7" s="28" t="s">
        <v>67</v>
      </c>
      <c r="O7" s="29"/>
      <c r="P7" s="30"/>
    </row>
    <row r="8" spans="1:16" x14ac:dyDescent="0.4">
      <c r="A8" s="15"/>
      <c r="B8" s="92"/>
      <c r="C8" s="91"/>
      <c r="D8" s="91"/>
      <c r="E8" s="91"/>
      <c r="F8" s="91"/>
      <c r="G8" s="91"/>
    </row>
    <row r="9" spans="1:16" ht="15.35" x14ac:dyDescent="0.5">
      <c r="A9" s="15"/>
      <c r="B9" s="90" t="s">
        <v>245</v>
      </c>
      <c r="C9" s="91"/>
      <c r="D9" s="91"/>
      <c r="E9" s="91"/>
      <c r="F9" s="91"/>
      <c r="G9" s="91"/>
    </row>
    <row r="10" spans="1:16" x14ac:dyDescent="0.4">
      <c r="A10" s="15"/>
      <c r="B10" s="92"/>
      <c r="C10" s="91"/>
      <c r="D10" s="91"/>
      <c r="E10" s="91"/>
      <c r="F10" s="91"/>
      <c r="G10" s="91"/>
    </row>
    <row r="11" spans="1:16" x14ac:dyDescent="0.4">
      <c r="A11" s="15"/>
      <c r="B11" s="1"/>
    </row>
    <row r="12" spans="1:16" x14ac:dyDescent="0.4">
      <c r="A12" s="15"/>
      <c r="B12" s="1"/>
    </row>
    <row r="13" spans="1:16" x14ac:dyDescent="0.4">
      <c r="A13" s="15"/>
      <c r="B13" s="1"/>
    </row>
    <row r="14" spans="1:16" x14ac:dyDescent="0.4">
      <c r="A14" s="1"/>
      <c r="B14" s="1"/>
    </row>
    <row r="15" spans="1:16" x14ac:dyDescent="0.4">
      <c r="A15" s="1"/>
      <c r="B15" s="1"/>
    </row>
    <row r="16" spans="1:16" x14ac:dyDescent="0.4">
      <c r="B16" s="1"/>
    </row>
    <row r="17" spans="2:7" x14ac:dyDescent="0.4">
      <c r="C17" s="49"/>
      <c r="D17" s="49"/>
      <c r="E17" s="49"/>
      <c r="F17" s="49"/>
      <c r="G17" s="49"/>
    </row>
    <row r="18" spans="2:7" x14ac:dyDescent="0.4">
      <c r="B18" s="1"/>
    </row>
    <row r="19" spans="2:7" x14ac:dyDescent="0.4">
      <c r="B19" s="1"/>
    </row>
    <row r="20" spans="2:7" x14ac:dyDescent="0.4">
      <c r="B20" s="1"/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6944-E653-408E-BCAE-85BACC283539}">
  <dimension ref="A1:P53"/>
  <sheetViews>
    <sheetView showGridLines="0" tabSelected="1" topLeftCell="A28" workbookViewId="0">
      <selection activeCell="M39" sqref="M39"/>
    </sheetView>
  </sheetViews>
  <sheetFormatPr defaultColWidth="13.52734375" defaultRowHeight="14.35" x14ac:dyDescent="0.5"/>
  <cols>
    <col min="1" max="1" width="4.41015625" style="352" customWidth="1"/>
    <col min="2" max="2" width="21.1171875" style="361" customWidth="1"/>
    <col min="3" max="4" width="8.64453125" style="409" customWidth="1"/>
    <col min="5" max="5" width="5.9375" style="410" bestFit="1" customWidth="1"/>
    <col min="6" max="6" width="3.76171875" style="352" bestFit="1" customWidth="1"/>
    <col min="7" max="7" width="11.17578125" style="352" bestFit="1" customWidth="1"/>
    <col min="8" max="8" width="3.52734375" style="361" customWidth="1"/>
    <col min="9" max="9" width="4.17578125" style="361" bestFit="1" customWidth="1"/>
    <col min="10" max="10" width="21.1171875" style="361" bestFit="1" customWidth="1"/>
    <col min="11" max="11" width="8.17578125" style="361" bestFit="1" customWidth="1"/>
    <col min="12" max="12" width="4.64453125" style="361" customWidth="1"/>
    <col min="13" max="13" width="10.41015625" style="361" bestFit="1" customWidth="1"/>
    <col min="14" max="14" width="10.9375" style="361" bestFit="1" customWidth="1"/>
    <col min="15" max="15" width="18.1171875" style="361" customWidth="1"/>
    <col min="16" max="16" width="4.1171875" style="361" customWidth="1"/>
    <col min="17" max="16384" width="13.52734375" style="361"/>
  </cols>
  <sheetData>
    <row r="1" spans="1:16" s="342" customFormat="1" ht="25.5" customHeight="1" x14ac:dyDescent="0.4">
      <c r="B1" s="343">
        <v>45805</v>
      </c>
      <c r="C1" s="344" t="s">
        <v>734</v>
      </c>
      <c r="D1" s="344"/>
      <c r="E1" s="345"/>
      <c r="G1" s="346">
        <v>4</v>
      </c>
      <c r="H1" s="347" t="s">
        <v>83</v>
      </c>
      <c r="J1" s="342" t="s">
        <v>939</v>
      </c>
    </row>
    <row r="2" spans="1:16" s="352" customFormat="1" x14ac:dyDescent="0.5">
      <c r="A2" s="348" t="s">
        <v>3</v>
      </c>
      <c r="B2" s="349" t="s">
        <v>54</v>
      </c>
      <c r="C2" s="350" t="s">
        <v>0</v>
      </c>
      <c r="D2" s="350" t="s">
        <v>358</v>
      </c>
      <c r="E2" s="348" t="s">
        <v>6</v>
      </c>
      <c r="F2" s="348" t="s">
        <v>368</v>
      </c>
      <c r="G2" s="351" t="s">
        <v>48</v>
      </c>
      <c r="I2" s="348" t="s">
        <v>3</v>
      </c>
      <c r="J2" s="349" t="s">
        <v>53</v>
      </c>
      <c r="K2" s="350" t="s">
        <v>0</v>
      </c>
      <c r="M2" s="353"/>
    </row>
    <row r="3" spans="1:16" ht="12" customHeight="1" x14ac:dyDescent="0.5">
      <c r="A3" s="354">
        <v>1</v>
      </c>
      <c r="B3" s="355" t="s">
        <v>573</v>
      </c>
      <c r="C3" s="356" t="s">
        <v>940</v>
      </c>
      <c r="D3" s="357">
        <f>N$3/HLOOKUP(DATEDIF(VLOOKUP(B3,Ages!A$1:E$167,4,FALSE),B$1,"y"),Women!B$1:CP$100,24,FALSE)</f>
        <v>1.448960370933855E-2</v>
      </c>
      <c r="E3" s="358">
        <f t="shared" ref="E3:E53" si="0">C3/G$1</f>
        <v>4.7395833333333335E-3</v>
      </c>
      <c r="F3" s="359">
        <v>100</v>
      </c>
      <c r="G3" s="360">
        <f>D3/C3</f>
        <v>0.76428678906401137</v>
      </c>
      <c r="I3" s="354">
        <v>1</v>
      </c>
      <c r="J3" s="362" t="s">
        <v>603</v>
      </c>
      <c r="K3" s="363" t="s">
        <v>941</v>
      </c>
      <c r="L3" s="364"/>
      <c r="M3" s="365" t="s">
        <v>370</v>
      </c>
      <c r="N3" s="366">
        <f>(HLOOKUP("OC",Women!A$1:CP$45,24,FALSE))/86400</f>
        <v>1.3333333333333334E-2</v>
      </c>
      <c r="O3" s="367"/>
    </row>
    <row r="4" spans="1:16" ht="12" customHeight="1" x14ac:dyDescent="0.5">
      <c r="A4" s="368">
        <v>2</v>
      </c>
      <c r="B4" s="369" t="s">
        <v>235</v>
      </c>
      <c r="C4" s="370" t="s">
        <v>942</v>
      </c>
      <c r="D4" s="371">
        <f>N$4/HLOOKUP(DATEDIF(VLOOKUP(B4,Ages!A$1:D$167,4,FALSE),B$1,"y"),Men!B$1:CP$100,24,FALSE)</f>
        <v>1.4560931899641576E-2</v>
      </c>
      <c r="E4" s="372">
        <f t="shared" si="0"/>
        <v>4.8061342592592591E-3</v>
      </c>
      <c r="F4" s="373">
        <v>99</v>
      </c>
      <c r="G4" s="374">
        <f>(D4/C4)</f>
        <v>0.757413916995203</v>
      </c>
      <c r="I4" s="368">
        <v>2</v>
      </c>
      <c r="J4" s="375" t="s">
        <v>690</v>
      </c>
      <c r="K4" s="376" t="s">
        <v>943</v>
      </c>
      <c r="L4" s="364"/>
      <c r="M4" s="377" t="s">
        <v>369</v>
      </c>
      <c r="N4" s="378">
        <f>(HLOOKUP("OC",Men!A$1:CP$45,24,FALSE))/86400</f>
        <v>1.173611111111111E-2</v>
      </c>
      <c r="O4" s="379"/>
    </row>
    <row r="5" spans="1:16" ht="12" customHeight="1" x14ac:dyDescent="0.5">
      <c r="A5" s="368">
        <v>3</v>
      </c>
      <c r="B5" s="369" t="s">
        <v>168</v>
      </c>
      <c r="C5" s="370" t="s">
        <v>944</v>
      </c>
      <c r="D5" s="414">
        <f>N$3/HLOOKUP(DATEDIF(VLOOKUP(B5,Ages!A$1:E$167,4,FALSE),B$1,"y"),Women!B$1:CP$100,24,FALSE)</f>
        <v>1.7083066410420671E-2</v>
      </c>
      <c r="E5" s="372">
        <f t="shared" si="0"/>
        <v>5.7465277777777775E-3</v>
      </c>
      <c r="F5" s="373">
        <v>98</v>
      </c>
      <c r="G5" s="380">
        <f>D5/C5</f>
        <v>0.74319080456210773</v>
      </c>
      <c r="I5" s="368">
        <v>3</v>
      </c>
      <c r="J5" s="375" t="s">
        <v>945</v>
      </c>
      <c r="K5" s="376" t="s">
        <v>946</v>
      </c>
      <c r="L5" s="364"/>
    </row>
    <row r="6" spans="1:16" ht="12" customHeight="1" x14ac:dyDescent="0.5">
      <c r="A6" s="368">
        <v>4</v>
      </c>
      <c r="B6" s="369" t="s">
        <v>665</v>
      </c>
      <c r="C6" s="370" t="s">
        <v>677</v>
      </c>
      <c r="D6" s="371">
        <f>N$4/HLOOKUP(DATEDIF(VLOOKUP(B6,Ages!A$1:D$167,4,FALSE),B$1,"y"),Men!B$1:CP$100,24,FALSE)</f>
        <v>1.6026370491753532E-2</v>
      </c>
      <c r="E6" s="372">
        <f t="shared" si="0"/>
        <v>5.4571759259259261E-3</v>
      </c>
      <c r="F6" s="373">
        <v>97</v>
      </c>
      <c r="G6" s="374">
        <f>(D6/C6)</f>
        <v>0.73418791648330073</v>
      </c>
      <c r="I6" s="368">
        <v>4</v>
      </c>
      <c r="J6" s="375" t="s">
        <v>937</v>
      </c>
      <c r="K6" s="376" t="s">
        <v>947</v>
      </c>
      <c r="L6" s="364"/>
      <c r="P6" s="381"/>
    </row>
    <row r="7" spans="1:16" ht="12" customHeight="1" x14ac:dyDescent="0.5">
      <c r="A7" s="368">
        <v>5</v>
      </c>
      <c r="B7" s="369" t="s">
        <v>611</v>
      </c>
      <c r="C7" s="370" t="s">
        <v>948</v>
      </c>
      <c r="D7" s="371">
        <f>N$4/HLOOKUP(DATEDIF(VLOOKUP(B7,Ages!A$1:D$167,4,FALSE),B$1,"y"),Men!B$1:CP$100,24,FALSE)</f>
        <v>1.7304793735050294E-2</v>
      </c>
      <c r="E7" s="372">
        <f t="shared" si="0"/>
        <v>6.0503472222222226E-3</v>
      </c>
      <c r="F7" s="373">
        <v>96</v>
      </c>
      <c r="G7" s="374">
        <f>(D7/C7)</f>
        <v>0.71503308403077248</v>
      </c>
      <c r="I7" s="368">
        <v>5</v>
      </c>
      <c r="J7" s="375" t="s">
        <v>925</v>
      </c>
      <c r="K7" s="376" t="s">
        <v>949</v>
      </c>
      <c r="L7" s="364"/>
      <c r="M7" s="382"/>
      <c r="P7" s="383"/>
    </row>
    <row r="8" spans="1:16" ht="12" customHeight="1" x14ac:dyDescent="0.5">
      <c r="A8" s="368">
        <v>6</v>
      </c>
      <c r="B8" s="369" t="s">
        <v>227</v>
      </c>
      <c r="C8" s="370" t="s">
        <v>950</v>
      </c>
      <c r="D8" s="414">
        <f>N$3/HLOOKUP(DATEDIF(VLOOKUP(B8,Ages!A$1:E$167,4,FALSE),B$1,"y"),Women!B$1:CP$100,24,FALSE)</f>
        <v>1.6250253910217349E-2</v>
      </c>
      <c r="E8" s="372">
        <f t="shared" si="0"/>
        <v>5.7204861111111111E-3</v>
      </c>
      <c r="F8" s="373">
        <v>95</v>
      </c>
      <c r="G8" s="380">
        <f>D8/C8</f>
        <v>0.71017801610661557</v>
      </c>
      <c r="I8" s="368">
        <v>6</v>
      </c>
      <c r="J8" s="375" t="s">
        <v>133</v>
      </c>
      <c r="K8" s="376" t="s">
        <v>951</v>
      </c>
      <c r="L8" s="364"/>
      <c r="M8" s="382"/>
    </row>
    <row r="9" spans="1:16" ht="12" customHeight="1" x14ac:dyDescent="0.5">
      <c r="A9" s="368">
        <v>7</v>
      </c>
      <c r="B9" s="369" t="s">
        <v>603</v>
      </c>
      <c r="C9" s="370" t="s">
        <v>941</v>
      </c>
      <c r="D9" s="371">
        <f>N$4/HLOOKUP(DATEDIF(VLOOKUP(B9,Ages!A$1:D$167,4,FALSE),B$1,"y"),Men!B$1:CP$100,24,FALSE)</f>
        <v>1.2228937283641878E-2</v>
      </c>
      <c r="E9" s="372">
        <f t="shared" si="0"/>
        <v>4.3344907407407403E-3</v>
      </c>
      <c r="F9" s="373">
        <v>94</v>
      </c>
      <c r="G9" s="374">
        <f>(D9/C9)</f>
        <v>0.70532722383622048</v>
      </c>
      <c r="I9" s="368">
        <v>7</v>
      </c>
      <c r="J9" s="375" t="s">
        <v>86</v>
      </c>
      <c r="K9" s="376" t="s">
        <v>952</v>
      </c>
      <c r="L9" s="364"/>
    </row>
    <row r="10" spans="1:16" ht="12" customHeight="1" x14ac:dyDescent="0.5">
      <c r="A10" s="368">
        <v>8</v>
      </c>
      <c r="B10" s="369" t="s">
        <v>90</v>
      </c>
      <c r="C10" s="370" t="s">
        <v>953</v>
      </c>
      <c r="D10" s="414">
        <f>N$3/HLOOKUP(DATEDIF(VLOOKUP(B10,Ages!A$1:E$167,4,FALSE),B$1,"y"),Women!B$1:CP$100,24,FALSE)</f>
        <v>1.6450750565494551E-2</v>
      </c>
      <c r="E10" s="372">
        <f t="shared" si="0"/>
        <v>5.8420138888888888E-3</v>
      </c>
      <c r="F10" s="373">
        <v>93</v>
      </c>
      <c r="G10" s="380">
        <f>D10/C10</f>
        <v>0.70398457100481882</v>
      </c>
      <c r="I10" s="368">
        <v>8</v>
      </c>
      <c r="J10" s="375" t="s">
        <v>573</v>
      </c>
      <c r="K10" s="376" t="s">
        <v>940</v>
      </c>
      <c r="L10" s="364"/>
      <c r="M10" s="384">
        <v>45</v>
      </c>
      <c r="N10" s="423" t="s">
        <v>360</v>
      </c>
      <c r="O10" s="424"/>
    </row>
    <row r="11" spans="1:16" ht="12" customHeight="1" x14ac:dyDescent="0.5">
      <c r="A11" s="368">
        <v>9</v>
      </c>
      <c r="B11" s="369" t="s">
        <v>102</v>
      </c>
      <c r="C11" s="370" t="s">
        <v>954</v>
      </c>
      <c r="D11" s="371">
        <f>N$4/HLOOKUP(DATEDIF(VLOOKUP(B11,Ages!A$1:D$167,4,FALSE),B$1,"y"),Men!B$1:CP$100,24,FALSE)</f>
        <v>1.4312330623306233E-2</v>
      </c>
      <c r="E11" s="372">
        <f t="shared" si="0"/>
        <v>5.1273148148148146E-3</v>
      </c>
      <c r="F11" s="373">
        <v>92</v>
      </c>
      <c r="G11" s="374">
        <f>(D11/C11)</f>
        <v>0.69784727192644391</v>
      </c>
      <c r="I11" s="368">
        <v>9</v>
      </c>
      <c r="J11" s="375" t="s">
        <v>235</v>
      </c>
      <c r="K11" s="376" t="s">
        <v>942</v>
      </c>
      <c r="L11" s="364"/>
      <c r="M11" s="385" t="s">
        <v>365</v>
      </c>
      <c r="N11" s="385" t="s">
        <v>366</v>
      </c>
      <c r="O11" s="385" t="s">
        <v>367</v>
      </c>
    </row>
    <row r="12" spans="1:16" ht="12" customHeight="1" x14ac:dyDescent="0.5">
      <c r="A12" s="368">
        <v>10</v>
      </c>
      <c r="B12" s="369" t="s">
        <v>598</v>
      </c>
      <c r="C12" s="370" t="s">
        <v>955</v>
      </c>
      <c r="D12" s="414">
        <f>N$3/HLOOKUP(DATEDIF(VLOOKUP(B12,Ages!A$1:E$167,4,FALSE),B$1,"y"),Women!B$1:CP$100,24,FALSE)</f>
        <v>1.850309926912758E-2</v>
      </c>
      <c r="E12" s="372">
        <f t="shared" si="0"/>
        <v>6.6406249999999998E-3</v>
      </c>
      <c r="F12" s="373">
        <v>91</v>
      </c>
      <c r="G12" s="380">
        <f>D12/C12</f>
        <v>0.69658726660245007</v>
      </c>
      <c r="I12" s="368">
        <v>10</v>
      </c>
      <c r="J12" s="375" t="s">
        <v>956</v>
      </c>
      <c r="K12" s="376" t="s">
        <v>957</v>
      </c>
      <c r="L12" s="364"/>
      <c r="M12" s="386">
        <f>HLOOKUP(M10,Women!B$1:CP$100,24,FALSE)</f>
        <v>0.93799999999999994</v>
      </c>
      <c r="N12" s="387">
        <f>N3/M12</f>
        <v>1.4214641080312724E-2</v>
      </c>
      <c r="O12" s="388" t="s">
        <v>361</v>
      </c>
    </row>
    <row r="13" spans="1:16" ht="12" customHeight="1" x14ac:dyDescent="0.5">
      <c r="A13" s="368">
        <v>11</v>
      </c>
      <c r="B13" s="369" t="s">
        <v>937</v>
      </c>
      <c r="C13" s="370" t="s">
        <v>947</v>
      </c>
      <c r="D13" s="371">
        <f>N$4/HLOOKUP(DATEDIF(VLOOKUP(B13,Ages!A$1:D$167,4,FALSE),B$1,"y"),Men!B$1:CP$100,24,FALSE)</f>
        <v>1.288549748694676E-2</v>
      </c>
      <c r="E13" s="372">
        <f t="shared" si="0"/>
        <v>4.6383101851851854E-3</v>
      </c>
      <c r="F13" s="373">
        <v>90</v>
      </c>
      <c r="G13" s="374">
        <f>(D13/C13)</f>
        <v>0.69451464932763574</v>
      </c>
      <c r="I13" s="368">
        <v>11</v>
      </c>
      <c r="J13" s="375" t="s">
        <v>609</v>
      </c>
      <c r="K13" s="376" t="s">
        <v>958</v>
      </c>
      <c r="L13" s="364"/>
      <c r="M13" s="389">
        <f>HLOOKUP(M10,Men!B$1:CP$100,24,FALSE)</f>
        <v>0.91779999999999995</v>
      </c>
      <c r="N13" s="390">
        <f>N4/M13</f>
        <v>1.2787220648410451E-2</v>
      </c>
      <c r="O13" s="391" t="s">
        <v>362</v>
      </c>
    </row>
    <row r="14" spans="1:16" ht="12" customHeight="1" x14ac:dyDescent="0.5">
      <c r="A14" s="368">
        <v>12</v>
      </c>
      <c r="B14" s="369" t="s">
        <v>658</v>
      </c>
      <c r="C14" s="370" t="s">
        <v>959</v>
      </c>
      <c r="D14" s="371">
        <f>N$4/HLOOKUP(DATEDIF(VLOOKUP(B14,Ages!A$1:D$167,4,FALSE),B$1,"y"),Men!B$1:CP$100,24,FALSE)</f>
        <v>1.6026370491753532E-2</v>
      </c>
      <c r="E14" s="372">
        <f t="shared" si="0"/>
        <v>5.7754629629629631E-3</v>
      </c>
      <c r="F14" s="373">
        <v>89</v>
      </c>
      <c r="G14" s="374">
        <f>(D14/C14)</f>
        <v>0.69372665856087434</v>
      </c>
      <c r="I14" s="368">
        <v>12</v>
      </c>
      <c r="J14" s="375" t="s">
        <v>102</v>
      </c>
      <c r="K14" s="376" t="s">
        <v>954</v>
      </c>
      <c r="L14" s="364"/>
      <c r="M14" s="381"/>
    </row>
    <row r="15" spans="1:16" ht="12" customHeight="1" x14ac:dyDescent="0.5">
      <c r="A15" s="368">
        <v>13</v>
      </c>
      <c r="B15" s="369" t="s">
        <v>86</v>
      </c>
      <c r="C15" s="370" t="s">
        <v>952</v>
      </c>
      <c r="D15" s="371">
        <f>N$4/HLOOKUP(DATEDIF(VLOOKUP(B15,Ages!A$1:D$167,4,FALSE),B$1,"y"),Men!B$1:CP$100,24,FALSE)</f>
        <v>1.2595096706494002E-2</v>
      </c>
      <c r="E15" s="372">
        <f t="shared" si="0"/>
        <v>4.7309027777777775E-3</v>
      </c>
      <c r="F15" s="373">
        <v>88</v>
      </c>
      <c r="G15" s="374">
        <f>(D15/C15)</f>
        <v>0.66557575256335277</v>
      </c>
      <c r="I15" s="368">
        <v>13</v>
      </c>
      <c r="J15" s="375" t="s">
        <v>960</v>
      </c>
      <c r="K15" s="376" t="s">
        <v>961</v>
      </c>
      <c r="L15" s="364"/>
    </row>
    <row r="16" spans="1:16" ht="12" customHeight="1" x14ac:dyDescent="0.5">
      <c r="A16" s="368">
        <v>14</v>
      </c>
      <c r="B16" s="369" t="s">
        <v>690</v>
      </c>
      <c r="C16" s="392">
        <v>1.7673611111111112E-2</v>
      </c>
      <c r="D16" s="371">
        <f>N$4/HLOOKUP(DATEDIF(VLOOKUP(B16,Ages!A$1:D$167,4,FALSE),B$1,"y"),Men!B$1:CP$100,24,FALSE)</f>
        <v>1.173611111111111E-2</v>
      </c>
      <c r="E16" s="372">
        <f t="shared" si="0"/>
        <v>4.418402777777778E-3</v>
      </c>
      <c r="F16" s="373">
        <v>87</v>
      </c>
      <c r="G16" s="434">
        <f>(D16/C16)</f>
        <v>0.66404715127701364</v>
      </c>
      <c r="I16" s="368">
        <v>14</v>
      </c>
      <c r="J16" s="375" t="s">
        <v>594</v>
      </c>
      <c r="K16" s="376" t="s">
        <v>962</v>
      </c>
      <c r="L16" s="364"/>
      <c r="M16" s="393" t="s">
        <v>63</v>
      </c>
      <c r="N16" s="394"/>
      <c r="O16" s="395"/>
    </row>
    <row r="17" spans="1:15" ht="12" customHeight="1" x14ac:dyDescent="0.5">
      <c r="A17" s="368">
        <v>15</v>
      </c>
      <c r="B17" s="369" t="s">
        <v>963</v>
      </c>
      <c r="C17" s="370" t="s">
        <v>957</v>
      </c>
      <c r="D17" s="414">
        <f>N$3/HLOOKUP(DATEDIF(VLOOKUP(B17,Ages!A$1:E$167,4,FALSE),B$1,"y"),Women!B$1:CP$100,24,FALSE)</f>
        <v>1.3333333333333334E-2</v>
      </c>
      <c r="E17" s="372">
        <f t="shared" si="0"/>
        <v>5.0202546296296297E-3</v>
      </c>
      <c r="F17" s="373">
        <v>86</v>
      </c>
      <c r="G17" s="435">
        <f>D17/C17</f>
        <v>0.66397694524495676</v>
      </c>
      <c r="I17" s="368">
        <v>15</v>
      </c>
      <c r="J17" s="375" t="s">
        <v>938</v>
      </c>
      <c r="K17" s="376" t="s">
        <v>964</v>
      </c>
      <c r="L17" s="364"/>
      <c r="M17" s="396" t="s">
        <v>64</v>
      </c>
      <c r="N17" s="397"/>
      <c r="O17" s="398"/>
    </row>
    <row r="18" spans="1:15" ht="12" customHeight="1" x14ac:dyDescent="0.5">
      <c r="A18" s="368">
        <v>16</v>
      </c>
      <c r="B18" s="369" t="s">
        <v>579</v>
      </c>
      <c r="C18" s="370" t="s">
        <v>750</v>
      </c>
      <c r="D18" s="371">
        <f>N$4/HLOOKUP(DATEDIF(VLOOKUP(B18,Ages!A$1:D$167,4,FALSE),B$1,"y"),Men!B$1:CP$100,24,FALSE)</f>
        <v>1.508303702751717E-2</v>
      </c>
      <c r="E18" s="372">
        <f t="shared" si="0"/>
        <v>5.7581018518518519E-3</v>
      </c>
      <c r="F18" s="373">
        <v>85</v>
      </c>
      <c r="G18" s="374">
        <f t="shared" ref="G18:G23" si="1">(D18/C18)</f>
        <v>0.65486150712436353</v>
      </c>
      <c r="I18" s="368">
        <v>16</v>
      </c>
      <c r="J18" s="375" t="s">
        <v>200</v>
      </c>
      <c r="K18" s="376" t="s">
        <v>965</v>
      </c>
      <c r="L18" s="364"/>
      <c r="M18" s="396" t="s">
        <v>65</v>
      </c>
      <c r="N18" s="397"/>
      <c r="O18" s="398"/>
    </row>
    <row r="19" spans="1:15" ht="12" customHeight="1" x14ac:dyDescent="0.5">
      <c r="A19" s="368">
        <v>17</v>
      </c>
      <c r="B19" s="369" t="s">
        <v>133</v>
      </c>
      <c r="C19" s="370" t="s">
        <v>951</v>
      </c>
      <c r="D19" s="371">
        <f>N$4/HLOOKUP(DATEDIF(VLOOKUP(B19,Ages!A$1:D$167,4,FALSE),B$1,"y"),Men!B$1:CP$100,24,FALSE)</f>
        <v>1.2318789872059525E-2</v>
      </c>
      <c r="E19" s="372">
        <f t="shared" si="0"/>
        <v>4.7193287037037039E-3</v>
      </c>
      <c r="F19" s="373">
        <v>84</v>
      </c>
      <c r="G19" s="374">
        <f t="shared" si="1"/>
        <v>0.65257108825624954</v>
      </c>
      <c r="I19" s="368">
        <v>17</v>
      </c>
      <c r="J19" s="375" t="s">
        <v>665</v>
      </c>
      <c r="K19" s="376" t="s">
        <v>677</v>
      </c>
      <c r="L19" s="364"/>
      <c r="M19" s="396" t="s">
        <v>66</v>
      </c>
      <c r="N19" s="397"/>
      <c r="O19" s="398"/>
    </row>
    <row r="20" spans="1:15" ht="12" customHeight="1" x14ac:dyDescent="0.5">
      <c r="A20" s="368">
        <v>18</v>
      </c>
      <c r="B20" s="369" t="s">
        <v>72</v>
      </c>
      <c r="C20" s="370" t="s">
        <v>966</v>
      </c>
      <c r="D20" s="371">
        <f>N$4/HLOOKUP(DATEDIF(VLOOKUP(B20,Ages!A$1:D$167,4,FALSE),B$1,"y"),Men!B$1:CP$100,24,FALSE)</f>
        <v>1.7635027965606478E-2</v>
      </c>
      <c r="E20" s="372">
        <f t="shared" si="0"/>
        <v>6.7592592592592591E-3</v>
      </c>
      <c r="F20" s="373">
        <v>83</v>
      </c>
      <c r="G20" s="374">
        <f t="shared" si="1"/>
        <v>0.65225445900188339</v>
      </c>
      <c r="I20" s="368">
        <v>18</v>
      </c>
      <c r="J20" s="375" t="s">
        <v>600</v>
      </c>
      <c r="K20" s="376" t="s">
        <v>936</v>
      </c>
      <c r="L20" s="364"/>
      <c r="M20" s="399" t="s">
        <v>67</v>
      </c>
      <c r="N20" s="400"/>
      <c r="O20" s="401"/>
    </row>
    <row r="21" spans="1:15" ht="12" customHeight="1" x14ac:dyDescent="0.5">
      <c r="A21" s="368">
        <v>19</v>
      </c>
      <c r="B21" s="369" t="s">
        <v>945</v>
      </c>
      <c r="C21" s="370" t="s">
        <v>946</v>
      </c>
      <c r="D21" s="371">
        <f>N$4/HLOOKUP(DATEDIF(VLOOKUP(B21,Ages!A$1:D$167,4,FALSE),B$1,"y"),Men!B$1:CP$100,24,FALSE)</f>
        <v>1.1751387915401132E-2</v>
      </c>
      <c r="E21" s="372">
        <f t="shared" si="0"/>
        <v>4.635416666666667E-3</v>
      </c>
      <c r="F21" s="373">
        <v>82</v>
      </c>
      <c r="G21" s="374">
        <f t="shared" si="1"/>
        <v>0.63378271903286998</v>
      </c>
      <c r="I21" s="368">
        <v>19</v>
      </c>
      <c r="J21" s="375" t="s">
        <v>967</v>
      </c>
      <c r="K21" s="376" t="s">
        <v>968</v>
      </c>
      <c r="L21" s="364"/>
    </row>
    <row r="22" spans="1:15" ht="12" customHeight="1" x14ac:dyDescent="0.5">
      <c r="A22" s="368">
        <v>20</v>
      </c>
      <c r="B22" s="369" t="s">
        <v>925</v>
      </c>
      <c r="C22" s="370" t="s">
        <v>949</v>
      </c>
      <c r="D22" s="371">
        <f>N$4/HLOOKUP(DATEDIF(VLOOKUP(B22,Ages!A$1:D$167,4,FALSE),B$1,"y"),Men!B$1:CP$100,24,FALSE)</f>
        <v>1.1833142882749658E-2</v>
      </c>
      <c r="E22" s="372">
        <f t="shared" si="0"/>
        <v>4.6788194444444446E-3</v>
      </c>
      <c r="F22" s="373">
        <v>81</v>
      </c>
      <c r="G22" s="374">
        <f t="shared" si="1"/>
        <v>0.63227182750128041</v>
      </c>
      <c r="I22" s="368">
        <v>20</v>
      </c>
      <c r="J22" s="375" t="s">
        <v>227</v>
      </c>
      <c r="K22" s="376" t="s">
        <v>950</v>
      </c>
      <c r="L22" s="364"/>
    </row>
    <row r="23" spans="1:15" ht="12" customHeight="1" x14ac:dyDescent="0.5">
      <c r="A23" s="368">
        <v>21</v>
      </c>
      <c r="B23" s="369" t="s">
        <v>597</v>
      </c>
      <c r="C23" s="370" t="s">
        <v>969</v>
      </c>
      <c r="D23" s="371">
        <f>N$4/HLOOKUP(DATEDIF(VLOOKUP(B23,Ages!A$1:D$167,4,FALSE),B$1,"y"),Men!B$1:CP$100,24,FALSE)</f>
        <v>1.443556102227689E-2</v>
      </c>
      <c r="E23" s="372">
        <f t="shared" si="0"/>
        <v>5.7870370370370367E-3</v>
      </c>
      <c r="F23" s="373">
        <v>80</v>
      </c>
      <c r="G23" s="374">
        <f t="shared" si="1"/>
        <v>0.62361623616236173</v>
      </c>
      <c r="I23" s="368">
        <v>21</v>
      </c>
      <c r="J23" s="375" t="s">
        <v>168</v>
      </c>
      <c r="K23" s="376" t="s">
        <v>944</v>
      </c>
      <c r="L23" s="364"/>
    </row>
    <row r="24" spans="1:15" ht="12" customHeight="1" x14ac:dyDescent="0.5">
      <c r="A24" s="368">
        <v>22</v>
      </c>
      <c r="B24" s="369" t="s">
        <v>881</v>
      </c>
      <c r="C24" s="370" t="s">
        <v>970</v>
      </c>
      <c r="D24" s="414">
        <f>N$3/HLOOKUP(DATEDIF(VLOOKUP(B24,Ages!A$1:E$167,4,FALSE),B$1,"y"),Women!B$1:CP$100,24,FALSE)</f>
        <v>1.6054585591009432E-2</v>
      </c>
      <c r="E24" s="372">
        <f t="shared" si="0"/>
        <v>6.4728009259259261E-3</v>
      </c>
      <c r="F24" s="373">
        <v>79</v>
      </c>
      <c r="G24" s="380">
        <f>D24/C24</f>
        <v>0.62007876399786088</v>
      </c>
      <c r="I24" s="368">
        <v>22</v>
      </c>
      <c r="J24" s="375" t="s">
        <v>579</v>
      </c>
      <c r="K24" s="376" t="s">
        <v>750</v>
      </c>
      <c r="L24" s="364"/>
    </row>
    <row r="25" spans="1:15" ht="12" customHeight="1" x14ac:dyDescent="0.5">
      <c r="A25" s="368">
        <v>23</v>
      </c>
      <c r="B25" s="369" t="s">
        <v>606</v>
      </c>
      <c r="C25" s="370" t="s">
        <v>971</v>
      </c>
      <c r="D25" s="371">
        <f>N$4/HLOOKUP(DATEDIF(VLOOKUP(B25,Ages!A$1:D$167,4,FALSE),B$1,"y"),Men!B$1:CP$100,24,FALSE)</f>
        <v>1.4312330623306233E-2</v>
      </c>
      <c r="E25" s="372">
        <f t="shared" si="0"/>
        <v>5.7812499999999999E-3</v>
      </c>
      <c r="F25" s="373">
        <v>78</v>
      </c>
      <c r="G25" s="374">
        <f>(D25/C25)</f>
        <v>0.61891159452135058</v>
      </c>
      <c r="I25" s="368">
        <v>23</v>
      </c>
      <c r="J25" s="375" t="s">
        <v>572</v>
      </c>
      <c r="K25" s="376" t="s">
        <v>972</v>
      </c>
      <c r="L25" s="364"/>
    </row>
    <row r="26" spans="1:15" ht="12" customHeight="1" x14ac:dyDescent="0.5">
      <c r="A26" s="368">
        <v>24</v>
      </c>
      <c r="B26" s="369" t="s">
        <v>938</v>
      </c>
      <c r="C26" s="370" t="s">
        <v>964</v>
      </c>
      <c r="D26" s="371">
        <f>N$4/HLOOKUP(DATEDIF(VLOOKUP(B26,Ages!A$1:D$167,4,FALSE),B$1,"y"),Men!B$1:CP$100,24,FALSE)</f>
        <v>1.288549748694676E-2</v>
      </c>
      <c r="E26" s="372">
        <f t="shared" si="0"/>
        <v>5.2372685185185187E-3</v>
      </c>
      <c r="F26" s="373">
        <v>77</v>
      </c>
      <c r="G26" s="374">
        <f>(D26/C26)</f>
        <v>0.61508673086861876</v>
      </c>
      <c r="I26" s="368">
        <v>24</v>
      </c>
      <c r="J26" s="375" t="s">
        <v>658</v>
      </c>
      <c r="K26" s="376" t="s">
        <v>959</v>
      </c>
      <c r="L26" s="364"/>
    </row>
    <row r="27" spans="1:15" ht="12" customHeight="1" x14ac:dyDescent="0.5">
      <c r="A27" s="368">
        <v>25</v>
      </c>
      <c r="B27" s="369" t="s">
        <v>600</v>
      </c>
      <c r="C27" s="370" t="s">
        <v>936</v>
      </c>
      <c r="D27" s="414">
        <f>N$3/HLOOKUP(DATEDIF(VLOOKUP(B27,Ages!A$1:E$167,4,FALSE),B$1,"y"),Women!B$1:CP$100,24,FALSE)</f>
        <v>1.3423269237222727E-2</v>
      </c>
      <c r="E27" s="372">
        <f t="shared" si="0"/>
        <v>5.4861111111111109E-3</v>
      </c>
      <c r="F27" s="373">
        <v>76</v>
      </c>
      <c r="G27" s="380">
        <f>D27/C27</f>
        <v>0.61169328169622561</v>
      </c>
      <c r="I27" s="368">
        <v>25</v>
      </c>
      <c r="J27" s="375" t="s">
        <v>606</v>
      </c>
      <c r="K27" s="376" t="s">
        <v>971</v>
      </c>
      <c r="L27" s="364"/>
    </row>
    <row r="28" spans="1:15" ht="12" customHeight="1" x14ac:dyDescent="0.5">
      <c r="A28" s="368">
        <v>26</v>
      </c>
      <c r="B28" s="369" t="s">
        <v>576</v>
      </c>
      <c r="C28" s="370" t="s">
        <v>973</v>
      </c>
      <c r="D28" s="414">
        <f>N$3/HLOOKUP(DATEDIF(VLOOKUP(B28,Ages!A$1:E$167,4,FALSE),B$1,"y"),Women!B$1:CP$100,24,FALSE)</f>
        <v>1.3983569306065374E-2</v>
      </c>
      <c r="E28" s="372">
        <f t="shared" si="0"/>
        <v>5.7986111111111112E-3</v>
      </c>
      <c r="F28" s="373">
        <v>75</v>
      </c>
      <c r="G28" s="380">
        <f>D28/C28</f>
        <v>0.60288442517168084</v>
      </c>
      <c r="I28" s="368">
        <v>26</v>
      </c>
      <c r="J28" s="375" t="s">
        <v>597</v>
      </c>
      <c r="K28" s="376" t="s">
        <v>969</v>
      </c>
      <c r="L28" s="364"/>
    </row>
    <row r="29" spans="1:15" ht="12" customHeight="1" x14ac:dyDescent="0.5">
      <c r="A29" s="368">
        <v>27</v>
      </c>
      <c r="B29" s="369" t="s">
        <v>609</v>
      </c>
      <c r="C29" s="370" t="s">
        <v>958</v>
      </c>
      <c r="D29" s="371">
        <f>N$4/HLOOKUP(DATEDIF(VLOOKUP(B29,Ages!A$1:D$167,4,FALSE),B$1,"y"),Men!B$1:CP$100,24,FALSE)</f>
        <v>1.2228937283641878E-2</v>
      </c>
      <c r="E29" s="372">
        <f t="shared" si="0"/>
        <v>5.107060185185185E-3</v>
      </c>
      <c r="F29" s="373">
        <v>74</v>
      </c>
      <c r="G29" s="374">
        <f>(D29/C29)</f>
        <v>0.59862899790745516</v>
      </c>
      <c r="I29" s="368">
        <v>27</v>
      </c>
      <c r="J29" s="375" t="s">
        <v>672</v>
      </c>
      <c r="K29" s="376" t="s">
        <v>974</v>
      </c>
      <c r="L29" s="364"/>
    </row>
    <row r="30" spans="1:15" ht="12" customHeight="1" x14ac:dyDescent="0.5">
      <c r="A30" s="368">
        <v>28</v>
      </c>
      <c r="B30" s="369" t="s">
        <v>975</v>
      </c>
      <c r="C30" s="370" t="s">
        <v>976</v>
      </c>
      <c r="D30" s="414">
        <f>N$3/HLOOKUP(DATEDIF(VLOOKUP(B30,Ages!A$1:E$167,4,FALSE),B$1,"y"),Women!B$1:CP$100,24,FALSE)</f>
        <v>1.3791201213625709E-2</v>
      </c>
      <c r="E30" s="372">
        <f t="shared" si="0"/>
        <v>5.8159722222222224E-3</v>
      </c>
      <c r="F30" s="373">
        <v>73</v>
      </c>
      <c r="G30" s="380">
        <f>D30/C30</f>
        <v>0.59281581336182154</v>
      </c>
      <c r="I30" s="368">
        <v>28</v>
      </c>
      <c r="J30" s="375" t="s">
        <v>576</v>
      </c>
      <c r="K30" s="376" t="s">
        <v>973</v>
      </c>
      <c r="L30" s="364"/>
    </row>
    <row r="31" spans="1:15" ht="12" customHeight="1" x14ac:dyDescent="0.5">
      <c r="A31" s="368">
        <v>29</v>
      </c>
      <c r="B31" s="369" t="s">
        <v>601</v>
      </c>
      <c r="C31" s="370" t="s">
        <v>977</v>
      </c>
      <c r="D31" s="414">
        <f>N$3/HLOOKUP(DATEDIF(VLOOKUP(B31,Ages!A$1:E$167,4,FALSE),B$1,"y"),Women!B$1:CP$100,24,FALSE)</f>
        <v>1.5863573269879042E-2</v>
      </c>
      <c r="E31" s="372">
        <f t="shared" si="0"/>
        <v>6.6927083333333335E-3</v>
      </c>
      <c r="F31" s="373">
        <v>72</v>
      </c>
      <c r="G31" s="380">
        <f>D31/C31</f>
        <v>0.59256927389431435</v>
      </c>
      <c r="I31" s="368">
        <v>29</v>
      </c>
      <c r="J31" s="375" t="s">
        <v>975</v>
      </c>
      <c r="K31" s="376" t="s">
        <v>976</v>
      </c>
      <c r="L31" s="364"/>
    </row>
    <row r="32" spans="1:15" ht="12" customHeight="1" x14ac:dyDescent="0.5">
      <c r="A32" s="368">
        <v>30</v>
      </c>
      <c r="B32" s="369" t="s">
        <v>107</v>
      </c>
      <c r="C32" s="370" t="s">
        <v>978</v>
      </c>
      <c r="D32" s="414">
        <f>N$3/HLOOKUP(DATEDIF(VLOOKUP(B32,Ages!A$1:E$167,4,FALSE),B$1,"y"),Women!B$1:CP$100,24,FALSE)</f>
        <v>2.0183671409829452E-2</v>
      </c>
      <c r="E32" s="372">
        <f t="shared" si="0"/>
        <v>8.5821759259259254E-3</v>
      </c>
      <c r="F32" s="373">
        <v>71</v>
      </c>
      <c r="G32" s="380">
        <f>D32/C32</f>
        <v>0.58795320627419578</v>
      </c>
      <c r="I32" s="368">
        <v>30</v>
      </c>
      <c r="J32" s="375" t="s">
        <v>90</v>
      </c>
      <c r="K32" s="376" t="s">
        <v>953</v>
      </c>
      <c r="L32" s="364"/>
    </row>
    <row r="33" spans="1:12" ht="12" customHeight="1" x14ac:dyDescent="0.5">
      <c r="A33" s="368">
        <v>31</v>
      </c>
      <c r="B33" s="369" t="s">
        <v>194</v>
      </c>
      <c r="C33" s="370" t="s">
        <v>758</v>
      </c>
      <c r="D33" s="371">
        <f>N$4/HLOOKUP(DATEDIF(VLOOKUP(B33,Ages!A$1:D$167,4,FALSE),B$1,"y"),Men!B$1:CP$100,24,FALSE)</f>
        <v>1.443556102227689E-2</v>
      </c>
      <c r="E33" s="372">
        <f t="shared" si="0"/>
        <v>6.1660879629629626E-3</v>
      </c>
      <c r="F33" s="373">
        <v>70</v>
      </c>
      <c r="G33" s="374">
        <f t="shared" ref="G33:G40" si="2">(D33/C33)</f>
        <v>0.58528037180888004</v>
      </c>
      <c r="I33" s="368">
        <v>31</v>
      </c>
      <c r="J33" s="375" t="s">
        <v>662</v>
      </c>
      <c r="K33" s="376" t="s">
        <v>979</v>
      </c>
      <c r="L33" s="364"/>
    </row>
    <row r="34" spans="1:12" ht="12" customHeight="1" x14ac:dyDescent="0.5">
      <c r="A34" s="368">
        <v>32</v>
      </c>
      <c r="B34" s="369" t="s">
        <v>74</v>
      </c>
      <c r="C34" s="370" t="s">
        <v>980</v>
      </c>
      <c r="D34" s="371">
        <f>N$4/HLOOKUP(DATEDIF(VLOOKUP(B34,Ages!A$1:D$167,4,FALSE),B$1,"y"),Men!B$1:CP$100,24,FALSE)</f>
        <v>1.4072075672795097E-2</v>
      </c>
      <c r="E34" s="372">
        <f t="shared" si="0"/>
        <v>6.0879629629629626E-3</v>
      </c>
      <c r="F34" s="373">
        <v>69</v>
      </c>
      <c r="G34" s="374">
        <f t="shared" si="2"/>
        <v>0.57786470443417137</v>
      </c>
      <c r="I34" s="368">
        <v>32</v>
      </c>
      <c r="J34" s="375" t="s">
        <v>611</v>
      </c>
      <c r="K34" s="376" t="s">
        <v>948</v>
      </c>
      <c r="L34" s="364"/>
    </row>
    <row r="35" spans="1:12" ht="12" customHeight="1" x14ac:dyDescent="0.5">
      <c r="A35" s="368">
        <v>33</v>
      </c>
      <c r="B35" s="369" t="s">
        <v>572</v>
      </c>
      <c r="C35" s="370" t="s">
        <v>972</v>
      </c>
      <c r="D35" s="371">
        <f>N$4/HLOOKUP(DATEDIF(VLOOKUP(B35,Ages!A$1:D$167,4,FALSE),B$1,"y"),Men!B$1:CP$100,24,FALSE)</f>
        <v>1.3292684461559758E-2</v>
      </c>
      <c r="E35" s="372">
        <f t="shared" si="0"/>
        <v>5.7638888888888887E-3</v>
      </c>
      <c r="F35" s="373">
        <v>68</v>
      </c>
      <c r="G35" s="374">
        <f t="shared" si="2"/>
        <v>0.57655016941704973</v>
      </c>
      <c r="I35" s="368">
        <v>33</v>
      </c>
      <c r="J35" s="375" t="s">
        <v>74</v>
      </c>
      <c r="K35" s="376" t="s">
        <v>980</v>
      </c>
      <c r="L35" s="364"/>
    </row>
    <row r="36" spans="1:12" ht="12" customHeight="1" x14ac:dyDescent="0.5">
      <c r="A36" s="368">
        <v>34</v>
      </c>
      <c r="B36" s="369" t="s">
        <v>594</v>
      </c>
      <c r="C36" s="370" t="s">
        <v>962</v>
      </c>
      <c r="D36" s="371">
        <f>N$4/HLOOKUP(DATEDIF(VLOOKUP(B36,Ages!A$1:D$167,4,FALSE),B$1,"y"),Men!B$1:CP$100,24,FALSE)</f>
        <v>1.187745279942426E-2</v>
      </c>
      <c r="E36" s="372">
        <f t="shared" si="0"/>
        <v>5.1765046296296299E-3</v>
      </c>
      <c r="F36" s="373">
        <v>67</v>
      </c>
      <c r="G36" s="374">
        <f t="shared" si="2"/>
        <v>0.57362320954178647</v>
      </c>
      <c r="I36" s="368">
        <v>34</v>
      </c>
      <c r="J36" s="375" t="s">
        <v>194</v>
      </c>
      <c r="K36" s="376" t="s">
        <v>758</v>
      </c>
      <c r="L36" s="364"/>
    </row>
    <row r="37" spans="1:12" ht="12" customHeight="1" x14ac:dyDescent="0.5">
      <c r="A37" s="368">
        <v>35</v>
      </c>
      <c r="B37" s="369" t="s">
        <v>204</v>
      </c>
      <c r="C37" s="370" t="s">
        <v>981</v>
      </c>
      <c r="D37" s="371">
        <f>N$4/HLOOKUP(DATEDIF(VLOOKUP(B37,Ages!A$1:D$167,4,FALSE),B$1,"y"),Men!B$1:CP$100,24,FALSE)</f>
        <v>1.6026370491753532E-2</v>
      </c>
      <c r="E37" s="372">
        <f t="shared" si="0"/>
        <v>7.013888888888889E-3</v>
      </c>
      <c r="F37" s="373">
        <v>66</v>
      </c>
      <c r="G37" s="374">
        <f t="shared" si="2"/>
        <v>0.57123696802289814</v>
      </c>
      <c r="I37" s="368">
        <v>35</v>
      </c>
      <c r="J37" s="375" t="s">
        <v>152</v>
      </c>
      <c r="K37" s="376" t="s">
        <v>982</v>
      </c>
      <c r="L37" s="364"/>
    </row>
    <row r="38" spans="1:12" ht="12" customHeight="1" x14ac:dyDescent="0.5">
      <c r="A38" s="368">
        <v>36</v>
      </c>
      <c r="B38" s="369" t="s">
        <v>960</v>
      </c>
      <c r="C38" s="370" t="s">
        <v>961</v>
      </c>
      <c r="D38" s="371">
        <f>N$4/HLOOKUP(DATEDIF(VLOOKUP(B38,Ages!A$1:D$167,4,FALSE),B$1,"y"),Men!B$1:CP$100,24,FALSE)</f>
        <v>1.1751387915401132E-2</v>
      </c>
      <c r="E38" s="372">
        <f t="shared" si="0"/>
        <v>5.1649305555555554E-3</v>
      </c>
      <c r="F38" s="373">
        <v>65</v>
      </c>
      <c r="G38" s="374">
        <f t="shared" si="2"/>
        <v>0.568806675568996</v>
      </c>
      <c r="I38" s="368">
        <v>36</v>
      </c>
      <c r="J38" s="375" t="s">
        <v>574</v>
      </c>
      <c r="K38" s="376" t="s">
        <v>970</v>
      </c>
      <c r="L38" s="364"/>
    </row>
    <row r="39" spans="1:12" ht="12" customHeight="1" x14ac:dyDescent="0.5">
      <c r="A39" s="368">
        <v>37</v>
      </c>
      <c r="B39" s="369" t="s">
        <v>200</v>
      </c>
      <c r="C39" s="370" t="s">
        <v>965</v>
      </c>
      <c r="D39" s="371">
        <f>N$4/HLOOKUP(DATEDIF(VLOOKUP(B39,Ages!A$1:D$167,4,FALSE),B$1,"y"),Men!B$1:CP$100,24,FALSE)</f>
        <v>1.214164195231855E-2</v>
      </c>
      <c r="E39" s="372">
        <f t="shared" si="0"/>
        <v>5.3414351851851852E-3</v>
      </c>
      <c r="F39" s="373">
        <v>64</v>
      </c>
      <c r="G39" s="374">
        <f t="shared" si="2"/>
        <v>0.56827619971848464</v>
      </c>
      <c r="I39" s="368">
        <v>37</v>
      </c>
      <c r="J39" s="369" t="s">
        <v>934</v>
      </c>
      <c r="K39" s="376" t="s">
        <v>983</v>
      </c>
      <c r="L39" s="364"/>
    </row>
    <row r="40" spans="1:12" ht="12" customHeight="1" x14ac:dyDescent="0.5">
      <c r="A40" s="368">
        <v>38</v>
      </c>
      <c r="B40" s="369" t="s">
        <v>967</v>
      </c>
      <c r="C40" s="370" t="s">
        <v>968</v>
      </c>
      <c r="D40" s="371">
        <f>N$4/HLOOKUP(DATEDIF(VLOOKUP(B40,Ages!A$1:D$167,4,FALSE),B$1,"y"),Men!B$1:CP$100,24,FALSE)</f>
        <v>1.250251529893588E-2</v>
      </c>
      <c r="E40" s="372">
        <f t="shared" si="0"/>
        <v>5.6134259259259262E-3</v>
      </c>
      <c r="F40" s="373">
        <v>63</v>
      </c>
      <c r="G40" s="374">
        <f t="shared" si="2"/>
        <v>0.55681305248869073</v>
      </c>
      <c r="I40" s="368">
        <v>38</v>
      </c>
      <c r="J40" s="375" t="s">
        <v>598</v>
      </c>
      <c r="K40" s="376" t="s">
        <v>955</v>
      </c>
    </row>
    <row r="41" spans="1:12" ht="12" customHeight="1" x14ac:dyDescent="0.5">
      <c r="A41" s="368">
        <v>39</v>
      </c>
      <c r="B41" s="369" t="s">
        <v>662</v>
      </c>
      <c r="C41" s="392">
        <v>2.4074074074074074E-2</v>
      </c>
      <c r="D41" s="414">
        <f>N$3/HLOOKUP(DATEDIF(VLOOKUP(B41,Ages!A$1:E$167,4,FALSE),B$1,"y"),Women!B$1:CP$100,24,FALSE)</f>
        <v>1.3346680013346681E-2</v>
      </c>
      <c r="E41" s="372">
        <f t="shared" si="0"/>
        <v>6.0185185185185185E-3</v>
      </c>
      <c r="F41" s="373">
        <v>62</v>
      </c>
      <c r="G41" s="380">
        <f>D41/C41</f>
        <v>0.55440055440055447</v>
      </c>
      <c r="I41" s="368">
        <v>39</v>
      </c>
      <c r="J41" s="375" t="s">
        <v>601</v>
      </c>
      <c r="K41" s="376" t="s">
        <v>977</v>
      </c>
    </row>
    <row r="42" spans="1:12" ht="12" customHeight="1" x14ac:dyDescent="0.5">
      <c r="A42" s="368">
        <v>40</v>
      </c>
      <c r="B42" s="369" t="s">
        <v>152</v>
      </c>
      <c r="C42" s="370" t="s">
        <v>982</v>
      </c>
      <c r="D42" s="371">
        <f>N$4/HLOOKUP(DATEDIF(VLOOKUP(B42,Ages!A$1:D$167,4,FALSE),B$1,"y"),Men!B$1:CP$100,24,FALSE)</f>
        <v>1.4191186349590219E-2</v>
      </c>
      <c r="E42" s="372">
        <f t="shared" si="0"/>
        <v>6.4091435185185189E-3</v>
      </c>
      <c r="F42" s="373">
        <v>61</v>
      </c>
      <c r="G42" s="374">
        <f>(D42/C42)</f>
        <v>0.55355237047611505</v>
      </c>
      <c r="I42" s="368">
        <v>40</v>
      </c>
      <c r="J42" s="375" t="s">
        <v>72</v>
      </c>
      <c r="K42" s="376" t="s">
        <v>966</v>
      </c>
    </row>
    <row r="43" spans="1:12" ht="12" customHeight="1" x14ac:dyDescent="0.5">
      <c r="A43" s="368">
        <v>41</v>
      </c>
      <c r="B43" s="369" t="s">
        <v>927</v>
      </c>
      <c r="C43" s="370" t="s">
        <v>984</v>
      </c>
      <c r="D43" s="414">
        <f>N$3/HLOOKUP(DATEDIF(VLOOKUP(B43,Ages!A$1:E$167,4,FALSE),B$1,"y"),Women!B$1:CP$100,24,FALSE)</f>
        <v>1.6866961838498843E-2</v>
      </c>
      <c r="E43" s="372">
        <f t="shared" si="0"/>
        <v>7.6331018518518519E-3</v>
      </c>
      <c r="F43" s="373">
        <v>60</v>
      </c>
      <c r="G43" s="380">
        <f>D43/C43</f>
        <v>0.55242816635568615</v>
      </c>
      <c r="I43" s="368">
        <v>41</v>
      </c>
      <c r="J43" s="375" t="s">
        <v>985</v>
      </c>
      <c r="K43" s="376" t="s">
        <v>986</v>
      </c>
    </row>
    <row r="44" spans="1:12" ht="12" customHeight="1" x14ac:dyDescent="0.5">
      <c r="A44" s="368">
        <v>42</v>
      </c>
      <c r="B44" s="369" t="s">
        <v>153</v>
      </c>
      <c r="C44" s="370" t="s">
        <v>696</v>
      </c>
      <c r="D44" s="414">
        <f>N$3/HLOOKUP(DATEDIF(VLOOKUP(B44,Ages!A$1:E$167,4,FALSE),B$1,"y"),Women!B$1:CP$100,24,FALSE)</f>
        <v>1.6054585591009432E-2</v>
      </c>
      <c r="E44" s="372">
        <f t="shared" si="0"/>
        <v>7.3119212962962964E-3</v>
      </c>
      <c r="F44" s="373">
        <v>59</v>
      </c>
      <c r="G44" s="380">
        <f>D44/C44</f>
        <v>0.54891816187701425</v>
      </c>
      <c r="I44" s="368">
        <v>42</v>
      </c>
      <c r="J44" s="375" t="s">
        <v>204</v>
      </c>
      <c r="K44" s="376" t="s">
        <v>981</v>
      </c>
    </row>
    <row r="45" spans="1:12" ht="12" customHeight="1" x14ac:dyDescent="0.5">
      <c r="A45" s="368">
        <v>43</v>
      </c>
      <c r="B45" s="369" t="s">
        <v>77</v>
      </c>
      <c r="C45" s="370" t="s">
        <v>987</v>
      </c>
      <c r="D45" s="414">
        <f>N$3/HLOOKUP(DATEDIF(VLOOKUP(B45,Ages!A$1:E$167,4,FALSE),B$1,"y"),Women!B$1:CP$100,24,FALSE)</f>
        <v>1.8003420649923486E-2</v>
      </c>
      <c r="E45" s="372">
        <f t="shared" si="0"/>
        <v>8.579282407407407E-3</v>
      </c>
      <c r="F45" s="373">
        <v>58</v>
      </c>
      <c r="G45" s="380">
        <f>D45/C45</f>
        <v>0.52461907054077206</v>
      </c>
      <c r="I45" s="368">
        <v>43</v>
      </c>
      <c r="J45" s="375" t="s">
        <v>988</v>
      </c>
      <c r="K45" s="376" t="s">
        <v>989</v>
      </c>
    </row>
    <row r="46" spans="1:12" ht="12" customHeight="1" x14ac:dyDescent="0.5">
      <c r="A46" s="368">
        <v>44</v>
      </c>
      <c r="B46" s="369" t="s">
        <v>934</v>
      </c>
      <c r="C46" s="370" t="s">
        <v>983</v>
      </c>
      <c r="D46" s="414">
        <f>N$3/HLOOKUP(DATEDIF(VLOOKUP(B46,Ages!A$1:E$167,4,FALSE),B$1,"y"),Women!B$1:CP$100,24,FALSE)</f>
        <v>1.3364070695933983E-2</v>
      </c>
      <c r="E46" s="372">
        <f t="shared" si="0"/>
        <v>6.556712962962963E-3</v>
      </c>
      <c r="F46" s="373">
        <v>57</v>
      </c>
      <c r="G46" s="380">
        <f>D46/C46</f>
        <v>0.50955679970374934</v>
      </c>
      <c r="I46" s="368">
        <v>44</v>
      </c>
      <c r="J46" s="375" t="s">
        <v>887</v>
      </c>
      <c r="K46" s="376" t="s">
        <v>990</v>
      </c>
    </row>
    <row r="47" spans="1:12" ht="12" customHeight="1" x14ac:dyDescent="0.5">
      <c r="A47" s="368">
        <v>45</v>
      </c>
      <c r="B47" s="369" t="s">
        <v>672</v>
      </c>
      <c r="C47" s="392">
        <v>2.3182870370370371E-2</v>
      </c>
      <c r="D47" s="371">
        <f>N$4/HLOOKUP(DATEDIF(VLOOKUP(B47,Ages!A$1:D$167,4,FALSE),B$1,"y"),Men!B$1:CP$100,24,FALSE)</f>
        <v>1.1739633001011414E-2</v>
      </c>
      <c r="E47" s="372">
        <f t="shared" si="0"/>
        <v>5.7957175925925928E-3</v>
      </c>
      <c r="F47" s="373">
        <v>56</v>
      </c>
      <c r="G47" s="374">
        <f>(D47/C47)</f>
        <v>0.50639255680848039</v>
      </c>
      <c r="I47" s="368">
        <v>45</v>
      </c>
      <c r="J47" s="375" t="s">
        <v>886</v>
      </c>
      <c r="K47" s="376" t="s">
        <v>991</v>
      </c>
    </row>
    <row r="48" spans="1:12" ht="12" customHeight="1" x14ac:dyDescent="0.5">
      <c r="A48" s="368">
        <v>46</v>
      </c>
      <c r="B48" s="369" t="s">
        <v>887</v>
      </c>
      <c r="C48" s="370" t="s">
        <v>990</v>
      </c>
      <c r="D48" s="414">
        <f>N$3/HLOOKUP(DATEDIF(VLOOKUP(B48,'Ages OLD'!A$1:E$167,4,FALSE),B$1,"y"),Women!B$1:CP$100,24,FALSE)</f>
        <v>1.4643968515467693E-2</v>
      </c>
      <c r="E48" s="372">
        <f t="shared" si="0"/>
        <v>7.2627314814814811E-3</v>
      </c>
      <c r="F48" s="373">
        <v>55</v>
      </c>
      <c r="G48" s="380">
        <f>D48/C48</f>
        <v>0.50407923495474449</v>
      </c>
      <c r="I48" s="368">
        <v>46</v>
      </c>
      <c r="J48" s="375" t="s">
        <v>153</v>
      </c>
      <c r="K48" s="376" t="s">
        <v>696</v>
      </c>
    </row>
    <row r="49" spans="1:11" ht="12" customHeight="1" x14ac:dyDescent="0.5">
      <c r="A49" s="368">
        <v>47</v>
      </c>
      <c r="B49" s="369" t="s">
        <v>985</v>
      </c>
      <c r="C49" s="392">
        <v>2.736111111111111E-2</v>
      </c>
      <c r="D49" s="414">
        <f>N$3/HLOOKUP(DATEDIF(VLOOKUP(B49,Ages!A$1:E$167,4,FALSE),B$1,"y"),Women!B$1:CP$100,24,FALSE)</f>
        <v>1.3708958804578793E-2</v>
      </c>
      <c r="E49" s="372">
        <f t="shared" si="0"/>
        <v>6.8402777777777776E-3</v>
      </c>
      <c r="F49" s="373">
        <v>54</v>
      </c>
      <c r="G49" s="380">
        <f>D49/C49</f>
        <v>0.50103808828917418</v>
      </c>
      <c r="I49" s="368">
        <v>47</v>
      </c>
      <c r="J49" s="375" t="s">
        <v>927</v>
      </c>
      <c r="K49" s="376" t="s">
        <v>984</v>
      </c>
    </row>
    <row r="50" spans="1:11" ht="12" customHeight="1" x14ac:dyDescent="0.5">
      <c r="A50" s="368">
        <v>48</v>
      </c>
      <c r="B50" s="369" t="s">
        <v>886</v>
      </c>
      <c r="C50" s="370" t="s">
        <v>991</v>
      </c>
      <c r="D50" s="414">
        <f>N$3/HLOOKUP(DATEDIF(VLOOKUP(B50,Ages!A$1:E$167,4,FALSE),B$1,"y"),Women!B$1:CP$100,24,FALSE)</f>
        <v>1.3333333333333334E-2</v>
      </c>
      <c r="E50" s="372">
        <f t="shared" si="0"/>
        <v>7.2714120370370372E-3</v>
      </c>
      <c r="F50" s="373">
        <v>53</v>
      </c>
      <c r="G50" s="380">
        <f>D50/C50</f>
        <v>0.45841623557500999</v>
      </c>
      <c r="I50" s="368">
        <v>48</v>
      </c>
      <c r="J50" s="375" t="s">
        <v>77</v>
      </c>
      <c r="K50" s="376" t="s">
        <v>987</v>
      </c>
    </row>
    <row r="51" spans="1:11" ht="12" customHeight="1" x14ac:dyDescent="0.5">
      <c r="A51" s="368">
        <v>49</v>
      </c>
      <c r="B51" s="369" t="s">
        <v>203</v>
      </c>
      <c r="C51" s="370" t="s">
        <v>978</v>
      </c>
      <c r="D51" s="414">
        <f>N$3/HLOOKUP(DATEDIF(VLOOKUP(B51,Ages!A$1:E$167,4,FALSE),B$1,"y"),Women!B$1:CP$100,24,FALSE)</f>
        <v>1.5494867325198529E-2</v>
      </c>
      <c r="E51" s="372">
        <f t="shared" si="0"/>
        <v>8.5821759259259254E-3</v>
      </c>
      <c r="F51" s="373">
        <v>52</v>
      </c>
      <c r="G51" s="380">
        <f>D51/C51</f>
        <v>0.45136767933147437</v>
      </c>
      <c r="I51" s="368">
        <v>49</v>
      </c>
      <c r="J51" s="369" t="s">
        <v>107</v>
      </c>
      <c r="K51" s="376" t="s">
        <v>978</v>
      </c>
    </row>
    <row r="52" spans="1:11" ht="12" customHeight="1" x14ac:dyDescent="0.5">
      <c r="A52" s="368">
        <v>50</v>
      </c>
      <c r="B52" s="369" t="s">
        <v>988</v>
      </c>
      <c r="C52" s="370" t="s">
        <v>989</v>
      </c>
      <c r="D52" s="371">
        <f>N$4/HLOOKUP(DATEDIF(VLOOKUP(B52,Ages!A$1:D$167,4,FALSE),B$1,"y"),Men!B$1:CP$100,24,FALSE)</f>
        <v>1.173611111111111E-2</v>
      </c>
      <c r="E52" s="372">
        <f t="shared" si="0"/>
        <v>7.2019675925925923E-3</v>
      </c>
      <c r="F52" s="373">
        <v>51</v>
      </c>
      <c r="G52" s="374">
        <f>(D52/C52)</f>
        <v>0.407392527119325</v>
      </c>
      <c r="I52" s="368">
        <v>50</v>
      </c>
      <c r="J52" s="375" t="s">
        <v>203</v>
      </c>
      <c r="K52" s="376" t="s">
        <v>978</v>
      </c>
    </row>
    <row r="53" spans="1:11" ht="12" customHeight="1" x14ac:dyDescent="0.5">
      <c r="A53" s="402">
        <v>51</v>
      </c>
      <c r="B53" s="403" t="s">
        <v>220</v>
      </c>
      <c r="C53" s="404">
        <v>4.3831018518518519E-2</v>
      </c>
      <c r="D53" s="415">
        <f>N$3/HLOOKUP(DATEDIF(VLOOKUP(B53,Ages!A$1:E$167,4,FALSE),B$1,"y"),Women!B$1:CP$100,24,FALSE)</f>
        <v>1.4094432699083864E-2</v>
      </c>
      <c r="E53" s="405">
        <f t="shared" si="0"/>
        <v>1.095775462962963E-2</v>
      </c>
      <c r="F53" s="416">
        <v>50</v>
      </c>
      <c r="G53" s="406">
        <f>D53/C53</f>
        <v>0.32156297470315442</v>
      </c>
      <c r="I53" s="402">
        <v>51</v>
      </c>
      <c r="J53" s="407" t="s">
        <v>220</v>
      </c>
      <c r="K53" s="408">
        <v>4.3831018518518519E-2</v>
      </c>
    </row>
  </sheetData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P46"/>
  <sheetViews>
    <sheetView showGridLines="0" zoomScaleNormal="100" workbookViewId="0">
      <selection activeCell="F3" sqref="F3:F46"/>
    </sheetView>
  </sheetViews>
  <sheetFormatPr defaultColWidth="13.52734375" defaultRowHeight="11.35" x14ac:dyDescent="0.35"/>
  <cols>
    <col min="1" max="1" width="4.41015625" style="2" customWidth="1"/>
    <col min="2" max="2" width="18.3515625" style="1" bestFit="1" customWidth="1"/>
    <col min="3" max="3" width="8.29296875" style="11" customWidth="1"/>
    <col min="4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2.41015625" style="1" customWidth="1"/>
    <col min="9" max="9" width="4.1171875" style="1" bestFit="1" customWidth="1"/>
    <col min="10" max="10" width="18.52734375" style="1" customWidth="1"/>
    <col min="11" max="11" width="8.1171875" style="1" bestFit="1" customWidth="1"/>
    <col min="12" max="12" width="1.87890625" style="1" customWidth="1"/>
    <col min="13" max="13" width="10.3515625" style="1" bestFit="1" customWidth="1"/>
    <col min="14" max="14" width="10.87890625" style="1" bestFit="1" customWidth="1"/>
    <col min="15" max="15" width="19.52734375" style="1" customWidth="1"/>
    <col min="16" max="16384" width="13.52734375" style="1"/>
  </cols>
  <sheetData>
    <row r="1" spans="1:16" s="4" customFormat="1" ht="25.5" customHeight="1" x14ac:dyDescent="0.4">
      <c r="B1" s="94">
        <v>45469</v>
      </c>
      <c r="C1" s="54" t="s">
        <v>734</v>
      </c>
      <c r="D1" s="54"/>
      <c r="E1" s="66"/>
      <c r="G1" s="55">
        <v>4</v>
      </c>
      <c r="H1" s="4" t="s">
        <v>83</v>
      </c>
      <c r="J1" s="4" t="s">
        <v>676</v>
      </c>
    </row>
    <row r="2" spans="1:16" s="2" customFormat="1" ht="12.7" x14ac:dyDescent="0.4">
      <c r="A2" s="171" t="s">
        <v>3</v>
      </c>
      <c r="B2" s="182" t="s">
        <v>54</v>
      </c>
      <c r="C2" s="183" t="s">
        <v>0</v>
      </c>
      <c r="D2" s="183" t="s">
        <v>358</v>
      </c>
      <c r="E2" s="171" t="s">
        <v>6</v>
      </c>
      <c r="F2" s="171" t="s">
        <v>368</v>
      </c>
      <c r="G2" s="184" t="s">
        <v>48</v>
      </c>
      <c r="H2" s="169"/>
      <c r="I2" s="171" t="s">
        <v>3</v>
      </c>
      <c r="J2" s="182" t="s">
        <v>53</v>
      </c>
      <c r="K2" s="183" t="s">
        <v>0</v>
      </c>
      <c r="L2" s="169"/>
      <c r="M2" s="185"/>
      <c r="N2" s="169"/>
      <c r="O2" s="169"/>
      <c r="P2" s="169"/>
    </row>
    <row r="3" spans="1:16" ht="14.35" x14ac:dyDescent="0.5">
      <c r="A3" s="172">
        <v>1</v>
      </c>
      <c r="B3" s="268" t="s">
        <v>590</v>
      </c>
      <c r="C3" s="269">
        <v>1.7372685185185185E-2</v>
      </c>
      <c r="D3" s="213">
        <f>N$4/HLOOKUP(DATEDIF(VLOOKUP(B3,'Ages OLD'!A$1:D$167,4,FALSE),B$1,"y"),Men!B$1:CP$100,24,FALSE)</f>
        <v>1.250251529893588E-2</v>
      </c>
      <c r="E3" s="214">
        <f t="shared" ref="E3:E45" si="0">C3/G$1</f>
        <v>4.3431712962962964E-3</v>
      </c>
      <c r="F3" s="215"/>
      <c r="G3" s="216">
        <f t="shared" ref="G3:G45" si="1">(D3/C3)</f>
        <v>0.71966510448238508</v>
      </c>
      <c r="H3" s="160"/>
      <c r="I3" s="272">
        <v>1</v>
      </c>
      <c r="J3" s="272" t="s">
        <v>590</v>
      </c>
      <c r="K3" s="269">
        <v>1.7372685185185185E-2</v>
      </c>
      <c r="L3" s="186"/>
      <c r="M3" s="187" t="s">
        <v>370</v>
      </c>
      <c r="N3" s="188">
        <f>(HLOOKUP("OC",Women!A$1:CP$45,24,FALSE))/86400</f>
        <v>1.3333333333333334E-2</v>
      </c>
      <c r="O3" s="189"/>
      <c r="P3" s="160"/>
    </row>
    <row r="4" spans="1:16" ht="12" customHeight="1" x14ac:dyDescent="0.5">
      <c r="A4" s="173">
        <v>2</v>
      </c>
      <c r="B4" s="268" t="s">
        <v>573</v>
      </c>
      <c r="C4" s="270">
        <v>2.0057870370370372E-2</v>
      </c>
      <c r="D4" s="167">
        <f>N$3/HLOOKUP(DATEDIF(VLOOKUP(B4,'Ages OLD'!A$1:D$167,4,FALSE),B$1,"y"),Women!B$1:CP$100,24,FALSE)</f>
        <v>1.4346173158310022E-2</v>
      </c>
      <c r="E4" s="164">
        <f t="shared" si="0"/>
        <v>5.0144675925925929E-3</v>
      </c>
      <c r="F4" s="165"/>
      <c r="G4" s="168">
        <f t="shared" si="1"/>
        <v>0.71523910033351745</v>
      </c>
      <c r="H4" s="160"/>
      <c r="I4" s="273">
        <v>2</v>
      </c>
      <c r="J4" s="273" t="s">
        <v>603</v>
      </c>
      <c r="K4" s="270">
        <v>1.8148148148148149E-2</v>
      </c>
      <c r="L4" s="160"/>
      <c r="M4" s="190" t="s">
        <v>369</v>
      </c>
      <c r="N4" s="191">
        <f>(HLOOKUP("OC",Men!A$1:CP$45,24,FALSE))/86400</f>
        <v>1.173611111111111E-2</v>
      </c>
      <c r="O4" s="192"/>
      <c r="P4" s="160"/>
    </row>
    <row r="5" spans="1:16" ht="12" customHeight="1" x14ac:dyDescent="0.5">
      <c r="A5" s="173">
        <v>3</v>
      </c>
      <c r="B5" s="268" t="s">
        <v>71</v>
      </c>
      <c r="C5" s="270">
        <v>2.4918981481481483E-2</v>
      </c>
      <c r="D5" s="167">
        <f>N$3/HLOOKUP(DATEDIF(VLOOKUP(B5,'Ages OLD'!A$1:D$167,4,FALSE),B$1,"y"),Women!B$1:CP$100,24,FALSE)</f>
        <v>1.7763566924238389E-2</v>
      </c>
      <c r="E5" s="164">
        <f t="shared" si="0"/>
        <v>6.2297453703703707E-3</v>
      </c>
      <c r="F5" s="165"/>
      <c r="G5" s="168">
        <f t="shared" si="1"/>
        <v>0.71285284823697015</v>
      </c>
      <c r="H5" s="160"/>
      <c r="I5" s="273">
        <v>3</v>
      </c>
      <c r="J5" s="273" t="s">
        <v>591</v>
      </c>
      <c r="K5" s="270">
        <v>1.8738425925925926E-2</v>
      </c>
      <c r="L5" s="160"/>
      <c r="M5" s="160"/>
      <c r="N5" s="160"/>
      <c r="O5" s="160"/>
      <c r="P5" s="160"/>
    </row>
    <row r="6" spans="1:16" ht="12.7" customHeight="1" x14ac:dyDescent="0.5">
      <c r="A6" s="173">
        <v>4</v>
      </c>
      <c r="B6" s="268" t="s">
        <v>168</v>
      </c>
      <c r="C6" s="270">
        <v>2.4062500000000001E-2</v>
      </c>
      <c r="D6" s="167">
        <f>N$3/HLOOKUP(DATEDIF(VLOOKUP(B6,'Ages OLD'!A$1:D$167,4,FALSE),B$1,"y"),Women!B$1:CP$100,24,FALSE)</f>
        <v>1.6866961838498843E-2</v>
      </c>
      <c r="E6" s="164">
        <f t="shared" si="0"/>
        <v>6.0156250000000001E-3</v>
      </c>
      <c r="F6" s="165"/>
      <c r="G6" s="168">
        <f t="shared" si="1"/>
        <v>0.70096464783371815</v>
      </c>
      <c r="H6" s="160"/>
      <c r="I6" s="273">
        <v>4</v>
      </c>
      <c r="J6" s="273" t="s">
        <v>573</v>
      </c>
      <c r="K6" s="270">
        <v>2.0057870370370372E-2</v>
      </c>
      <c r="L6" s="160"/>
      <c r="M6" s="193" t="s">
        <v>363</v>
      </c>
      <c r="N6" s="194"/>
      <c r="O6" s="195"/>
      <c r="P6" s="160"/>
    </row>
    <row r="7" spans="1:16" ht="12.7" customHeight="1" x14ac:dyDescent="0.5">
      <c r="A7" s="173">
        <v>5</v>
      </c>
      <c r="B7" s="268" t="s">
        <v>235</v>
      </c>
      <c r="C7" s="270">
        <v>2.0821759259259259E-2</v>
      </c>
      <c r="D7" s="163">
        <f>N$4/HLOOKUP(DATEDIF(VLOOKUP(B7,'Ages OLD'!A$1:D$167,4,FALSE),B$1,"y"),Men!B$1:CP$100,24,FALSE)</f>
        <v>1.443556102227689E-2</v>
      </c>
      <c r="E7" s="164">
        <f t="shared" si="0"/>
        <v>5.2054398148148147E-3</v>
      </c>
      <c r="F7" s="165"/>
      <c r="G7" s="166">
        <f t="shared" si="1"/>
        <v>0.69329209134225867</v>
      </c>
      <c r="H7" s="160"/>
      <c r="I7" s="273">
        <v>5</v>
      </c>
      <c r="J7" s="273" t="s">
        <v>235</v>
      </c>
      <c r="K7" s="270">
        <v>2.0821759259259259E-2</v>
      </c>
      <c r="L7" s="160"/>
      <c r="M7" s="196" t="s">
        <v>364</v>
      </c>
      <c r="N7" s="197"/>
      <c r="O7" s="198"/>
      <c r="P7" s="160"/>
    </row>
    <row r="8" spans="1:16" ht="12.7" customHeight="1" x14ac:dyDescent="0.5">
      <c r="A8" s="173">
        <v>6</v>
      </c>
      <c r="B8" s="268" t="s">
        <v>611</v>
      </c>
      <c r="C8" s="270">
        <v>2.4791666666666667E-2</v>
      </c>
      <c r="D8" s="163">
        <f>N$4/HLOOKUP(DATEDIF(VLOOKUP(B8,'Ages OLD'!A$1:D$167,4,FALSE),B$1,"y"),Men!B$1:CP$100,24,FALSE)</f>
        <v>1.7001464741577734E-2</v>
      </c>
      <c r="E8" s="164">
        <f t="shared" si="0"/>
        <v>6.1979166666666667E-3</v>
      </c>
      <c r="F8" s="165"/>
      <c r="G8" s="166">
        <f t="shared" si="1"/>
        <v>0.68577336772750519</v>
      </c>
      <c r="H8" s="160"/>
      <c r="I8" s="273">
        <v>6</v>
      </c>
      <c r="J8" s="273" t="s">
        <v>580</v>
      </c>
      <c r="K8" s="270">
        <v>2.1111111111111112E-2</v>
      </c>
      <c r="L8" s="160"/>
      <c r="M8" s="160"/>
      <c r="N8" s="160"/>
      <c r="O8" s="160"/>
      <c r="P8" s="160"/>
    </row>
    <row r="9" spans="1:16" ht="12" customHeight="1" x14ac:dyDescent="0.5">
      <c r="A9" s="173">
        <v>7</v>
      </c>
      <c r="B9" s="268" t="s">
        <v>591</v>
      </c>
      <c r="C9" s="270">
        <v>1.8738425925925926E-2</v>
      </c>
      <c r="D9" s="163">
        <f>N$4/HLOOKUP(DATEDIF(VLOOKUP(B9,'Ages OLD'!A$1:D$167,4,FALSE),B$1,"y"),Men!B$1:CP$100,24,FALSE)</f>
        <v>1.2690431564782776E-2</v>
      </c>
      <c r="E9" s="164">
        <f t="shared" si="0"/>
        <v>4.6846064814814814E-3</v>
      </c>
      <c r="F9" s="165"/>
      <c r="G9" s="166">
        <f t="shared" si="1"/>
        <v>0.67724106682966767</v>
      </c>
      <c r="H9" s="160"/>
      <c r="I9" s="273">
        <v>7</v>
      </c>
      <c r="J9" s="273" t="s">
        <v>595</v>
      </c>
      <c r="K9" s="270">
        <v>2.1585648148148149E-2</v>
      </c>
      <c r="L9" s="199"/>
      <c r="M9" s="160"/>
      <c r="N9" s="160"/>
      <c r="O9" s="160"/>
      <c r="P9" s="160"/>
    </row>
    <row r="10" spans="1:16" ht="12" customHeight="1" x14ac:dyDescent="0.5">
      <c r="A10" s="173">
        <v>8</v>
      </c>
      <c r="B10" s="268" t="s">
        <v>598</v>
      </c>
      <c r="C10" s="270">
        <v>2.7025462962962963E-2</v>
      </c>
      <c r="D10" s="167">
        <f>N$3/HLOOKUP(DATEDIF(VLOOKUP(B10,'Ages OLD'!A$1:D$167,4,FALSE),B$1,"y"),Women!B$1:CP$100,24,FALSE)</f>
        <v>1.8249840313897255E-2</v>
      </c>
      <c r="E10" s="164">
        <f t="shared" si="0"/>
        <v>6.7563657407407407E-3</v>
      </c>
      <c r="F10" s="165"/>
      <c r="G10" s="168">
        <f t="shared" si="1"/>
        <v>0.6752831705013802</v>
      </c>
      <c r="H10" s="160"/>
      <c r="I10" s="273">
        <v>8</v>
      </c>
      <c r="J10" s="273" t="s">
        <v>200</v>
      </c>
      <c r="K10" s="270">
        <v>2.1840277777777778E-2</v>
      </c>
      <c r="L10" s="186"/>
      <c r="M10" s="200">
        <v>75</v>
      </c>
      <c r="N10" s="425" t="s">
        <v>360</v>
      </c>
      <c r="O10" s="426"/>
      <c r="P10" s="160"/>
    </row>
    <row r="11" spans="1:16" ht="12" customHeight="1" x14ac:dyDescent="0.5">
      <c r="A11" s="173">
        <v>9</v>
      </c>
      <c r="B11" s="271" t="s">
        <v>658</v>
      </c>
      <c r="C11" s="270">
        <v>2.357638888888889E-2</v>
      </c>
      <c r="D11" s="163">
        <f>N$4/HLOOKUP(DATEDIF(VLOOKUP(B11,'Ages OLD'!A$1:D$167,4,FALSE),B$1,"y"),Men!B$1:CP$100,24,FALSE)</f>
        <v>1.5833932961563831E-2</v>
      </c>
      <c r="E11" s="164">
        <f t="shared" si="0"/>
        <v>5.8940972222222224E-3</v>
      </c>
      <c r="F11" s="165"/>
      <c r="G11" s="166">
        <f t="shared" si="1"/>
        <v>0.67160128025484289</v>
      </c>
      <c r="H11" s="160"/>
      <c r="I11" s="273">
        <v>9</v>
      </c>
      <c r="J11" s="267" t="s">
        <v>671</v>
      </c>
      <c r="K11" s="270">
        <v>2.2118055555555554E-2</v>
      </c>
      <c r="L11" s="186"/>
      <c r="M11" s="201" t="s">
        <v>365</v>
      </c>
      <c r="N11" s="201" t="s">
        <v>366</v>
      </c>
      <c r="O11" s="201" t="s">
        <v>367</v>
      </c>
      <c r="P11" s="160"/>
    </row>
    <row r="12" spans="1:16" ht="12" customHeight="1" x14ac:dyDescent="0.5">
      <c r="A12" s="173">
        <v>10</v>
      </c>
      <c r="B12" s="268" t="s">
        <v>603</v>
      </c>
      <c r="C12" s="270">
        <v>1.8148148148148149E-2</v>
      </c>
      <c r="D12" s="163">
        <f>N$4/HLOOKUP(DATEDIF(VLOOKUP(B12,'Ages OLD'!A$1:D$167,4,FALSE),B$1,"y"),Men!B$1:CP$100,24,FALSE)</f>
        <v>1.214164195231855E-2</v>
      </c>
      <c r="E12" s="164">
        <f t="shared" si="0"/>
        <v>4.5370370370370373E-3</v>
      </c>
      <c r="F12" s="165"/>
      <c r="G12" s="166">
        <f t="shared" si="1"/>
        <v>0.66902925043387929</v>
      </c>
      <c r="H12" s="160"/>
      <c r="I12" s="273">
        <v>10</v>
      </c>
      <c r="J12" s="273" t="s">
        <v>209</v>
      </c>
      <c r="K12" s="270">
        <v>2.2511574074074073E-2</v>
      </c>
      <c r="L12" s="160"/>
      <c r="M12" s="202">
        <f>HLOOKUP(M10,Women!B$1:CP$100,24,FALSE)</f>
        <v>0.64059999999999995</v>
      </c>
      <c r="N12" s="203">
        <f>N3/M12</f>
        <v>2.0813820376730151E-2</v>
      </c>
      <c r="O12" s="204" t="s">
        <v>361</v>
      </c>
      <c r="P12" s="160"/>
    </row>
    <row r="13" spans="1:16" ht="12" customHeight="1" x14ac:dyDescent="0.5">
      <c r="A13" s="173">
        <v>11</v>
      </c>
      <c r="B13" s="268" t="s">
        <v>227</v>
      </c>
      <c r="C13" s="270">
        <v>2.4016203703703703E-2</v>
      </c>
      <c r="D13" s="167">
        <f>N$3/HLOOKUP(DATEDIF(VLOOKUP(B13,'Ages OLD'!A$1:D$167,4,FALSE),B$1,"y"),Women!B$1:CP$100,24,FALSE)</f>
        <v>1.6054585591009432E-2</v>
      </c>
      <c r="E13" s="164">
        <f t="shared" si="0"/>
        <v>6.0040509259259257E-3</v>
      </c>
      <c r="F13" s="165"/>
      <c r="G13" s="168">
        <f t="shared" si="1"/>
        <v>0.66848973256058553</v>
      </c>
      <c r="H13" s="160"/>
      <c r="I13" s="273">
        <v>11</v>
      </c>
      <c r="J13" s="273" t="s">
        <v>593</v>
      </c>
      <c r="K13" s="270">
        <v>2.2858796296296297E-2</v>
      </c>
      <c r="L13" s="186"/>
      <c r="M13" s="205">
        <f>HLOOKUP(M10,Men!B$1:CP$100,24,FALSE)</f>
        <v>0.69030000000000002</v>
      </c>
      <c r="N13" s="206">
        <f>N4/M13</f>
        <v>1.7001464741577734E-2</v>
      </c>
      <c r="O13" s="207" t="s">
        <v>362</v>
      </c>
      <c r="P13" s="160"/>
    </row>
    <row r="14" spans="1:16" ht="12" customHeight="1" x14ac:dyDescent="0.5">
      <c r="A14" s="173">
        <v>12</v>
      </c>
      <c r="B14" s="268" t="s">
        <v>201</v>
      </c>
      <c r="C14" s="270">
        <v>2.449074074074074E-2</v>
      </c>
      <c r="D14" s="167">
        <f>N$3/HLOOKUP(DATEDIF(VLOOKUP(B14,'Ages OLD'!A$1:D$167,4,FALSE),B$1,"y"),Women!B$1:CP$100,24,FALSE)</f>
        <v>1.6054585591009432E-2</v>
      </c>
      <c r="E14" s="164">
        <f t="shared" si="0"/>
        <v>6.122685185185185E-3</v>
      </c>
      <c r="F14" s="165"/>
      <c r="G14" s="168">
        <f t="shared" si="1"/>
        <v>0.65553695418866487</v>
      </c>
      <c r="H14" s="160"/>
      <c r="I14" s="273">
        <v>12</v>
      </c>
      <c r="J14" s="273" t="s">
        <v>85</v>
      </c>
      <c r="K14" s="270">
        <v>2.2928240740740742E-2</v>
      </c>
      <c r="L14" s="160"/>
      <c r="M14" s="208"/>
      <c r="N14" s="160"/>
      <c r="O14" s="160"/>
      <c r="P14" s="160"/>
    </row>
    <row r="15" spans="1:16" ht="12" customHeight="1" x14ac:dyDescent="0.5">
      <c r="A15" s="173">
        <v>13</v>
      </c>
      <c r="B15" s="268" t="s">
        <v>72</v>
      </c>
      <c r="C15" s="270">
        <v>2.6724537037037036E-2</v>
      </c>
      <c r="D15" s="163">
        <f>N$4/HLOOKUP(DATEDIF(VLOOKUP(B15,'Ages OLD'!A$1:D$167,4,FALSE),B$1,"y"),Men!B$1:CP$100,24,FALSE)</f>
        <v>1.7304793735050294E-2</v>
      </c>
      <c r="E15" s="164">
        <f t="shared" si="0"/>
        <v>6.6811342592592591E-3</v>
      </c>
      <c r="F15" s="165"/>
      <c r="G15" s="166">
        <f t="shared" si="1"/>
        <v>0.64752454686372696</v>
      </c>
      <c r="H15" s="160"/>
      <c r="I15" s="273">
        <v>13</v>
      </c>
      <c r="J15" s="273" t="s">
        <v>659</v>
      </c>
      <c r="K15" s="270">
        <v>2.2951388888888889E-2</v>
      </c>
      <c r="L15" s="160"/>
      <c r="M15" s="259" t="s">
        <v>63</v>
      </c>
      <c r="N15" s="260"/>
      <c r="O15" s="261"/>
      <c r="P15" s="160"/>
    </row>
    <row r="16" spans="1:16" ht="12" customHeight="1" x14ac:dyDescent="0.5">
      <c r="A16" s="173">
        <v>14</v>
      </c>
      <c r="B16" s="268" t="s">
        <v>85</v>
      </c>
      <c r="C16" s="270">
        <v>2.2928240740740742E-2</v>
      </c>
      <c r="D16" s="163">
        <f>N$4/HLOOKUP(DATEDIF(VLOOKUP(B16,'Ages OLD'!A$1:D$167,4,FALSE),B$1,"y"),Men!B$1:CP$100,24,FALSE)</f>
        <v>1.46866613829447E-2</v>
      </c>
      <c r="E16" s="164">
        <f t="shared" si="0"/>
        <v>5.7320601851851855E-3</v>
      </c>
      <c r="F16" s="165"/>
      <c r="G16" s="166">
        <f t="shared" si="1"/>
        <v>0.64054898712085917</v>
      </c>
      <c r="H16" s="160"/>
      <c r="I16" s="273">
        <v>14</v>
      </c>
      <c r="J16" s="273" t="s">
        <v>576</v>
      </c>
      <c r="K16" s="270">
        <v>2.3032407407407408E-2</v>
      </c>
      <c r="L16" s="160"/>
      <c r="M16" s="262" t="s">
        <v>64</v>
      </c>
      <c r="N16" s="258"/>
      <c r="O16" s="263"/>
      <c r="P16" s="160"/>
    </row>
    <row r="17" spans="1:16" ht="12" customHeight="1" x14ac:dyDescent="0.5">
      <c r="A17" s="173">
        <v>15</v>
      </c>
      <c r="B17" s="268" t="s">
        <v>580</v>
      </c>
      <c r="C17" s="270">
        <v>2.1111111111111112E-2</v>
      </c>
      <c r="D17" s="163">
        <f>N$4/HLOOKUP(DATEDIF(VLOOKUP(B17,'Ages OLD'!A$1:D$167,4,FALSE),B$1,"y"),Men!B$1:CP$100,24,FALSE)</f>
        <v>1.3506860526080229E-2</v>
      </c>
      <c r="E17" s="164">
        <f t="shared" si="0"/>
        <v>5.2777777777777779E-3</v>
      </c>
      <c r="F17" s="165"/>
      <c r="G17" s="166">
        <f t="shared" si="1"/>
        <v>0.63979865649853718</v>
      </c>
      <c r="H17" s="160"/>
      <c r="I17" s="273">
        <v>15</v>
      </c>
      <c r="J17" s="273" t="s">
        <v>572</v>
      </c>
      <c r="K17" s="270">
        <v>2.3240740740740742E-2</v>
      </c>
      <c r="L17" s="160"/>
      <c r="M17" s="262" t="s">
        <v>65</v>
      </c>
      <c r="N17" s="258"/>
      <c r="O17" s="263"/>
      <c r="P17" s="160"/>
    </row>
    <row r="18" spans="1:16" ht="12" customHeight="1" x14ac:dyDescent="0.5">
      <c r="A18" s="173">
        <v>16</v>
      </c>
      <c r="B18" s="268" t="s">
        <v>595</v>
      </c>
      <c r="C18" s="270">
        <v>2.1585648148148149E-2</v>
      </c>
      <c r="D18" s="163">
        <f>N$4/HLOOKUP(DATEDIF(VLOOKUP(B18,'Ages OLD'!A$1:D$167,4,FALSE),B$1,"y"),Men!B$1:CP$100,24,FALSE)</f>
        <v>1.3728051364032179E-2</v>
      </c>
      <c r="E18" s="164">
        <f t="shared" si="0"/>
        <v>5.3964120370370372E-3</v>
      </c>
      <c r="F18" s="165"/>
      <c r="G18" s="166">
        <f t="shared" si="1"/>
        <v>0.63598050286990893</v>
      </c>
      <c r="H18" s="160"/>
      <c r="I18" s="273">
        <v>16</v>
      </c>
      <c r="J18" s="273" t="s">
        <v>606</v>
      </c>
      <c r="K18" s="270">
        <v>2.3495370370370371E-2</v>
      </c>
      <c r="L18" s="209"/>
      <c r="M18" s="262" t="s">
        <v>66</v>
      </c>
      <c r="N18" s="258"/>
      <c r="O18" s="263"/>
      <c r="P18" s="160"/>
    </row>
    <row r="19" spans="1:16" ht="12" customHeight="1" x14ac:dyDescent="0.5">
      <c r="A19" s="173">
        <v>17</v>
      </c>
      <c r="B19" s="268" t="s">
        <v>606</v>
      </c>
      <c r="C19" s="270">
        <v>2.3495370370370371E-2</v>
      </c>
      <c r="D19" s="163">
        <f>N$4/HLOOKUP(DATEDIF(VLOOKUP(B19,'Ages OLD'!A$1:D$167,4,FALSE),B$1,"y"),Men!B$1:CP$100,24,FALSE)</f>
        <v>1.4191186349590219E-2</v>
      </c>
      <c r="E19" s="164">
        <f t="shared" si="0"/>
        <v>5.8738425925925928E-3</v>
      </c>
      <c r="F19" s="165"/>
      <c r="G19" s="166">
        <f t="shared" si="1"/>
        <v>0.60399926138157389</v>
      </c>
      <c r="H19" s="160"/>
      <c r="I19" s="273">
        <v>17</v>
      </c>
      <c r="J19" s="273" t="s">
        <v>658</v>
      </c>
      <c r="K19" s="270">
        <v>2.357638888888889E-2</v>
      </c>
      <c r="L19" s="160"/>
      <c r="M19" s="264" t="s">
        <v>67</v>
      </c>
      <c r="N19" s="265"/>
      <c r="O19" s="266"/>
      <c r="P19" s="160"/>
    </row>
    <row r="20" spans="1:16" ht="12" customHeight="1" x14ac:dyDescent="0.5">
      <c r="A20" s="173">
        <v>18</v>
      </c>
      <c r="B20" s="268" t="s">
        <v>576</v>
      </c>
      <c r="C20" s="270">
        <v>2.3032407407407408E-2</v>
      </c>
      <c r="D20" s="167">
        <f>N$3/HLOOKUP(DATEDIF(VLOOKUP(B20,'Ages OLD'!A$1:D$167,4,FALSE),B$1,"y"),Women!B$1:CP$100,24,FALSE)</f>
        <v>1.3881658858233559E-2</v>
      </c>
      <c r="E20" s="164">
        <f t="shared" si="0"/>
        <v>5.7581018518518519E-3</v>
      </c>
      <c r="F20" s="165"/>
      <c r="G20" s="168">
        <f t="shared" si="1"/>
        <v>0.60270116851828115</v>
      </c>
      <c r="H20" s="160"/>
      <c r="I20" s="273">
        <v>18</v>
      </c>
      <c r="J20" s="273" t="s">
        <v>137</v>
      </c>
      <c r="K20" s="270">
        <v>2.3819444444444445E-2</v>
      </c>
      <c r="L20" s="160"/>
      <c r="M20" s="160"/>
      <c r="N20" s="160"/>
      <c r="O20" s="160"/>
      <c r="P20" s="160"/>
    </row>
    <row r="21" spans="1:16" ht="12" customHeight="1" x14ac:dyDescent="0.5">
      <c r="A21" s="173">
        <v>19</v>
      </c>
      <c r="B21" s="268" t="s">
        <v>659</v>
      </c>
      <c r="C21" s="270">
        <v>2.2951388888888889E-2</v>
      </c>
      <c r="D21" s="163">
        <f>N$4/HLOOKUP(DATEDIF(VLOOKUP(B21,'Ages OLD'!A$1:D$167,4,FALSE),B$1,"y"),Men!B$1:CP$100,24,FALSE)</f>
        <v>1.3728051364032179E-2</v>
      </c>
      <c r="E21" s="164">
        <f t="shared" si="0"/>
        <v>5.7378472222222223E-3</v>
      </c>
      <c r="F21" s="165"/>
      <c r="G21" s="166">
        <f t="shared" si="1"/>
        <v>0.59813597471123559</v>
      </c>
      <c r="H21" s="160"/>
      <c r="I21" s="273">
        <v>19</v>
      </c>
      <c r="J21" s="273" t="s">
        <v>662</v>
      </c>
      <c r="K21" s="270">
        <v>2.3854166666666666E-2</v>
      </c>
      <c r="L21" s="160"/>
      <c r="M21" s="160"/>
      <c r="N21" s="160"/>
      <c r="O21" s="160"/>
      <c r="P21" s="160"/>
    </row>
    <row r="22" spans="1:16" ht="12" customHeight="1" x14ac:dyDescent="0.5">
      <c r="A22" s="173">
        <v>20</v>
      </c>
      <c r="B22" s="268" t="s">
        <v>593</v>
      </c>
      <c r="C22" s="270">
        <v>2.2858796296296297E-2</v>
      </c>
      <c r="D22" s="167">
        <f>N$3/HLOOKUP(DATEDIF(VLOOKUP(B22,'Ages OLD'!A$1:D$167,4,FALSE),B$1,"y"),Women!B$1:CP$100,24,FALSE)</f>
        <v>1.3513056991317862E-2</v>
      </c>
      <c r="E22" s="164">
        <f t="shared" si="0"/>
        <v>5.7146990740740743E-3</v>
      </c>
      <c r="F22" s="165"/>
      <c r="G22" s="168">
        <f t="shared" si="1"/>
        <v>0.59115348053157635</v>
      </c>
      <c r="H22" s="160"/>
      <c r="I22" s="273">
        <v>20</v>
      </c>
      <c r="J22" s="273" t="s">
        <v>227</v>
      </c>
      <c r="K22" s="270">
        <v>2.4016203703703703E-2</v>
      </c>
      <c r="L22" s="160"/>
      <c r="M22" s="160"/>
      <c r="N22" s="160"/>
      <c r="O22" s="160"/>
      <c r="P22" s="160"/>
    </row>
    <row r="23" spans="1:16" ht="12" customHeight="1" x14ac:dyDescent="0.5">
      <c r="A23" s="173">
        <v>21</v>
      </c>
      <c r="B23" s="268" t="s">
        <v>95</v>
      </c>
      <c r="C23" s="270">
        <v>3.4039351851851848E-2</v>
      </c>
      <c r="D23" s="167">
        <f>N$3/HLOOKUP(DATEDIF(VLOOKUP(B23,'Ages OLD'!A$1:D$167,4,FALSE),B$1,"y"),Women!B$1:CP$100,24,FALSE)</f>
        <v>2.0183671409829452E-2</v>
      </c>
      <c r="E23" s="164">
        <f t="shared" si="0"/>
        <v>8.5098379629629621E-3</v>
      </c>
      <c r="F23" s="165"/>
      <c r="G23" s="168">
        <f t="shared" si="1"/>
        <v>0.5929511084016541</v>
      </c>
      <c r="H23" s="160"/>
      <c r="I23" s="273">
        <v>21</v>
      </c>
      <c r="J23" s="273" t="s">
        <v>168</v>
      </c>
      <c r="K23" s="270">
        <v>2.4062500000000001E-2</v>
      </c>
      <c r="L23" s="160"/>
      <c r="M23" s="160"/>
      <c r="N23" s="160"/>
      <c r="O23" s="160"/>
      <c r="P23" s="160"/>
    </row>
    <row r="24" spans="1:16" ht="12" customHeight="1" x14ac:dyDescent="0.5">
      <c r="A24" s="173">
        <v>22</v>
      </c>
      <c r="B24" s="268" t="s">
        <v>209</v>
      </c>
      <c r="C24" s="270">
        <v>2.2511574074074073E-2</v>
      </c>
      <c r="D24" s="167">
        <f>N$3/HLOOKUP(DATEDIF(VLOOKUP(B24,'Ages OLD'!A$1:D$167,4,FALSE),B$1,"y"),Women!B$1:CP$100,24,FALSE)</f>
        <v>1.3333333333333334E-2</v>
      </c>
      <c r="E24" s="164">
        <f t="shared" si="0"/>
        <v>5.6278935185185182E-3</v>
      </c>
      <c r="F24" s="165"/>
      <c r="G24" s="168">
        <f t="shared" si="1"/>
        <v>0.59228791773778933</v>
      </c>
      <c r="H24" s="160"/>
      <c r="I24" s="273">
        <v>22</v>
      </c>
      <c r="J24" s="273" t="s">
        <v>201</v>
      </c>
      <c r="K24" s="270">
        <v>2.449074074074074E-2</v>
      </c>
      <c r="L24" s="160"/>
      <c r="M24" s="160"/>
      <c r="N24" s="160"/>
      <c r="O24" s="160"/>
      <c r="P24" s="160"/>
    </row>
    <row r="25" spans="1:16" ht="12" customHeight="1" x14ac:dyDescent="0.5">
      <c r="A25" s="173">
        <v>23</v>
      </c>
      <c r="B25" s="268" t="s">
        <v>596</v>
      </c>
      <c r="C25" s="270">
        <v>2.6192129629629631E-2</v>
      </c>
      <c r="D25" s="163">
        <f>N$4/HLOOKUP(DATEDIF(VLOOKUP(B25,'Ages OLD'!A$1:D$167,4,FALSE),B$1,"y"),Men!B$1:CP$100,24,FALSE)</f>
        <v>1.5219959941785904E-2</v>
      </c>
      <c r="E25" s="164">
        <f t="shared" si="0"/>
        <v>6.5480324074074078E-3</v>
      </c>
      <c r="F25" s="165"/>
      <c r="G25" s="166">
        <f t="shared" si="1"/>
        <v>0.58108905831652768</v>
      </c>
      <c r="H25" s="160"/>
      <c r="I25" s="273">
        <v>23</v>
      </c>
      <c r="J25" s="273" t="s">
        <v>600</v>
      </c>
      <c r="K25" s="270">
        <v>2.4594907407407409E-2</v>
      </c>
      <c r="L25" s="160"/>
      <c r="M25" s="160"/>
      <c r="N25" s="160"/>
      <c r="O25" s="160"/>
      <c r="P25" s="160"/>
    </row>
    <row r="26" spans="1:16" ht="12" customHeight="1" x14ac:dyDescent="0.5">
      <c r="A26" s="173">
        <v>24</v>
      </c>
      <c r="B26" s="268" t="s">
        <v>89</v>
      </c>
      <c r="C26" s="270">
        <v>2.7534722222222221E-2</v>
      </c>
      <c r="D26" s="163">
        <f>N$4/HLOOKUP(DATEDIF(VLOOKUP(B26,'Ages OLD'!A$1:D$167,4,FALSE),B$1,"y"),Men!B$1:CP$100,24,FALSE)</f>
        <v>1.5833932961563831E-2</v>
      </c>
      <c r="E26" s="164">
        <f t="shared" si="0"/>
        <v>6.8836805555555552E-3</v>
      </c>
      <c r="F26" s="165"/>
      <c r="G26" s="166">
        <f t="shared" si="1"/>
        <v>0.57505330301770285</v>
      </c>
      <c r="H26" s="160"/>
      <c r="I26" s="273">
        <v>24</v>
      </c>
      <c r="J26" s="273" t="s">
        <v>611</v>
      </c>
      <c r="K26" s="270">
        <v>2.4791666666666667E-2</v>
      </c>
      <c r="L26" s="160"/>
      <c r="M26" s="160"/>
      <c r="N26" s="160"/>
      <c r="O26" s="160"/>
      <c r="P26" s="160"/>
    </row>
    <row r="27" spans="1:16" ht="12" customHeight="1" x14ac:dyDescent="0.5">
      <c r="A27" s="173">
        <v>25</v>
      </c>
      <c r="B27" s="268" t="s">
        <v>107</v>
      </c>
      <c r="C27" s="270">
        <v>3.4606481481481481E-2</v>
      </c>
      <c r="D27" s="167">
        <f>N$3/HLOOKUP(DATEDIF(VLOOKUP(B27,'Ages OLD'!A$1:D$167,4,FALSE),B$1,"y"),Women!B$1:CP$100,24,FALSE)</f>
        <v>1.9882692116512578E-2</v>
      </c>
      <c r="E27" s="164">
        <f t="shared" si="0"/>
        <v>8.6516203703703703E-3</v>
      </c>
      <c r="F27" s="165"/>
      <c r="G27" s="168">
        <f t="shared" si="1"/>
        <v>0.57453665513936014</v>
      </c>
      <c r="H27" s="160"/>
      <c r="I27" s="273">
        <v>25</v>
      </c>
      <c r="J27" s="273" t="s">
        <v>71</v>
      </c>
      <c r="K27" s="270">
        <v>2.4918981481481483E-2</v>
      </c>
      <c r="L27" s="160"/>
      <c r="M27" s="160"/>
      <c r="N27" s="160"/>
      <c r="O27" s="160"/>
      <c r="P27" s="160"/>
    </row>
    <row r="28" spans="1:16" ht="12" customHeight="1" x14ac:dyDescent="0.5">
      <c r="A28" s="173">
        <v>26</v>
      </c>
      <c r="B28" s="268" t="s">
        <v>138</v>
      </c>
      <c r="C28" s="270">
        <v>2.9525462962962962E-2</v>
      </c>
      <c r="D28" s="167">
        <f>N$3/HLOOKUP(DATEDIF(VLOOKUP(B28,'Ages OLD'!A$1:D$167,4,FALSE),B$1,"y"),Women!B$1:CP$100,24,FALSE)</f>
        <v>1.6866961838498843E-2</v>
      </c>
      <c r="E28" s="164">
        <f t="shared" si="0"/>
        <v>7.3813657407407404E-3</v>
      </c>
      <c r="F28" s="165"/>
      <c r="G28" s="168">
        <f t="shared" si="1"/>
        <v>0.57126832726236776</v>
      </c>
      <c r="H28" s="160"/>
      <c r="I28" s="273">
        <v>26</v>
      </c>
      <c r="J28" s="273" t="s">
        <v>597</v>
      </c>
      <c r="K28" s="270">
        <v>2.5208333333333333E-2</v>
      </c>
      <c r="L28" s="160"/>
      <c r="M28" s="160"/>
      <c r="N28" s="160"/>
      <c r="O28" s="160"/>
      <c r="P28" s="160"/>
    </row>
    <row r="29" spans="1:16" ht="12" customHeight="1" x14ac:dyDescent="0.5">
      <c r="A29" s="173">
        <v>27</v>
      </c>
      <c r="B29" s="268" t="s">
        <v>597</v>
      </c>
      <c r="C29" s="270">
        <v>2.5208333333333333E-2</v>
      </c>
      <c r="D29" s="163">
        <f>N$4/HLOOKUP(DATEDIF(VLOOKUP(B29,'Ages OLD'!A$1:D$167,4,FALSE),B$1,"y"),Men!B$1:CP$100,24,FALSE)</f>
        <v>1.4312330623306233E-2</v>
      </c>
      <c r="E29" s="164">
        <f t="shared" si="0"/>
        <v>6.3020833333333331E-3</v>
      </c>
      <c r="F29" s="165"/>
      <c r="G29" s="166">
        <f t="shared" si="1"/>
        <v>0.56776187596586714</v>
      </c>
      <c r="H29" s="160"/>
      <c r="I29" s="273">
        <v>27</v>
      </c>
      <c r="J29" s="273" t="s">
        <v>596</v>
      </c>
      <c r="K29" s="270">
        <v>2.6192129629629631E-2</v>
      </c>
      <c r="L29" s="160"/>
      <c r="M29" s="160"/>
      <c r="N29" s="160"/>
      <c r="O29" s="160"/>
      <c r="P29" s="160"/>
    </row>
    <row r="30" spans="1:16" ht="12" customHeight="1" x14ac:dyDescent="0.5">
      <c r="A30" s="173">
        <v>28</v>
      </c>
      <c r="B30" s="268" t="s">
        <v>572</v>
      </c>
      <c r="C30" s="270">
        <v>2.3240740740740742E-2</v>
      </c>
      <c r="D30" s="163">
        <f>N$4/HLOOKUP(DATEDIF(VLOOKUP(B30,'Ages OLD'!A$1:D$167,4,FALSE),B$1,"y"),Men!B$1:CP$100,24,FALSE)</f>
        <v>1.3188123509507934E-2</v>
      </c>
      <c r="E30" s="164">
        <f t="shared" si="0"/>
        <v>5.8101851851851856E-3</v>
      </c>
      <c r="F30" s="165"/>
      <c r="G30" s="166">
        <f t="shared" si="1"/>
        <v>0.56745710718201459</v>
      </c>
      <c r="H30" s="160"/>
      <c r="I30" s="273">
        <v>28</v>
      </c>
      <c r="J30" s="273" t="s">
        <v>666</v>
      </c>
      <c r="K30" s="270">
        <v>2.6458333333333334E-2</v>
      </c>
      <c r="L30" s="160"/>
      <c r="M30" s="160"/>
      <c r="N30" s="160"/>
      <c r="O30" s="160"/>
      <c r="P30" s="160"/>
    </row>
    <row r="31" spans="1:16" ht="12" customHeight="1" x14ac:dyDescent="0.5">
      <c r="A31" s="173">
        <v>29</v>
      </c>
      <c r="B31" s="268" t="s">
        <v>137</v>
      </c>
      <c r="C31" s="270">
        <v>2.3819444444444445E-2</v>
      </c>
      <c r="D31" s="167">
        <f>N$3/HLOOKUP(DATEDIF(VLOOKUP(B31,'Ages OLD'!A$1:D$167,4,FALSE),B$1,"y"),Women!B$1:CP$100,24,FALSE)</f>
        <v>1.3423269237222727E-2</v>
      </c>
      <c r="E31" s="164">
        <f t="shared" si="0"/>
        <v>5.9548611111111113E-3</v>
      </c>
      <c r="F31" s="165"/>
      <c r="G31" s="168">
        <f t="shared" si="1"/>
        <v>0.56354249858894245</v>
      </c>
      <c r="H31" s="160"/>
      <c r="I31" s="273">
        <v>29</v>
      </c>
      <c r="J31" s="273" t="s">
        <v>72</v>
      </c>
      <c r="K31" s="270">
        <v>2.6724537037037036E-2</v>
      </c>
      <c r="L31" s="160"/>
      <c r="M31" s="160"/>
      <c r="N31" s="160"/>
      <c r="O31" s="160"/>
      <c r="P31" s="160"/>
    </row>
    <row r="32" spans="1:16" ht="12" customHeight="1" x14ac:dyDescent="0.5">
      <c r="A32" s="173">
        <v>30</v>
      </c>
      <c r="B32" s="271" t="s">
        <v>662</v>
      </c>
      <c r="C32" s="270">
        <v>2.3854166666666666E-2</v>
      </c>
      <c r="D32" s="167">
        <f>N$3/HLOOKUP(DATEDIF(VLOOKUP(B32,'Ages OLD'!A$1:D$167,4,FALSE),B$1,"y"),Women!B$1:CP$100,24,FALSE)</f>
        <v>1.3336000533440022E-2</v>
      </c>
      <c r="E32" s="164">
        <f t="shared" si="0"/>
        <v>5.9635416666666665E-3</v>
      </c>
      <c r="F32" s="165"/>
      <c r="G32" s="168">
        <f t="shared" si="1"/>
        <v>0.55906377782106642</v>
      </c>
      <c r="H32" s="160"/>
      <c r="I32" s="273">
        <v>30</v>
      </c>
      <c r="J32" s="267" t="s">
        <v>672</v>
      </c>
      <c r="K32" s="270">
        <v>2.6932870370370371E-2</v>
      </c>
      <c r="L32" s="160"/>
      <c r="M32" s="160"/>
      <c r="N32" s="160"/>
      <c r="O32" s="160"/>
      <c r="P32" s="160"/>
    </row>
    <row r="33" spans="1:16" ht="12" customHeight="1" x14ac:dyDescent="0.5">
      <c r="A33" s="173">
        <v>31</v>
      </c>
      <c r="B33" s="268" t="s">
        <v>200</v>
      </c>
      <c r="C33" s="270">
        <v>2.1840277777777778E-2</v>
      </c>
      <c r="D33" s="163">
        <f>N$4/HLOOKUP(DATEDIF(VLOOKUP(B33,'Ages OLD'!A$1:D$167,4,FALSE),B$1,"y"),Men!B$1:CP$100,24,FALSE)</f>
        <v>1.2061779148110083E-2</v>
      </c>
      <c r="E33" s="164">
        <f t="shared" si="0"/>
        <v>5.4600694444444445E-3</v>
      </c>
      <c r="F33" s="165"/>
      <c r="G33" s="166">
        <f t="shared" si="1"/>
        <v>0.55227224080376847</v>
      </c>
      <c r="H33" s="160"/>
      <c r="I33" s="273">
        <v>31</v>
      </c>
      <c r="J33" s="273" t="s">
        <v>598</v>
      </c>
      <c r="K33" s="270">
        <v>2.7025462962962963E-2</v>
      </c>
      <c r="L33" s="160"/>
      <c r="M33" s="160"/>
      <c r="N33" s="160"/>
      <c r="O33" s="160"/>
      <c r="P33" s="160"/>
    </row>
    <row r="34" spans="1:16" ht="12" customHeight="1" x14ac:dyDescent="0.5">
      <c r="A34" s="173">
        <v>32</v>
      </c>
      <c r="B34" s="268" t="s">
        <v>600</v>
      </c>
      <c r="C34" s="270">
        <v>2.4594907407407409E-2</v>
      </c>
      <c r="D34" s="167">
        <f>N$3/HLOOKUP(DATEDIF(VLOOKUP(B34,'Ages OLD'!A$1:D$167,4,FALSE),B$1,"y"),Women!B$1:CP$100,24,FALSE)</f>
        <v>1.3389569525339762E-2</v>
      </c>
      <c r="E34" s="164">
        <f t="shared" si="0"/>
        <v>6.1487268518518523E-3</v>
      </c>
      <c r="F34" s="165"/>
      <c r="G34" s="168">
        <f t="shared" si="1"/>
        <v>0.54440414446557894</v>
      </c>
      <c r="H34" s="160"/>
      <c r="I34" s="273">
        <v>32</v>
      </c>
      <c r="J34" s="273" t="s">
        <v>152</v>
      </c>
      <c r="K34" s="270">
        <v>2.7129629629629629E-2</v>
      </c>
      <c r="L34" s="160"/>
      <c r="M34" s="160"/>
      <c r="N34" s="160"/>
      <c r="O34" s="160"/>
      <c r="P34" s="160"/>
    </row>
    <row r="35" spans="1:16" ht="12" customHeight="1" x14ac:dyDescent="0.5">
      <c r="A35" s="173">
        <v>33</v>
      </c>
      <c r="B35" s="268" t="s">
        <v>601</v>
      </c>
      <c r="C35" s="270">
        <v>2.9247685185185186E-2</v>
      </c>
      <c r="D35" s="167">
        <f>N$3/HLOOKUP(DATEDIF(VLOOKUP(B35,'Ages OLD'!A$1:D$167,4,FALSE),B$1,"y"),Women!B$1:CP$100,24,FALSE)</f>
        <v>1.5677052714089753E-2</v>
      </c>
      <c r="E35" s="164">
        <f t="shared" si="0"/>
        <v>7.3119212962962964E-3</v>
      </c>
      <c r="F35" s="165"/>
      <c r="G35" s="168">
        <f t="shared" si="1"/>
        <v>0.5360100334378135</v>
      </c>
      <c r="H35" s="160"/>
      <c r="I35" s="273">
        <v>33</v>
      </c>
      <c r="J35" s="273" t="s">
        <v>89</v>
      </c>
      <c r="K35" s="270">
        <v>2.7534722222222221E-2</v>
      </c>
      <c r="L35" s="160"/>
      <c r="M35" s="160"/>
      <c r="N35" s="160"/>
      <c r="O35" s="160"/>
      <c r="P35" s="160"/>
    </row>
    <row r="36" spans="1:16" ht="12" customHeight="1" x14ac:dyDescent="0.5">
      <c r="A36" s="173">
        <v>34</v>
      </c>
      <c r="B36" s="257" t="s">
        <v>671</v>
      </c>
      <c r="C36" s="270">
        <v>2.2118055555555554E-2</v>
      </c>
      <c r="D36" s="163">
        <f>N$4/HLOOKUP(DATEDIF(VLOOKUP(B36,'Ages OLD'!A$1:D$167,4,FALSE),B$1,"y"),Men!B$1:CP$100,24,FALSE)</f>
        <v>1.173611111111111E-2</v>
      </c>
      <c r="E36" s="164">
        <f t="shared" si="0"/>
        <v>5.5295138888888885E-3</v>
      </c>
      <c r="F36" s="165"/>
      <c r="G36" s="166">
        <f t="shared" si="1"/>
        <v>0.53061224489795922</v>
      </c>
      <c r="H36" s="160"/>
      <c r="I36" s="273">
        <v>34</v>
      </c>
      <c r="J36" s="273" t="s">
        <v>608</v>
      </c>
      <c r="K36" s="270">
        <v>2.7685185185185184E-2</v>
      </c>
      <c r="L36" s="160"/>
      <c r="M36" s="160"/>
      <c r="N36" s="160"/>
      <c r="O36" s="160"/>
      <c r="P36" s="160"/>
    </row>
    <row r="37" spans="1:16" ht="12" customHeight="1" x14ac:dyDescent="0.5">
      <c r="A37" s="173">
        <v>35</v>
      </c>
      <c r="B37" s="268" t="s">
        <v>153</v>
      </c>
      <c r="C37" s="270">
        <v>3.0046296296296297E-2</v>
      </c>
      <c r="D37" s="167">
        <f>N$3/HLOOKUP(DATEDIF(VLOOKUP(B37,'Ages OLD'!A$1:D$167,4,FALSE),B$1,"y"),Women!B$1:CP$100,24,FALSE)</f>
        <v>1.5863573269879042E-2</v>
      </c>
      <c r="E37" s="164">
        <f t="shared" si="0"/>
        <v>7.5115740740740742E-3</v>
      </c>
      <c r="F37" s="165"/>
      <c r="G37" s="168">
        <f t="shared" si="1"/>
        <v>0.52797100559227628</v>
      </c>
      <c r="H37" s="160"/>
      <c r="I37" s="273">
        <v>35</v>
      </c>
      <c r="J37" s="273" t="s">
        <v>575</v>
      </c>
      <c r="K37" s="270">
        <v>2.9224537037037038E-2</v>
      </c>
      <c r="L37" s="160"/>
      <c r="M37" s="160"/>
      <c r="N37" s="160"/>
      <c r="O37" s="160"/>
      <c r="P37" s="160"/>
    </row>
    <row r="38" spans="1:16" ht="12" customHeight="1" x14ac:dyDescent="0.5">
      <c r="A38" s="173">
        <v>36</v>
      </c>
      <c r="B38" s="268" t="s">
        <v>152</v>
      </c>
      <c r="C38" s="270">
        <v>2.7129629629629629E-2</v>
      </c>
      <c r="D38" s="163">
        <f>N$4/HLOOKUP(DATEDIF(VLOOKUP(B38,'Ages OLD'!A$1:D$167,4,FALSE),B$1,"y"),Men!B$1:CP$100,24,FALSE)</f>
        <v>1.4072075672795097E-2</v>
      </c>
      <c r="E38" s="164">
        <f t="shared" si="0"/>
        <v>6.7824074074074071E-3</v>
      </c>
      <c r="F38" s="165"/>
      <c r="G38" s="166">
        <f t="shared" si="1"/>
        <v>0.51869766985046772</v>
      </c>
      <c r="H38" s="160"/>
      <c r="I38" s="273">
        <v>36</v>
      </c>
      <c r="J38" s="273" t="s">
        <v>601</v>
      </c>
      <c r="K38" s="270">
        <v>2.9247685185185186E-2</v>
      </c>
      <c r="L38" s="160"/>
      <c r="M38" s="160"/>
      <c r="N38" s="160"/>
      <c r="O38" s="160"/>
      <c r="P38" s="160"/>
    </row>
    <row r="39" spans="1:16" ht="14.35" x14ac:dyDescent="0.5">
      <c r="A39" s="173">
        <v>37</v>
      </c>
      <c r="B39" s="268" t="s">
        <v>608</v>
      </c>
      <c r="C39" s="270">
        <v>2.7685185185185184E-2</v>
      </c>
      <c r="D39" s="167">
        <f>N$3/HLOOKUP(DATEDIF(VLOOKUP(B39,'Ages OLD'!A$1:D$167,4,FALSE),B$1,"y"),Women!B$1:CP$100,24,FALSE)</f>
        <v>1.4094432699083864E-2</v>
      </c>
      <c r="E39" s="164">
        <f t="shared" si="0"/>
        <v>6.9212962962962961E-3</v>
      </c>
      <c r="F39" s="165"/>
      <c r="G39" s="168">
        <f t="shared" si="1"/>
        <v>0.50909656571941719</v>
      </c>
      <c r="H39" s="160"/>
      <c r="I39" s="273">
        <v>37</v>
      </c>
      <c r="J39" s="273" t="s">
        <v>138</v>
      </c>
      <c r="K39" s="270">
        <v>2.9525462962962962E-2</v>
      </c>
      <c r="L39" s="160"/>
      <c r="M39" s="160"/>
      <c r="N39" s="160"/>
      <c r="O39" s="160"/>
      <c r="P39" s="160"/>
    </row>
    <row r="40" spans="1:16" ht="14.35" x14ac:dyDescent="0.5">
      <c r="A40" s="173">
        <v>38</v>
      </c>
      <c r="B40" s="268" t="s">
        <v>666</v>
      </c>
      <c r="C40" s="270">
        <v>2.6458333333333334E-2</v>
      </c>
      <c r="D40" s="163">
        <f>N$4/HLOOKUP(DATEDIF(VLOOKUP(B40,'Ages OLD'!A$1:D$167,4,FALSE),B$1,"y"),Men!B$1:CP$100,24,FALSE)</f>
        <v>1.3292684461559758E-2</v>
      </c>
      <c r="E40" s="164">
        <f t="shared" si="0"/>
        <v>6.6145833333333334E-3</v>
      </c>
      <c r="F40" s="165"/>
      <c r="G40" s="166">
        <f t="shared" si="1"/>
        <v>0.50240067256288845</v>
      </c>
      <c r="H40" s="160"/>
      <c r="I40" s="273">
        <v>38</v>
      </c>
      <c r="J40" s="273" t="s">
        <v>153</v>
      </c>
      <c r="K40" s="270">
        <v>3.0046296296296297E-2</v>
      </c>
      <c r="L40" s="160"/>
      <c r="M40" s="160"/>
      <c r="N40" s="160"/>
      <c r="O40" s="160"/>
      <c r="P40" s="160"/>
    </row>
    <row r="41" spans="1:16" ht="14.35" x14ac:dyDescent="0.5">
      <c r="A41" s="173">
        <v>39</v>
      </c>
      <c r="B41" s="268" t="s">
        <v>109</v>
      </c>
      <c r="C41" s="270">
        <v>3.6006944444444446E-2</v>
      </c>
      <c r="D41" s="163">
        <f>N$4/HLOOKUP(DATEDIF(VLOOKUP(B41,'Ages OLD'!A$1:D$167,4,FALSE),B$1,"y"),Men!B$1:CP$100,24,FALSE)</f>
        <v>1.7304793735050294E-2</v>
      </c>
      <c r="E41" s="164">
        <f t="shared" si="0"/>
        <v>9.0017361111111114E-3</v>
      </c>
      <c r="F41" s="165"/>
      <c r="G41" s="166">
        <f t="shared" si="1"/>
        <v>0.48059600729937169</v>
      </c>
      <c r="H41" s="160"/>
      <c r="I41" s="273">
        <v>39</v>
      </c>
      <c r="J41" s="273" t="s">
        <v>203</v>
      </c>
      <c r="K41" s="270">
        <v>3.246527777777778E-2</v>
      </c>
      <c r="L41" s="160"/>
      <c r="M41" s="160"/>
      <c r="N41" s="160"/>
      <c r="O41" s="160"/>
      <c r="P41" s="160"/>
    </row>
    <row r="42" spans="1:16" ht="14.35" x14ac:dyDescent="0.5">
      <c r="A42" s="173">
        <v>40</v>
      </c>
      <c r="B42" s="268" t="s">
        <v>203</v>
      </c>
      <c r="C42" s="270">
        <v>3.246527777777778E-2</v>
      </c>
      <c r="D42" s="167">
        <f>N$3/HLOOKUP(DATEDIF(VLOOKUP(B42,'Ages OLD'!A$1:D$167,4,FALSE),B$1,"y"),Women!B$1:CP$100,24,FALSE)</f>
        <v>1.5316867700555237E-2</v>
      </c>
      <c r="E42" s="164">
        <f t="shared" si="0"/>
        <v>8.1163194444444451E-3</v>
      </c>
      <c r="F42" s="165"/>
      <c r="G42" s="168">
        <f t="shared" si="1"/>
        <v>0.47179228853047145</v>
      </c>
      <c r="H42" s="160"/>
      <c r="I42" s="273">
        <v>40</v>
      </c>
      <c r="J42" s="273" t="s">
        <v>95</v>
      </c>
      <c r="K42" s="270">
        <v>3.4039351851851848E-2</v>
      </c>
      <c r="L42" s="160"/>
      <c r="M42" s="160"/>
      <c r="N42" s="160"/>
      <c r="O42" s="160"/>
      <c r="P42" s="160"/>
    </row>
    <row r="43" spans="1:16" ht="14.35" x14ac:dyDescent="0.5">
      <c r="A43" s="173">
        <v>41</v>
      </c>
      <c r="B43" s="268" t="s">
        <v>77</v>
      </c>
      <c r="C43" s="270">
        <v>3.8090277777777778E-2</v>
      </c>
      <c r="D43" s="167">
        <f>N$3/HLOOKUP(DATEDIF(VLOOKUP(B43,'Ages OLD'!A$1:D$167,4,FALSE),B$1,"y"),Women!B$1:CP$100,24,FALSE)</f>
        <v>1.7763566924238389E-2</v>
      </c>
      <c r="E43" s="164">
        <f t="shared" si="0"/>
        <v>9.5225694444444446E-3</v>
      </c>
      <c r="F43" s="165"/>
      <c r="G43" s="168">
        <f t="shared" si="1"/>
        <v>0.46635435498456296</v>
      </c>
      <c r="H43" s="160"/>
      <c r="I43" s="273">
        <v>41</v>
      </c>
      <c r="J43" s="273" t="s">
        <v>107</v>
      </c>
      <c r="K43" s="270">
        <v>3.4606481481481481E-2</v>
      </c>
      <c r="L43" s="160"/>
      <c r="M43" s="160"/>
      <c r="N43" s="160"/>
      <c r="O43" s="160"/>
      <c r="P43" s="160"/>
    </row>
    <row r="44" spans="1:16" ht="14.35" x14ac:dyDescent="0.5">
      <c r="A44" s="173">
        <v>42</v>
      </c>
      <c r="B44" s="268" t="s">
        <v>575</v>
      </c>
      <c r="C44" s="270">
        <v>2.9224537037037038E-2</v>
      </c>
      <c r="D44" s="167">
        <f>N$3/HLOOKUP(DATEDIF(VLOOKUP(B44,'Ages OLD'!A$1:D$167,4,FALSE),B$1,"y"),Women!B$1:CP$100,24,FALSE)</f>
        <v>1.3333333333333334E-2</v>
      </c>
      <c r="E44" s="164">
        <f t="shared" si="0"/>
        <v>7.3061342592592596E-3</v>
      </c>
      <c r="F44" s="165"/>
      <c r="G44" s="168">
        <f t="shared" si="1"/>
        <v>0.45623762376237625</v>
      </c>
      <c r="H44" s="160"/>
      <c r="I44" s="273">
        <v>42</v>
      </c>
      <c r="J44" s="273" t="s">
        <v>109</v>
      </c>
      <c r="K44" s="270">
        <v>3.6006944444444446E-2</v>
      </c>
      <c r="L44" s="160"/>
      <c r="M44" s="160"/>
      <c r="N44" s="160"/>
      <c r="O44" s="160"/>
      <c r="P44" s="160"/>
    </row>
    <row r="45" spans="1:16" ht="14.35" x14ac:dyDescent="0.5">
      <c r="A45" s="173">
        <v>43</v>
      </c>
      <c r="B45" s="257" t="s">
        <v>672</v>
      </c>
      <c r="C45" s="270">
        <v>2.6932870370370371E-2</v>
      </c>
      <c r="D45" s="163">
        <f>N$4/HLOOKUP(DATEDIF(VLOOKUP(B45,'Ages OLD'!A$1:D$167,4,FALSE),B$1,"y"),Men!B$1:CP$100,24,FALSE)</f>
        <v>1.173611111111111E-2</v>
      </c>
      <c r="E45" s="164">
        <f t="shared" si="0"/>
        <v>6.7332175925925927E-3</v>
      </c>
      <c r="F45" s="165"/>
      <c r="G45" s="166">
        <f t="shared" si="1"/>
        <v>0.43575418994413406</v>
      </c>
      <c r="H45" s="160"/>
      <c r="I45" s="273">
        <v>43</v>
      </c>
      <c r="J45" s="273" t="s">
        <v>77</v>
      </c>
      <c r="K45" s="270">
        <v>3.8090277777777778E-2</v>
      </c>
      <c r="L45" s="160"/>
      <c r="M45" s="160"/>
      <c r="N45" s="160"/>
      <c r="O45" s="160"/>
      <c r="P45" s="160"/>
    </row>
    <row r="46" spans="1:16" ht="12.7" x14ac:dyDescent="0.4">
      <c r="A46" s="169"/>
      <c r="B46" s="160"/>
      <c r="C46" s="211"/>
      <c r="D46" s="211"/>
      <c r="E46" s="212"/>
      <c r="F46" s="169"/>
      <c r="G46" s="169"/>
      <c r="H46" s="160"/>
      <c r="I46" s="160"/>
      <c r="J46" s="160"/>
      <c r="K46" s="160"/>
      <c r="L46" s="160"/>
      <c r="M46" s="160"/>
      <c r="N46" s="160"/>
      <c r="O46" s="160"/>
      <c r="P46" s="160"/>
    </row>
  </sheetData>
  <sortState xmlns:xlrd2="http://schemas.microsoft.com/office/spreadsheetml/2017/richdata2" ref="B3:G45">
    <sortCondition descending="1" ref="G3:G45"/>
  </sortState>
  <mergeCells count="1">
    <mergeCell ref="N10:O10"/>
  </mergeCells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55"/>
  <sheetViews>
    <sheetView showGridLines="0" topLeftCell="A42" workbookViewId="0">
      <selection activeCell="F54" sqref="F3:F54"/>
    </sheetView>
  </sheetViews>
  <sheetFormatPr defaultColWidth="13.52734375" defaultRowHeight="12.7" x14ac:dyDescent="0.4"/>
  <cols>
    <col min="1" max="1" width="4.41015625" style="169" customWidth="1"/>
    <col min="2" max="2" width="21.1171875" style="1" customWidth="1"/>
    <col min="3" max="4" width="8.64453125" style="11" customWidth="1"/>
    <col min="5" max="5" width="5.9375" style="3" bestFit="1" customWidth="1"/>
    <col min="6" max="6" width="4.1171875" style="2" customWidth="1"/>
    <col min="7" max="7" width="11.1757812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2" bestFit="1" customWidth="1"/>
    <col min="12" max="12" width="2.117187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A1" s="170"/>
      <c r="B1" s="94">
        <v>45504</v>
      </c>
      <c r="C1" s="54"/>
      <c r="D1" s="54"/>
      <c r="E1" s="66"/>
      <c r="G1" s="95">
        <v>4</v>
      </c>
      <c r="H1" s="96" t="s">
        <v>83</v>
      </c>
      <c r="J1" s="4" t="s">
        <v>731</v>
      </c>
      <c r="K1" s="97"/>
    </row>
    <row r="2" spans="1:16" s="2" customFormat="1" x14ac:dyDescent="0.4">
      <c r="A2" s="171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1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172">
        <v>1</v>
      </c>
      <c r="B3" s="162" t="s">
        <v>126</v>
      </c>
      <c r="C3" s="286" t="s">
        <v>678</v>
      </c>
      <c r="D3" s="213">
        <f>N$4/HLOOKUP(DATEDIF(VLOOKUP(B3,'Ages OLD'!A$1:D$167,4,FALSE),B$1,"y"),Men!B$1:CP$100,28,FALSE)</f>
        <v>1.6987882419945765E-2</v>
      </c>
      <c r="E3" s="214">
        <f t="shared" ref="E3:E54" si="0">C3/G$1</f>
        <v>5.5555555555555558E-3</v>
      </c>
      <c r="F3" s="215"/>
      <c r="G3" s="216">
        <f>(D3/C3)</f>
        <v>0.7644547088975594</v>
      </c>
      <c r="I3" s="9">
        <v>1</v>
      </c>
      <c r="J3" s="162" t="s">
        <v>603</v>
      </c>
      <c r="K3" s="274" t="s">
        <v>677</v>
      </c>
      <c r="L3" s="20"/>
      <c r="M3" s="67" t="s">
        <v>370</v>
      </c>
      <c r="N3" s="69">
        <f>(HLOOKUP("OC",Women!A$1:CP$45,28,FALSE))/86400</f>
        <v>1.6805555555555556E-2</v>
      </c>
      <c r="O3" s="70"/>
    </row>
    <row r="4" spans="1:16" ht="12" customHeight="1" x14ac:dyDescent="0.5">
      <c r="A4" s="173">
        <v>2</v>
      </c>
      <c r="B4" s="277" t="s">
        <v>235</v>
      </c>
      <c r="C4" s="275" t="s">
        <v>683</v>
      </c>
      <c r="D4" s="163">
        <f>N$4/HLOOKUP(DATEDIF(VLOOKUP(B4,'Ages OLD'!A$1:D$167,4,FALSE),B$1,"y"),Men!B$1:CP$100,28,FALSE)</f>
        <v>1.8196976940062372E-2</v>
      </c>
      <c r="E4" s="164">
        <f t="shared" si="0"/>
        <v>6.0706018518518522E-3</v>
      </c>
      <c r="F4" s="165"/>
      <c r="G4" s="166">
        <f>(D4/C4)</f>
        <v>0.7493893267976115</v>
      </c>
      <c r="I4" s="10">
        <v>2</v>
      </c>
      <c r="J4" s="152" t="s">
        <v>126</v>
      </c>
      <c r="K4" s="275" t="s">
        <v>678</v>
      </c>
      <c r="L4" s="20"/>
      <c r="M4" s="57" t="s">
        <v>369</v>
      </c>
      <c r="N4" s="71">
        <f>(HLOOKUP("OC",Men!A$1:CP$45,28,FALSE))/86400</f>
        <v>1.480324074074074E-2</v>
      </c>
      <c r="O4" s="72"/>
    </row>
    <row r="5" spans="1:16" ht="12" customHeight="1" x14ac:dyDescent="0.4">
      <c r="A5" s="173">
        <v>3</v>
      </c>
      <c r="B5" s="152" t="s">
        <v>593</v>
      </c>
      <c r="C5" s="275" t="s">
        <v>679</v>
      </c>
      <c r="D5" s="167">
        <f>N$3/HLOOKUP(DATEDIF(VLOOKUP(B5,'Ages OLD'!A$1:D$167,4,FALSE),B$1,"y"),Women!B$1:CP$100,28,FALSE)</f>
        <v>1.70372623231504E-2</v>
      </c>
      <c r="E5" s="164">
        <f t="shared" si="0"/>
        <v>5.7928240740740744E-3</v>
      </c>
      <c r="F5" s="165"/>
      <c r="G5" s="168">
        <f>D5/C5</f>
        <v>0.73527445790219503</v>
      </c>
      <c r="I5" s="10">
        <v>3</v>
      </c>
      <c r="J5" s="152" t="s">
        <v>593</v>
      </c>
      <c r="K5" s="275" t="s">
        <v>679</v>
      </c>
      <c r="L5" s="20"/>
    </row>
    <row r="6" spans="1:16" ht="12" customHeight="1" x14ac:dyDescent="0.5">
      <c r="A6" s="173">
        <v>4</v>
      </c>
      <c r="B6" s="277" t="s">
        <v>598</v>
      </c>
      <c r="C6" s="275" t="s">
        <v>711</v>
      </c>
      <c r="D6" s="167">
        <f>N$3/HLOOKUP(DATEDIF(VLOOKUP(B6,'Ages OLD'!A$1:D$167,4,FALSE),B$1,"y"),Women!B$1:CP$100,28,FALSE)</f>
        <v>2.322171556660986E-2</v>
      </c>
      <c r="E6" s="164">
        <f t="shared" si="0"/>
        <v>7.9108796296296288E-3</v>
      </c>
      <c r="F6" s="165"/>
      <c r="G6" s="168">
        <f>D6/C6</f>
        <v>0.73385377650149675</v>
      </c>
      <c r="I6" s="10">
        <v>4</v>
      </c>
      <c r="J6" s="152" t="s">
        <v>86</v>
      </c>
      <c r="K6" s="275" t="s">
        <v>680</v>
      </c>
      <c r="L6" s="20"/>
      <c r="M6" s="98"/>
      <c r="P6" s="21"/>
    </row>
    <row r="7" spans="1:16" ht="12" customHeight="1" x14ac:dyDescent="0.5">
      <c r="A7" s="173">
        <v>5</v>
      </c>
      <c r="B7" s="277" t="s">
        <v>573</v>
      </c>
      <c r="C7" s="275" t="s">
        <v>684</v>
      </c>
      <c r="D7" s="167">
        <f>N$3/HLOOKUP(DATEDIF(VLOOKUP(B7,'Ages OLD'!A$1:D$167,4,FALSE),B$1,"y"),Women!B$1:CP$100,28,FALSE)</f>
        <v>1.8117244022806768E-2</v>
      </c>
      <c r="E7" s="164">
        <f t="shared" si="0"/>
        <v>6.1805555555555555E-3</v>
      </c>
      <c r="F7" s="165"/>
      <c r="G7" s="168">
        <f>D7/C7</f>
        <v>0.73283234249555462</v>
      </c>
      <c r="I7" s="10">
        <v>5</v>
      </c>
      <c r="J7" s="277" t="s">
        <v>591</v>
      </c>
      <c r="K7" s="275" t="s">
        <v>681</v>
      </c>
      <c r="L7" s="20"/>
      <c r="P7" s="53"/>
    </row>
    <row r="8" spans="1:16" ht="12" customHeight="1" x14ac:dyDescent="0.5">
      <c r="A8" s="173">
        <v>6</v>
      </c>
      <c r="B8" s="277" t="s">
        <v>71</v>
      </c>
      <c r="C8" s="275" t="s">
        <v>707</v>
      </c>
      <c r="D8" s="167">
        <f>N$3/HLOOKUP(DATEDIF(VLOOKUP(B8,'Ages OLD'!A$1:D$167,4,FALSE),B$1,"y"),Women!B$1:CP$100,28,FALSE)</f>
        <v>2.2582041864492822E-2</v>
      </c>
      <c r="E8" s="164">
        <f t="shared" si="0"/>
        <v>7.7690972222222224E-3</v>
      </c>
      <c r="F8" s="165"/>
      <c r="G8" s="168">
        <f>D8/C8</f>
        <v>0.72666235273451762</v>
      </c>
      <c r="I8" s="10">
        <v>6</v>
      </c>
      <c r="J8" s="152" t="s">
        <v>588</v>
      </c>
      <c r="K8" s="275" t="s">
        <v>682</v>
      </c>
      <c r="L8" s="20"/>
    </row>
    <row r="9" spans="1:16" ht="12" customHeight="1" x14ac:dyDescent="0.5">
      <c r="A9" s="173">
        <v>7</v>
      </c>
      <c r="B9" s="277" t="s">
        <v>611</v>
      </c>
      <c r="C9" s="275" t="s">
        <v>702</v>
      </c>
      <c r="D9" s="163">
        <f>N$4/HLOOKUP(DATEDIF(VLOOKUP(B9,'Ages OLD'!A$1:D$167,4,FALSE),B$1,"y"),Men!B$1:CP$100,28,FALSE)</f>
        <v>2.1457081810031513E-2</v>
      </c>
      <c r="E9" s="164">
        <f t="shared" si="0"/>
        <v>7.5868055555555558E-3</v>
      </c>
      <c r="F9" s="165"/>
      <c r="G9" s="166">
        <f>(D9/C9)</f>
        <v>0.70705258138318938</v>
      </c>
      <c r="I9" s="10">
        <v>7</v>
      </c>
      <c r="J9" s="277" t="s">
        <v>235</v>
      </c>
      <c r="K9" s="275" t="s">
        <v>683</v>
      </c>
      <c r="L9" s="20"/>
    </row>
    <row r="10" spans="1:16" ht="12" customHeight="1" x14ac:dyDescent="0.5">
      <c r="A10" s="173">
        <v>8</v>
      </c>
      <c r="B10" s="277" t="s">
        <v>168</v>
      </c>
      <c r="C10" s="275" t="s">
        <v>703</v>
      </c>
      <c r="D10" s="167">
        <f>N$3/HLOOKUP(DATEDIF(VLOOKUP(B10,'Ages OLD'!A$1:D$167,4,FALSE),B$1,"y"),Women!B$1:CP$100,28,FALSE)</f>
        <v>2.1402898058527197E-2</v>
      </c>
      <c r="E10" s="164">
        <f t="shared" si="0"/>
        <v>7.595486111111111E-3</v>
      </c>
      <c r="F10" s="165"/>
      <c r="G10" s="168">
        <f>D10/C10</f>
        <v>0.7044611018120952</v>
      </c>
      <c r="I10" s="10">
        <v>8</v>
      </c>
      <c r="J10" s="277" t="s">
        <v>573</v>
      </c>
      <c r="K10" s="275" t="s">
        <v>684</v>
      </c>
      <c r="L10" s="20"/>
      <c r="M10" s="65">
        <v>61</v>
      </c>
      <c r="N10" s="427" t="s">
        <v>360</v>
      </c>
      <c r="O10" s="428"/>
    </row>
    <row r="11" spans="1:16" ht="12" customHeight="1" x14ac:dyDescent="0.4">
      <c r="A11" s="173">
        <v>9</v>
      </c>
      <c r="B11" s="152" t="s">
        <v>603</v>
      </c>
      <c r="C11" s="287" t="s">
        <v>677</v>
      </c>
      <c r="D11" s="163">
        <f>N$4/HLOOKUP(DATEDIF(VLOOKUP(B11,'Ages OLD'!A$1:D$167,4,FALSE),B$1,"y"),Men!B$1:CP$100,28,FALSE)</f>
        <v>1.5333789870251439E-2</v>
      </c>
      <c r="E11" s="164">
        <f t="shared" si="0"/>
        <v>5.4571759259259261E-3</v>
      </c>
      <c r="F11" s="165"/>
      <c r="G11" s="166">
        <f>(D11/C11)</f>
        <v>0.70245993891289726</v>
      </c>
      <c r="I11" s="10">
        <v>9</v>
      </c>
      <c r="J11" s="152" t="s">
        <v>592</v>
      </c>
      <c r="K11" s="275" t="s">
        <v>685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5">
      <c r="A12" s="173">
        <v>10</v>
      </c>
      <c r="B12" s="152" t="s">
        <v>86</v>
      </c>
      <c r="C12" s="275" t="s">
        <v>680</v>
      </c>
      <c r="D12" s="163">
        <f>N$4/HLOOKUP(DATEDIF(VLOOKUP(B12,'Ages OLD'!A$1:D$167,4,FALSE),B$1,"y"),Men!B$1:CP$100,28,FALSE)</f>
        <v>1.5806984239979435E-2</v>
      </c>
      <c r="E12" s="164">
        <f t="shared" si="0"/>
        <v>5.859375E-3</v>
      </c>
      <c r="F12" s="165"/>
      <c r="G12" s="166">
        <f>(D12/C12)</f>
        <v>0.67443132757245594</v>
      </c>
      <c r="I12" s="10">
        <v>10</v>
      </c>
      <c r="J12" s="277" t="s">
        <v>732</v>
      </c>
      <c r="K12" s="275" t="s">
        <v>686</v>
      </c>
      <c r="L12" s="20"/>
      <c r="M12" s="58">
        <f>HLOOKUP(M10,Women!B$1:CP$100,28,FALSE)</f>
        <v>0.77500000000000002</v>
      </c>
      <c r="N12" s="63">
        <f>N3/M12</f>
        <v>2.1684587813620072E-2</v>
      </c>
      <c r="O12" s="59" t="s">
        <v>361</v>
      </c>
    </row>
    <row r="13" spans="1:16" ht="12" customHeight="1" x14ac:dyDescent="0.5">
      <c r="A13" s="173">
        <v>11</v>
      </c>
      <c r="B13" s="152" t="s">
        <v>588</v>
      </c>
      <c r="C13" s="275" t="s">
        <v>682</v>
      </c>
      <c r="D13" s="163">
        <f>N$4/HLOOKUP(DATEDIF(VLOOKUP(B13,'Ages OLD'!A$1:D$167,4,FALSE),B$1,"y"),Men!B$1:CP$100,28,FALSE)</f>
        <v>1.6310313729330918E-2</v>
      </c>
      <c r="E13" s="164">
        <f t="shared" si="0"/>
        <v>6.053240740740741E-3</v>
      </c>
      <c r="F13" s="165"/>
      <c r="G13" s="166">
        <f>(D13/C13)</f>
        <v>0.67361907562819856</v>
      </c>
      <c r="I13" s="10">
        <v>11</v>
      </c>
      <c r="J13" s="277" t="s">
        <v>687</v>
      </c>
      <c r="K13" s="275" t="s">
        <v>688</v>
      </c>
      <c r="L13" s="20"/>
      <c r="M13" s="60">
        <f>HLOOKUP(M10,Men!B$1:CP$100,28,FALSE)</f>
        <v>0.80630000000000002</v>
      </c>
      <c r="N13" s="62">
        <f>N4/M13</f>
        <v>1.8359470098897109E-2</v>
      </c>
      <c r="O13" s="61" t="s">
        <v>362</v>
      </c>
    </row>
    <row r="14" spans="1:16" ht="12" customHeight="1" x14ac:dyDescent="0.5">
      <c r="A14" s="173">
        <v>12</v>
      </c>
      <c r="B14" s="277" t="s">
        <v>658</v>
      </c>
      <c r="C14" s="275" t="s">
        <v>700</v>
      </c>
      <c r="D14" s="163">
        <f>N$4/HLOOKUP(DATEDIF(VLOOKUP(B14,'Ages OLD'!A$1:D$167,4,FALSE),B$1,"y"),Men!B$1:CP$100,28,FALSE)</f>
        <v>2.000167645012936E-2</v>
      </c>
      <c r="E14" s="164">
        <f t="shared" si="0"/>
        <v>7.4681712962962965E-3</v>
      </c>
      <c r="F14" s="165"/>
      <c r="G14" s="166">
        <f>(D14/C14)</f>
        <v>0.66956406249173839</v>
      </c>
      <c r="I14" s="10">
        <v>12</v>
      </c>
      <c r="J14" s="152" t="s">
        <v>594</v>
      </c>
      <c r="K14" s="275" t="s">
        <v>689</v>
      </c>
      <c r="L14" s="20"/>
      <c r="M14" s="21"/>
    </row>
    <row r="15" spans="1:16" ht="12" customHeight="1" x14ac:dyDescent="0.5">
      <c r="A15" s="173">
        <v>13</v>
      </c>
      <c r="B15" s="277" t="s">
        <v>591</v>
      </c>
      <c r="C15" s="275" t="s">
        <v>681</v>
      </c>
      <c r="D15" s="163">
        <f>N$4/HLOOKUP(DATEDIF(VLOOKUP(B15,'Ages OLD'!A$1:D$167,4,FALSE),B$1,"y"),Men!B$1:CP$100,28,FALSE)</f>
        <v>1.5929453073001979E-2</v>
      </c>
      <c r="E15" s="164">
        <f t="shared" si="0"/>
        <v>6.0127314814814817E-3</v>
      </c>
      <c r="F15" s="165"/>
      <c r="G15" s="166">
        <f>(D15/C15)</f>
        <v>0.66232182170710829</v>
      </c>
      <c r="I15" s="10">
        <v>13</v>
      </c>
      <c r="J15" s="152" t="s">
        <v>690</v>
      </c>
      <c r="K15" s="275" t="s">
        <v>691</v>
      </c>
      <c r="L15" s="20"/>
      <c r="M15" s="259" t="s">
        <v>63</v>
      </c>
      <c r="N15" s="260"/>
      <c r="O15" s="261"/>
    </row>
    <row r="16" spans="1:16" ht="12" customHeight="1" x14ac:dyDescent="0.5">
      <c r="A16" s="173">
        <v>14</v>
      </c>
      <c r="B16" s="277" t="s">
        <v>227</v>
      </c>
      <c r="C16" s="275" t="s">
        <v>704</v>
      </c>
      <c r="D16" s="167">
        <f>N$3/HLOOKUP(DATEDIF(VLOOKUP(B16,'Ages OLD'!A$1:D$167,4,FALSE),B$1,"y"),Women!B$1:CP$100,28,FALSE)</f>
        <v>2.0340783775787408E-2</v>
      </c>
      <c r="E16" s="164">
        <f t="shared" si="0"/>
        <v>7.7025462962962959E-3</v>
      </c>
      <c r="F16" s="165"/>
      <c r="G16" s="168">
        <f>D16/C16</f>
        <v>0.66019673862811123</v>
      </c>
      <c r="I16" s="10">
        <v>14</v>
      </c>
      <c r="J16" s="152" t="s">
        <v>102</v>
      </c>
      <c r="K16" s="275" t="s">
        <v>692</v>
      </c>
      <c r="L16" s="20"/>
      <c r="M16" s="262" t="s">
        <v>64</v>
      </c>
      <c r="N16" s="258"/>
      <c r="O16" s="263"/>
    </row>
    <row r="17" spans="1:15" ht="12" customHeight="1" x14ac:dyDescent="0.5">
      <c r="A17" s="173">
        <v>15</v>
      </c>
      <c r="B17" s="152" t="s">
        <v>76</v>
      </c>
      <c r="C17" s="275" t="s">
        <v>720</v>
      </c>
      <c r="D17" s="167">
        <f>N$3/HLOOKUP(DATEDIF(VLOOKUP(B17,'Ages OLD'!A$1:D$167,4,FALSE),B$1,"y"),Women!B$1:CP$100,28,FALSE)</f>
        <v>2.3556988443447651E-2</v>
      </c>
      <c r="E17" s="164">
        <f t="shared" si="0"/>
        <v>8.9843749999999993E-3</v>
      </c>
      <c r="F17" s="165"/>
      <c r="G17" s="168">
        <f>D17/C17</f>
        <v>0.65549880886115208</v>
      </c>
      <c r="I17" s="10">
        <v>15</v>
      </c>
      <c r="J17" s="277" t="s">
        <v>659</v>
      </c>
      <c r="K17" s="275" t="s">
        <v>693</v>
      </c>
      <c r="L17" s="20"/>
      <c r="M17" s="262" t="s">
        <v>65</v>
      </c>
      <c r="N17" s="258"/>
      <c r="O17" s="263"/>
    </row>
    <row r="18" spans="1:15" ht="12" customHeight="1" x14ac:dyDescent="0.5">
      <c r="A18" s="173">
        <v>16</v>
      </c>
      <c r="B18" s="277" t="s">
        <v>687</v>
      </c>
      <c r="C18" s="275" t="s">
        <v>688</v>
      </c>
      <c r="D18" s="167">
        <f>N$3/HLOOKUP(DATEDIF(VLOOKUP(B18,'Ages OLD'!A$1:D$167,4,FALSE),B$1,"y"),Women!B$1:CP$100,28,FALSE)</f>
        <v>1.7111857810361019E-2</v>
      </c>
      <c r="E18" s="164">
        <f t="shared" si="0"/>
        <v>6.5306712962962966E-3</v>
      </c>
      <c r="F18" s="165"/>
      <c r="G18" s="168">
        <f>D18/C18</f>
        <v>0.65505738361328847</v>
      </c>
      <c r="I18" s="10">
        <v>16</v>
      </c>
      <c r="J18" s="277" t="s">
        <v>606</v>
      </c>
      <c r="K18" s="275" t="s">
        <v>694</v>
      </c>
      <c r="L18" s="20"/>
      <c r="M18" s="262" t="s">
        <v>66</v>
      </c>
      <c r="N18" s="258"/>
      <c r="O18" s="263"/>
    </row>
    <row r="19" spans="1:15" ht="12" customHeight="1" x14ac:dyDescent="0.5">
      <c r="A19" s="173">
        <v>17</v>
      </c>
      <c r="B19" s="152" t="s">
        <v>90</v>
      </c>
      <c r="C19" s="275" t="s">
        <v>710</v>
      </c>
      <c r="D19" s="167">
        <f>N$3/HLOOKUP(DATEDIF(VLOOKUP(B19,'Ages OLD'!A$1:D$167,4,FALSE),B$1,"y"),Women!B$1:CP$100,28,FALSE)</f>
        <v>2.059504357298475E-2</v>
      </c>
      <c r="E19" s="164">
        <f t="shared" si="0"/>
        <v>7.8993055555555552E-3</v>
      </c>
      <c r="F19" s="165"/>
      <c r="G19" s="168">
        <f>D19/C19</f>
        <v>0.65179918121094593</v>
      </c>
      <c r="I19" s="10">
        <v>17</v>
      </c>
      <c r="J19" s="277" t="s">
        <v>576</v>
      </c>
      <c r="K19" s="275" t="s">
        <v>695</v>
      </c>
      <c r="L19" s="20"/>
      <c r="M19" s="264" t="s">
        <v>67</v>
      </c>
      <c r="N19" s="265"/>
      <c r="O19" s="266"/>
    </row>
    <row r="20" spans="1:15" ht="12" customHeight="1" x14ac:dyDescent="0.5">
      <c r="A20" s="173">
        <v>18</v>
      </c>
      <c r="B20" s="277" t="s">
        <v>72</v>
      </c>
      <c r="C20" s="275" t="s">
        <v>715</v>
      </c>
      <c r="D20" s="163">
        <f>N$4/HLOOKUP(DATEDIF(VLOOKUP(B20,'Ages OLD'!A$1:D$167,4,FALSE),B$1,"y"),Men!B$1:CP$100,28,FALSE)</f>
        <v>2.1836909191238738E-2</v>
      </c>
      <c r="E20" s="164">
        <f t="shared" si="0"/>
        <v>8.4375000000000006E-3</v>
      </c>
      <c r="F20" s="165"/>
      <c r="G20" s="166">
        <f>(D20/C20)</f>
        <v>0.64701953159225889</v>
      </c>
      <c r="I20" s="10">
        <v>18</v>
      </c>
      <c r="J20" s="277" t="s">
        <v>209</v>
      </c>
      <c r="K20" s="275" t="s">
        <v>696</v>
      </c>
      <c r="L20" s="20"/>
    </row>
    <row r="21" spans="1:15" ht="12" customHeight="1" x14ac:dyDescent="0.5">
      <c r="A21" s="173">
        <v>19</v>
      </c>
      <c r="B21" s="277" t="s">
        <v>201</v>
      </c>
      <c r="C21" s="275" t="s">
        <v>709</v>
      </c>
      <c r="D21" s="167">
        <f>N$3/HLOOKUP(DATEDIF(VLOOKUP(B21,'Ages OLD'!A$1:D$167,4,FALSE),B$1,"y"),Women!B$1:CP$100,28,FALSE)</f>
        <v>2.0340783775787408E-2</v>
      </c>
      <c r="E21" s="164">
        <f t="shared" si="0"/>
        <v>7.8790509259259265E-3</v>
      </c>
      <c r="F21" s="165"/>
      <c r="G21" s="168">
        <f>D21/C21</f>
        <v>0.64540716791334263</v>
      </c>
      <c r="I21" s="10">
        <v>19</v>
      </c>
      <c r="J21" s="152" t="s">
        <v>579</v>
      </c>
      <c r="K21" s="275" t="s">
        <v>697</v>
      </c>
      <c r="L21" s="20"/>
    </row>
    <row r="22" spans="1:15" ht="12" customHeight="1" x14ac:dyDescent="0.4">
      <c r="A22" s="173">
        <v>20</v>
      </c>
      <c r="B22" s="152" t="s">
        <v>102</v>
      </c>
      <c r="C22" s="275" t="s">
        <v>692</v>
      </c>
      <c r="D22" s="163">
        <f>N$4/HLOOKUP(DATEDIF(VLOOKUP(B22,'Ages OLD'!A$1:D$167,4,FALSE),B$1,"y"),Men!B$1:CP$100,28,FALSE)</f>
        <v>1.7878310073358383E-2</v>
      </c>
      <c r="E22" s="164">
        <f t="shared" si="0"/>
        <v>6.9270833333333337E-3</v>
      </c>
      <c r="F22" s="165"/>
      <c r="G22" s="166">
        <f>(D22/C22)</f>
        <v>0.64523224324902428</v>
      </c>
      <c r="I22" s="10">
        <v>20</v>
      </c>
      <c r="J22" s="152" t="s">
        <v>698</v>
      </c>
      <c r="K22" s="275" t="s">
        <v>699</v>
      </c>
      <c r="L22" s="20"/>
    </row>
    <row r="23" spans="1:15" ht="12" customHeight="1" x14ac:dyDescent="0.4">
      <c r="A23" s="173">
        <v>21</v>
      </c>
      <c r="B23" s="152" t="s">
        <v>579</v>
      </c>
      <c r="C23" s="275" t="s">
        <v>697</v>
      </c>
      <c r="D23" s="163">
        <f>N$4/HLOOKUP(DATEDIF(VLOOKUP(B23,'Ages OLD'!A$1:D$167,4,FALSE),B$1,"y"),Men!B$1:CP$100,28,FALSE)</f>
        <v>1.886724539987349E-2</v>
      </c>
      <c r="E23" s="164">
        <f t="shared" si="0"/>
        <v>7.3524305555555556E-3</v>
      </c>
      <c r="F23" s="165"/>
      <c r="G23" s="166">
        <f>(D23/C23)</f>
        <v>0.64153089435225086</v>
      </c>
      <c r="I23" s="10">
        <v>21</v>
      </c>
      <c r="J23" s="152" t="s">
        <v>108</v>
      </c>
      <c r="K23" s="275">
        <v>4.0196759259259258E-2</v>
      </c>
      <c r="L23" s="20"/>
    </row>
    <row r="24" spans="1:15" ht="12" customHeight="1" x14ac:dyDescent="0.5">
      <c r="A24" s="173">
        <v>22</v>
      </c>
      <c r="B24" s="152" t="s">
        <v>103</v>
      </c>
      <c r="C24" s="275" t="s">
        <v>706</v>
      </c>
      <c r="D24" s="167">
        <f>N$3/HLOOKUP(DATEDIF(VLOOKUP(B24,'Ages OLD'!A$1:D$167,4,FALSE),B$1,"y"),Women!B$1:CP$100,28,FALSE)</f>
        <v>1.9848299935698071E-2</v>
      </c>
      <c r="E24" s="164">
        <f t="shared" si="0"/>
        <v>7.743055555555556E-3</v>
      </c>
      <c r="F24" s="165"/>
      <c r="G24" s="168">
        <f>D24/C24</f>
        <v>0.64084197101805429</v>
      </c>
      <c r="I24" s="10">
        <v>22</v>
      </c>
      <c r="J24" s="277" t="s">
        <v>658</v>
      </c>
      <c r="K24" s="275" t="s">
        <v>700</v>
      </c>
      <c r="L24" s="20"/>
    </row>
    <row r="25" spans="1:15" ht="12" customHeight="1" x14ac:dyDescent="0.5">
      <c r="A25" s="173">
        <v>23</v>
      </c>
      <c r="B25" s="152" t="s">
        <v>578</v>
      </c>
      <c r="C25" s="275" t="s">
        <v>717</v>
      </c>
      <c r="D25" s="167">
        <f>N$3/HLOOKUP(DATEDIF(VLOOKUP(B25,'Ages OLD'!A$1:D$167,4,FALSE),B$1,"y"),Women!B$1:CP$100,28,FALSE)</f>
        <v>2.1684587813620072E-2</v>
      </c>
      <c r="E25" s="164">
        <f t="shared" si="0"/>
        <v>8.4895833333333334E-3</v>
      </c>
      <c r="F25" s="165"/>
      <c r="G25" s="168">
        <f>D25/C25</f>
        <v>0.6385645491127383</v>
      </c>
      <c r="I25" s="10">
        <v>23</v>
      </c>
      <c r="J25" s="277" t="s">
        <v>600</v>
      </c>
      <c r="K25" s="275" t="s">
        <v>701</v>
      </c>
      <c r="L25" s="20"/>
    </row>
    <row r="26" spans="1:15" ht="12" customHeight="1" x14ac:dyDescent="0.5">
      <c r="A26" s="173">
        <v>24</v>
      </c>
      <c r="B26" s="152" t="s">
        <v>592</v>
      </c>
      <c r="C26" s="275" t="s">
        <v>685</v>
      </c>
      <c r="D26" s="163">
        <f>N$4/HLOOKUP(DATEDIF(VLOOKUP(B26,'Ages OLD'!A$1:D$167,4,FALSE),B$1,"y"),Men!B$1:CP$100,28,FALSE)</f>
        <v>1.5806984239979435E-2</v>
      </c>
      <c r="E26" s="164">
        <f t="shared" si="0"/>
        <v>6.3281250000000004E-3</v>
      </c>
      <c r="F26" s="165"/>
      <c r="G26" s="166">
        <f>(D26/C26)</f>
        <v>0.62447345145597766</v>
      </c>
      <c r="I26" s="10">
        <v>24</v>
      </c>
      <c r="J26" s="277" t="s">
        <v>611</v>
      </c>
      <c r="K26" s="275" t="s">
        <v>702</v>
      </c>
      <c r="L26" s="20"/>
    </row>
    <row r="27" spans="1:15" ht="12" customHeight="1" x14ac:dyDescent="0.5">
      <c r="A27" s="173">
        <v>25</v>
      </c>
      <c r="B27" s="277" t="s">
        <v>606</v>
      </c>
      <c r="C27" s="275" t="s">
        <v>694</v>
      </c>
      <c r="D27" s="163">
        <f>N$4/HLOOKUP(DATEDIF(VLOOKUP(B27,'Ages OLD'!A$1:D$167,4,FALSE),B$1,"y"),Men!B$1:CP$100,28,FALSE)</f>
        <v>1.7878310073358383E-2</v>
      </c>
      <c r="E27" s="164">
        <f t="shared" si="0"/>
        <v>7.1730324074074075E-3</v>
      </c>
      <c r="F27" s="165"/>
      <c r="G27" s="166">
        <f>(D27/C27)</f>
        <v>0.62310850759909819</v>
      </c>
      <c r="I27" s="10">
        <v>25</v>
      </c>
      <c r="J27" s="277" t="s">
        <v>168</v>
      </c>
      <c r="K27" s="275" t="s">
        <v>703</v>
      </c>
      <c r="L27" s="20"/>
    </row>
    <row r="28" spans="1:15" ht="12" customHeight="1" x14ac:dyDescent="0.5">
      <c r="A28" s="173">
        <v>26</v>
      </c>
      <c r="B28" s="277" t="s">
        <v>576</v>
      </c>
      <c r="C28" s="275" t="s">
        <v>695</v>
      </c>
      <c r="D28" s="167">
        <f>N$3/HLOOKUP(DATEDIF(VLOOKUP(B28,'Ages OLD'!A$1:D$167,4,FALSE),B$1,"y"),Women!B$1:CP$100,28,FALSE)</f>
        <v>1.7516734996409794E-2</v>
      </c>
      <c r="E28" s="164">
        <f t="shared" si="0"/>
        <v>7.2366898148148147E-3</v>
      </c>
      <c r="F28" s="165"/>
      <c r="G28" s="168">
        <f>D28/C28</f>
        <v>0.60513630695314125</v>
      </c>
      <c r="I28" s="10">
        <v>26</v>
      </c>
      <c r="J28" s="277" t="s">
        <v>227</v>
      </c>
      <c r="K28" s="275" t="s">
        <v>704</v>
      </c>
      <c r="L28" s="20"/>
    </row>
    <row r="29" spans="1:15" ht="12" customHeight="1" x14ac:dyDescent="0.5">
      <c r="A29" s="173">
        <v>27</v>
      </c>
      <c r="B29" s="277" t="s">
        <v>659</v>
      </c>
      <c r="C29" s="275" t="s">
        <v>693</v>
      </c>
      <c r="D29" s="163">
        <f>N$4/HLOOKUP(DATEDIF(VLOOKUP(B29,'Ages OLD'!A$1:D$167,4,FALSE),B$1,"y"),Men!B$1:CP$100,28,FALSE)</f>
        <v>1.7275342211157358E-2</v>
      </c>
      <c r="E29" s="164">
        <f t="shared" si="0"/>
        <v>7.1469907407407411E-3</v>
      </c>
      <c r="F29" s="165"/>
      <c r="G29" s="166">
        <f>(D29/C29)</f>
        <v>0.60428727410688088</v>
      </c>
      <c r="I29" s="10">
        <v>27</v>
      </c>
      <c r="J29" s="277" t="s">
        <v>662</v>
      </c>
      <c r="K29" s="275" t="s">
        <v>705</v>
      </c>
      <c r="L29" s="20"/>
    </row>
    <row r="30" spans="1:15" ht="12" customHeight="1" x14ac:dyDescent="0.5">
      <c r="A30" s="173">
        <v>28</v>
      </c>
      <c r="B30" s="277" t="s">
        <v>107</v>
      </c>
      <c r="C30" s="275">
        <v>4.4097222222222218E-2</v>
      </c>
      <c r="D30" s="167">
        <f>N$3/HLOOKUP(DATEDIF(VLOOKUP(B30,'Ages OLD'!A$1:D$167,4,FALSE),B$1,"y"),Women!B$1:CP$100,28,FALSE)</f>
        <v>2.5779345843772904E-2</v>
      </c>
      <c r="E30" s="164">
        <f t="shared" si="0"/>
        <v>1.1024305555555555E-2</v>
      </c>
      <c r="F30" s="165"/>
      <c r="G30" s="168">
        <f>D30/C30</f>
        <v>0.58460248842571627</v>
      </c>
      <c r="I30" s="10">
        <v>28</v>
      </c>
      <c r="J30" s="152" t="s">
        <v>103</v>
      </c>
      <c r="K30" s="275" t="s">
        <v>706</v>
      </c>
      <c r="L30" s="20"/>
    </row>
    <row r="31" spans="1:15" ht="12" customHeight="1" x14ac:dyDescent="0.5">
      <c r="A31" s="173">
        <v>29</v>
      </c>
      <c r="B31" s="152" t="s">
        <v>698</v>
      </c>
      <c r="C31" s="275" t="s">
        <v>699</v>
      </c>
      <c r="D31" s="167">
        <f>N$3/HLOOKUP(DATEDIF(VLOOKUP(B31,'Ages OLD'!A$1:D$167,4,FALSE),B$1,"y"),Women!B$1:CP$100,28,FALSE)</f>
        <v>1.7195902543288198E-2</v>
      </c>
      <c r="E31" s="164">
        <f t="shared" si="0"/>
        <v>7.4247685185185189E-3</v>
      </c>
      <c r="F31" s="165"/>
      <c r="G31" s="168">
        <f>D31/C31</f>
        <v>0.5790046686438427</v>
      </c>
      <c r="I31" s="10">
        <v>29</v>
      </c>
      <c r="J31" s="277" t="s">
        <v>71</v>
      </c>
      <c r="K31" s="275" t="s">
        <v>707</v>
      </c>
      <c r="L31" s="20"/>
    </row>
    <row r="32" spans="1:15" ht="12" customHeight="1" x14ac:dyDescent="0.5">
      <c r="A32" s="173">
        <v>30</v>
      </c>
      <c r="B32" s="277" t="s">
        <v>89</v>
      </c>
      <c r="C32" s="275" t="s">
        <v>718</v>
      </c>
      <c r="D32" s="163">
        <f>N$4/HLOOKUP(DATEDIF(VLOOKUP(B32,'Ages OLD'!A$1:D$167,4,FALSE),B$1,"y"),Men!B$1:CP$100,28,FALSE)</f>
        <v>2.000167645012936E-2</v>
      </c>
      <c r="E32" s="164">
        <f t="shared" si="0"/>
        <v>8.6747685185185192E-3</v>
      </c>
      <c r="F32" s="165"/>
      <c r="G32" s="166">
        <f>(D32/C32)</f>
        <v>0.57643257014382143</v>
      </c>
      <c r="I32" s="10">
        <v>30</v>
      </c>
      <c r="J32" s="277" t="s">
        <v>137</v>
      </c>
      <c r="K32" s="275" t="s">
        <v>708</v>
      </c>
      <c r="L32" s="20"/>
    </row>
    <row r="33" spans="1:12" ht="12" customHeight="1" x14ac:dyDescent="0.5">
      <c r="A33" s="173">
        <v>31</v>
      </c>
      <c r="B33" s="277" t="s">
        <v>209</v>
      </c>
      <c r="C33" s="275" t="s">
        <v>696</v>
      </c>
      <c r="D33" s="167">
        <f>N$3/HLOOKUP(DATEDIF(VLOOKUP(B33,'Ages OLD'!A$1:D$167,4,FALSE),B$1,"y"),Women!B$1:CP$100,28,FALSE)</f>
        <v>1.6805555555555556E-2</v>
      </c>
      <c r="E33" s="164">
        <f t="shared" si="0"/>
        <v>7.3119212962962964E-3</v>
      </c>
      <c r="F33" s="165"/>
      <c r="G33" s="168">
        <f>D33/C33</f>
        <v>0.5745943806885635</v>
      </c>
      <c r="I33" s="10">
        <v>31</v>
      </c>
      <c r="J33" s="277" t="s">
        <v>201</v>
      </c>
      <c r="K33" s="275" t="s">
        <v>709</v>
      </c>
      <c r="L33" s="20"/>
    </row>
    <row r="34" spans="1:12" ht="12" customHeight="1" x14ac:dyDescent="0.5">
      <c r="A34" s="173">
        <v>32</v>
      </c>
      <c r="B34" s="277" t="s">
        <v>596</v>
      </c>
      <c r="C34" s="275" t="s">
        <v>716</v>
      </c>
      <c r="D34" s="163">
        <f>N$4/HLOOKUP(DATEDIF(VLOOKUP(B34,'Ages OLD'!A$1:D$167,4,FALSE),B$1,"y"),Men!B$1:CP$100,28,FALSE)</f>
        <v>1.9222491547514271E-2</v>
      </c>
      <c r="E34" s="164">
        <f t="shared" si="0"/>
        <v>8.4606481481481477E-3</v>
      </c>
      <c r="F34" s="165"/>
      <c r="G34" s="166">
        <f>(D34/C34)</f>
        <v>0.56799701426307558</v>
      </c>
      <c r="I34" s="10">
        <v>32</v>
      </c>
      <c r="J34" s="152" t="s">
        <v>90</v>
      </c>
      <c r="K34" s="275" t="s">
        <v>710</v>
      </c>
      <c r="L34" s="20"/>
    </row>
    <row r="35" spans="1:12" ht="12" customHeight="1" x14ac:dyDescent="0.5">
      <c r="A35" s="173">
        <v>33</v>
      </c>
      <c r="B35" s="277" t="s">
        <v>600</v>
      </c>
      <c r="C35" s="275" t="s">
        <v>701</v>
      </c>
      <c r="D35" s="167">
        <f>N$3/HLOOKUP(DATEDIF(VLOOKUP(B35,'Ages OLD'!A$1:D$167,4,FALSE),B$1,"y"),Women!B$1:CP$100,28,FALSE)</f>
        <v>1.6879826793446722E-2</v>
      </c>
      <c r="E35" s="164">
        <f t="shared" si="0"/>
        <v>7.4884259259259262E-3</v>
      </c>
      <c r="F35" s="165"/>
      <c r="G35" s="168">
        <f>D35/C35</f>
        <v>0.5635305390084222</v>
      </c>
      <c r="I35" s="10">
        <v>33</v>
      </c>
      <c r="J35" s="277" t="s">
        <v>598</v>
      </c>
      <c r="K35" s="275" t="s">
        <v>711</v>
      </c>
      <c r="L35" s="20"/>
    </row>
    <row r="36" spans="1:12" ht="12" customHeight="1" x14ac:dyDescent="0.5">
      <c r="A36" s="173">
        <v>34</v>
      </c>
      <c r="B36" s="277" t="s">
        <v>152</v>
      </c>
      <c r="C36" s="275" t="s">
        <v>712</v>
      </c>
      <c r="D36" s="163">
        <f>N$4/HLOOKUP(DATEDIF(VLOOKUP(B36,'Ages OLD'!A$1:D$167,4,FALSE),B$1,"y"),Men!B$1:CP$100,28,FALSE)</f>
        <v>1.7724186710657015E-2</v>
      </c>
      <c r="E36" s="164">
        <f t="shared" si="0"/>
        <v>7.9224537037037041E-3</v>
      </c>
      <c r="F36" s="165"/>
      <c r="G36" s="166">
        <f>(D36/C36)</f>
        <v>0.55930231256419505</v>
      </c>
      <c r="I36" s="10">
        <v>34</v>
      </c>
      <c r="J36" s="277" t="s">
        <v>152</v>
      </c>
      <c r="K36" s="275" t="s">
        <v>712</v>
      </c>
      <c r="L36" s="20"/>
    </row>
    <row r="37" spans="1:12" ht="12" customHeight="1" x14ac:dyDescent="0.4">
      <c r="A37" s="173">
        <v>35</v>
      </c>
      <c r="B37" s="152" t="s">
        <v>594</v>
      </c>
      <c r="C37" s="275" t="s">
        <v>689</v>
      </c>
      <c r="D37" s="163">
        <f>N$4/HLOOKUP(DATEDIF(VLOOKUP(B37,'Ages OLD'!A$1:D$167,4,FALSE),B$1,"y"),Men!B$1:CP$100,28,FALSE)</f>
        <v>1.4886605732844671E-2</v>
      </c>
      <c r="E37" s="164">
        <f t="shared" si="0"/>
        <v>6.6869212962962967E-3</v>
      </c>
      <c r="F37" s="165"/>
      <c r="G37" s="166">
        <f>(D37/C37)</f>
        <v>0.55655678724265667</v>
      </c>
      <c r="I37" s="10">
        <v>35</v>
      </c>
      <c r="J37" s="152" t="s">
        <v>100</v>
      </c>
      <c r="K37" s="275">
        <v>4.2233796296296297E-2</v>
      </c>
      <c r="L37" s="20"/>
    </row>
    <row r="38" spans="1:12" ht="12" customHeight="1" x14ac:dyDescent="0.4">
      <c r="A38" s="173">
        <v>36</v>
      </c>
      <c r="B38" s="152" t="s">
        <v>599</v>
      </c>
      <c r="C38" s="275" t="s">
        <v>713</v>
      </c>
      <c r="D38" s="167">
        <f>N$3/HLOOKUP(DATEDIF(VLOOKUP(B38,'Ages OLD'!A$1:D$167,4,FALSE),B$1,"y"),Women!B$1:CP$100,28,FALSE)</f>
        <v>1.7789304070663235E-2</v>
      </c>
      <c r="E38" s="164">
        <f t="shared" si="0"/>
        <v>8.0266203703703697E-3</v>
      </c>
      <c r="F38" s="165"/>
      <c r="G38" s="168">
        <f>D38/C38</f>
        <v>0.55407205180436325</v>
      </c>
      <c r="I38" s="10">
        <v>36</v>
      </c>
      <c r="J38" s="152" t="s">
        <v>599</v>
      </c>
      <c r="K38" s="275" t="s">
        <v>713</v>
      </c>
      <c r="L38" s="20"/>
    </row>
    <row r="39" spans="1:12" ht="14.35" x14ac:dyDescent="0.5">
      <c r="A39" s="173">
        <v>37</v>
      </c>
      <c r="B39" s="152" t="s">
        <v>108</v>
      </c>
      <c r="C39" s="275">
        <v>4.0196759259259258E-2</v>
      </c>
      <c r="D39" s="167">
        <f>N$3/HLOOKUP(DATEDIF(VLOOKUP(B39,'Ages OLD'!A$1:D$167,4,FALSE),B$1,"y"),Women!B$1:CP$100,28,FALSE)</f>
        <v>2.1976664777763246E-2</v>
      </c>
      <c r="E39" s="164">
        <f t="shared" si="0"/>
        <v>1.0049189814814815E-2</v>
      </c>
      <c r="F39" s="165"/>
      <c r="G39" s="168">
        <f>D39/C39</f>
        <v>0.54672727808774679</v>
      </c>
      <c r="I39" s="10">
        <v>37</v>
      </c>
      <c r="J39" s="267" t="s">
        <v>672</v>
      </c>
      <c r="K39" s="275" t="s">
        <v>714</v>
      </c>
    </row>
    <row r="40" spans="1:12" ht="14.35" x14ac:dyDescent="0.5">
      <c r="A40" s="173">
        <v>38</v>
      </c>
      <c r="B40" s="152" t="s">
        <v>690</v>
      </c>
      <c r="C40" s="275" t="s">
        <v>691</v>
      </c>
      <c r="D40" s="163">
        <f>N$4/HLOOKUP(DATEDIF(VLOOKUP(B40,'Ages OLD'!A$1:D$167,4,FALSE),B$1,"y"),Men!B$1:CP$100,28,FALSE)</f>
        <v>1.481361026792829E-2</v>
      </c>
      <c r="E40" s="164">
        <f t="shared" si="0"/>
        <v>6.8084490740740744E-3</v>
      </c>
      <c r="F40" s="165"/>
      <c r="G40" s="166">
        <f>(D40/C40)</f>
        <v>0.54394217048406468</v>
      </c>
      <c r="I40" s="10">
        <v>38</v>
      </c>
      <c r="J40" s="277" t="s">
        <v>107</v>
      </c>
      <c r="K40" s="275">
        <v>4.4097222222222218E-2</v>
      </c>
    </row>
    <row r="41" spans="1:12" ht="14.35" x14ac:dyDescent="0.5">
      <c r="A41" s="173">
        <v>39</v>
      </c>
      <c r="B41" s="277" t="s">
        <v>662</v>
      </c>
      <c r="C41" s="275" t="s">
        <v>705</v>
      </c>
      <c r="D41" s="167">
        <f>N$3/HLOOKUP(DATEDIF(VLOOKUP(B41,'Ages OLD'!A$1:D$167,4,FALSE),B$1,"y"),Women!B$1:CP$100,28,FALSE)</f>
        <v>1.6808917339023361E-2</v>
      </c>
      <c r="E41" s="164">
        <f t="shared" si="0"/>
        <v>7.7343749999999999E-3</v>
      </c>
      <c r="F41" s="165"/>
      <c r="G41" s="168">
        <f>D41/C41</f>
        <v>0.54331854025126014</v>
      </c>
      <c r="I41" s="10">
        <v>39</v>
      </c>
      <c r="J41" s="277" t="s">
        <v>72</v>
      </c>
      <c r="K41" s="275" t="s">
        <v>715</v>
      </c>
    </row>
    <row r="42" spans="1:12" ht="14.35" x14ac:dyDescent="0.5">
      <c r="A42" s="173">
        <v>40</v>
      </c>
      <c r="B42" s="277" t="s">
        <v>137</v>
      </c>
      <c r="C42" s="275" t="s">
        <v>708</v>
      </c>
      <c r="D42" s="167">
        <f>N$3/HLOOKUP(DATEDIF(VLOOKUP(B42,'Ages OLD'!A$1:D$167,4,FALSE),B$1,"y"),Women!B$1:CP$100,28,FALSE)</f>
        <v>1.6922319560523168E-2</v>
      </c>
      <c r="E42" s="164">
        <f t="shared" si="0"/>
        <v>7.7980324074074072E-3</v>
      </c>
      <c r="F42" s="165"/>
      <c r="G42" s="168">
        <f>D42/C42</f>
        <v>0.54251889054886893</v>
      </c>
      <c r="I42" s="10">
        <v>40</v>
      </c>
      <c r="J42" s="277" t="s">
        <v>596</v>
      </c>
      <c r="K42" s="275" t="s">
        <v>716</v>
      </c>
    </row>
    <row r="43" spans="1:12" x14ac:dyDescent="0.4">
      <c r="A43" s="173">
        <v>41</v>
      </c>
      <c r="B43" s="152" t="s">
        <v>204</v>
      </c>
      <c r="C43" s="275" t="s">
        <v>723</v>
      </c>
      <c r="D43" s="163">
        <f>N$4/HLOOKUP(DATEDIF(VLOOKUP(B43,'Ages OLD'!A$1:D$167,4,FALSE),B$1,"y"),Men!B$1:CP$100,28,FALSE)</f>
        <v>2.000167645012936E-2</v>
      </c>
      <c r="E43" s="164">
        <f t="shared" si="0"/>
        <v>9.4646990740740733E-3</v>
      </c>
      <c r="F43" s="165"/>
      <c r="G43" s="166">
        <f>(D43/C43)</f>
        <v>0.52832309547269241</v>
      </c>
      <c r="I43" s="10">
        <v>41</v>
      </c>
      <c r="J43" s="152" t="s">
        <v>578</v>
      </c>
      <c r="K43" s="275" t="s">
        <v>717</v>
      </c>
    </row>
    <row r="44" spans="1:12" ht="14.35" x14ac:dyDescent="0.5">
      <c r="A44" s="173">
        <v>42</v>
      </c>
      <c r="B44" s="152" t="s">
        <v>75</v>
      </c>
      <c r="C44" s="275" t="s">
        <v>781</v>
      </c>
      <c r="D44" s="163">
        <f>N$4/HLOOKUP(DATEDIF(VLOOKUP(B44,'Ages OLD'!A$1:D$167,4,FALSE),B$1,"y"),Men!B$1:CP$100,28,FALSE)</f>
        <v>2.1457081810031513E-2</v>
      </c>
      <c r="E44" s="164">
        <f t="shared" si="0"/>
        <v>1.03125E-2</v>
      </c>
      <c r="F44" s="165"/>
      <c r="G44" s="166">
        <f>(D44/C44)</f>
        <v>0.52017168024318816</v>
      </c>
      <c r="I44" s="10">
        <v>42</v>
      </c>
      <c r="J44" s="277" t="s">
        <v>89</v>
      </c>
      <c r="K44" s="275" t="s">
        <v>718</v>
      </c>
    </row>
    <row r="45" spans="1:12" x14ac:dyDescent="0.4">
      <c r="A45" s="173">
        <v>43</v>
      </c>
      <c r="B45" s="152" t="s">
        <v>100</v>
      </c>
      <c r="C45" s="275">
        <v>4.2233796296296297E-2</v>
      </c>
      <c r="D45" s="167">
        <f>N$3/HLOOKUP(DATEDIF(VLOOKUP(B45,'Ages OLD'!A$1:D$167,4,FALSE),B$1,"y"),Women!B$1:CP$100,28,FALSE)</f>
        <v>2.1684587813620072E-2</v>
      </c>
      <c r="E45" s="164">
        <f t="shared" si="0"/>
        <v>1.0558449074074074E-2</v>
      </c>
      <c r="F45" s="165"/>
      <c r="G45" s="168">
        <f t="shared" ref="G45:G52" si="1">D45/C45</f>
        <v>0.51344159690237712</v>
      </c>
      <c r="I45" s="10">
        <v>43</v>
      </c>
      <c r="J45" s="152" t="s">
        <v>733</v>
      </c>
      <c r="K45" s="275" t="s">
        <v>719</v>
      </c>
    </row>
    <row r="46" spans="1:12" ht="14.35" x14ac:dyDescent="0.5">
      <c r="A46" s="173">
        <v>44</v>
      </c>
      <c r="B46" s="277" t="s">
        <v>153</v>
      </c>
      <c r="C46" s="275" t="s">
        <v>782</v>
      </c>
      <c r="D46" s="167">
        <f>N$3/HLOOKUP(DATEDIF(VLOOKUP(B46,'Ages OLD'!A$1:D$167,4,FALSE),B$1,"y"),Women!B$1:CP$100,28,FALSE)</f>
        <v>2.0090323437603773E-2</v>
      </c>
      <c r="E46" s="164">
        <f t="shared" si="0"/>
        <v>9.8813657407407409E-3</v>
      </c>
      <c r="F46" s="165"/>
      <c r="G46" s="168">
        <f t="shared" si="1"/>
        <v>0.50828812445357718</v>
      </c>
      <c r="I46" s="10">
        <v>44</v>
      </c>
      <c r="J46" s="152" t="s">
        <v>96</v>
      </c>
      <c r="K46" s="275">
        <v>4.5474537037037036E-2</v>
      </c>
    </row>
    <row r="47" spans="1:12" x14ac:dyDescent="0.4">
      <c r="A47" s="173">
        <v>45</v>
      </c>
      <c r="B47" s="152" t="s">
        <v>112</v>
      </c>
      <c r="C47" s="275" t="s">
        <v>722</v>
      </c>
      <c r="D47" s="167">
        <f>N$3/HLOOKUP(DATEDIF(VLOOKUP(B47,'Ages OLD'!A$1:D$167,4,FALSE),B$1,"y"),Women!B$1:CP$100,28,FALSE)</f>
        <v>1.7647333356668651E-2</v>
      </c>
      <c r="E47" s="164">
        <f t="shared" si="0"/>
        <v>9.1811342592592587E-3</v>
      </c>
      <c r="F47" s="165"/>
      <c r="G47" s="168">
        <f t="shared" si="1"/>
        <v>0.48053249354433392</v>
      </c>
      <c r="I47" s="10">
        <v>45</v>
      </c>
      <c r="J47" s="152" t="s">
        <v>76</v>
      </c>
      <c r="K47" s="275" t="s">
        <v>720</v>
      </c>
    </row>
    <row r="48" spans="1:12" x14ac:dyDescent="0.4">
      <c r="A48" s="173">
        <v>46</v>
      </c>
      <c r="B48" s="152" t="s">
        <v>768</v>
      </c>
      <c r="C48" s="275" t="s">
        <v>724</v>
      </c>
      <c r="D48" s="167">
        <f>N$3/HLOOKUP(DATEDIF(VLOOKUP(B48,'Ages OLD'!A$1:D$167,4,FALSE),B$1,"y"),Women!B$1:CP$100,28,FALSE)</f>
        <v>1.8117244022806768E-2</v>
      </c>
      <c r="E48" s="164">
        <f t="shared" si="0"/>
        <v>9.4907407407407406E-3</v>
      </c>
      <c r="F48" s="165"/>
      <c r="G48" s="168">
        <f t="shared" si="1"/>
        <v>0.47723472060076366</v>
      </c>
      <c r="I48" s="10">
        <v>46</v>
      </c>
      <c r="J48" s="152" t="s">
        <v>612</v>
      </c>
      <c r="K48" s="275" t="s">
        <v>721</v>
      </c>
    </row>
    <row r="49" spans="1:11" x14ac:dyDescent="0.4">
      <c r="A49" s="173">
        <v>47</v>
      </c>
      <c r="B49" s="152" t="s">
        <v>881</v>
      </c>
      <c r="C49" s="275" t="s">
        <v>783</v>
      </c>
      <c r="D49" s="167">
        <f>N$3/HLOOKUP(DATEDIF(VLOOKUP(B49,'Ages OLD'!A$1:D$167,4,FALSE),B$1,"y"),Women!B$1:CP$100,28,FALSE)</f>
        <v>2.0090323437603773E-2</v>
      </c>
      <c r="E49" s="164">
        <f t="shared" si="0"/>
        <v>1.0593171296296297E-2</v>
      </c>
      <c r="F49" s="165"/>
      <c r="G49" s="168">
        <f t="shared" si="1"/>
        <v>0.47413382819146843</v>
      </c>
      <c r="I49" s="10">
        <v>47</v>
      </c>
      <c r="J49" s="152" t="s">
        <v>112</v>
      </c>
      <c r="K49" s="275" t="s">
        <v>722</v>
      </c>
    </row>
    <row r="50" spans="1:11" x14ac:dyDescent="0.4">
      <c r="A50" s="173">
        <v>48</v>
      </c>
      <c r="B50" s="152" t="s">
        <v>96</v>
      </c>
      <c r="C50" s="275">
        <v>4.5474537037037036E-2</v>
      </c>
      <c r="D50" s="167">
        <f>N$3/HLOOKUP(DATEDIF(VLOOKUP(B50,'Ages OLD'!A$1:D$167,4,FALSE),B$1,"y"),Women!B$1:CP$100,28,FALSE)</f>
        <v>2.1125776939730428E-2</v>
      </c>
      <c r="E50" s="164">
        <f t="shared" si="0"/>
        <v>1.1368634259259259E-2</v>
      </c>
      <c r="F50" s="165"/>
      <c r="G50" s="168">
        <f t="shared" si="1"/>
        <v>0.46456277108493482</v>
      </c>
      <c r="I50" s="10">
        <v>48</v>
      </c>
      <c r="J50" s="152" t="s">
        <v>204</v>
      </c>
      <c r="K50" s="275" t="s">
        <v>723</v>
      </c>
    </row>
    <row r="51" spans="1:11" x14ac:dyDescent="0.4">
      <c r="A51" s="210">
        <v>49</v>
      </c>
      <c r="B51" s="152" t="s">
        <v>612</v>
      </c>
      <c r="C51" s="275" t="s">
        <v>721</v>
      </c>
      <c r="D51" s="167">
        <f>N$3/HLOOKUP(DATEDIF(VLOOKUP(B51,'Ages OLD'!A$1:D$167,4,FALSE),B$1,"y"),Women!B$1:CP$100,28,FALSE)</f>
        <v>1.6805555555555556E-2</v>
      </c>
      <c r="E51" s="164">
        <f t="shared" si="0"/>
        <v>9.0653935185185178E-3</v>
      </c>
      <c r="F51" s="165"/>
      <c r="G51" s="168">
        <f t="shared" si="1"/>
        <v>0.46345355888924361</v>
      </c>
      <c r="I51" s="93">
        <v>49</v>
      </c>
      <c r="J51" s="153" t="s">
        <v>768</v>
      </c>
      <c r="K51" s="276" t="s">
        <v>724</v>
      </c>
    </row>
    <row r="52" spans="1:11" x14ac:dyDescent="0.4">
      <c r="A52" s="169">
        <v>50</v>
      </c>
      <c r="B52" s="152" t="s">
        <v>156</v>
      </c>
      <c r="C52" s="275" t="s">
        <v>784</v>
      </c>
      <c r="D52" s="167">
        <f>N$3/HLOOKUP(DATEDIF(VLOOKUP(B52,'Ages OLD'!A$1:D$167,4,FALSE),B$1,"y"),Women!B$1:CP$100,28,FALSE)</f>
        <v>1.8117244022806768E-2</v>
      </c>
      <c r="E52" s="164">
        <f t="shared" si="0"/>
        <v>1.0072337962962963E-2</v>
      </c>
      <c r="F52" s="165"/>
      <c r="G52" s="168">
        <f t="shared" si="1"/>
        <v>0.44967821992832652</v>
      </c>
    </row>
    <row r="53" spans="1:11" ht="14.35" x14ac:dyDescent="0.5">
      <c r="A53" s="169">
        <v>51</v>
      </c>
      <c r="B53" s="267" t="s">
        <v>672</v>
      </c>
      <c r="C53" s="275" t="s">
        <v>714</v>
      </c>
      <c r="D53" s="163">
        <f>N$4/HLOOKUP(DATEDIF(VLOOKUP(B53,'Ages OLD'!A$1:D$167,4,FALSE),B$1,"y"),Men!B$1:CP$100,28,FALSE)</f>
        <v>1.480324074074074E-2</v>
      </c>
      <c r="E53" s="164">
        <f t="shared" si="0"/>
        <v>8.3043981481481476E-3</v>
      </c>
      <c r="F53" s="165"/>
      <c r="G53" s="166">
        <f>(D53/C53)</f>
        <v>0.44564459930313588</v>
      </c>
    </row>
    <row r="54" spans="1:11" ht="14.35" x14ac:dyDescent="0.5">
      <c r="A54" s="169">
        <v>52</v>
      </c>
      <c r="B54" s="288" t="s">
        <v>109</v>
      </c>
      <c r="C54" s="276">
        <v>5.2789351851851851E-2</v>
      </c>
      <c r="D54" s="163">
        <f>N$4/HLOOKUP(DATEDIF(VLOOKUP(B54,'Ages OLD'!A$1:D$167,4,FALSE),B$1,"y"),Men!B$1:CP$100,28,FALSE)</f>
        <v>2.1836909191238738E-2</v>
      </c>
      <c r="E54" s="278">
        <f t="shared" si="0"/>
        <v>1.3197337962962963E-2</v>
      </c>
      <c r="F54" s="217"/>
      <c r="G54" s="190">
        <f>(D54/C54)</f>
        <v>0.41366124843740998</v>
      </c>
    </row>
    <row r="55" spans="1:11" x14ac:dyDescent="0.4">
      <c r="F55" s="169"/>
    </row>
  </sheetData>
  <sortState xmlns:xlrd2="http://schemas.microsoft.com/office/spreadsheetml/2017/richdata2" ref="B3:G51">
    <sortCondition descending="1" ref="G3:G51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58"/>
  <sheetViews>
    <sheetView showGridLines="0" topLeftCell="A39" workbookViewId="0">
      <selection activeCell="F51" sqref="F3:F51"/>
    </sheetView>
  </sheetViews>
  <sheetFormatPr defaultColWidth="13.52734375" defaultRowHeight="13" x14ac:dyDescent="0.45"/>
  <cols>
    <col min="1" max="1" width="4.41015625" style="121" customWidth="1"/>
    <col min="2" max="2" width="21.1171875" style="107" customWidth="1"/>
    <col min="3" max="3" width="7.703125" style="108" bestFit="1" customWidth="1"/>
    <col min="4" max="4" width="8.64453125" style="108" customWidth="1"/>
    <col min="5" max="5" width="7.64453125" style="146" customWidth="1"/>
    <col min="6" max="6" width="4.1171875" style="2" customWidth="1"/>
    <col min="7" max="7" width="11.1171875" style="121" bestFit="1" customWidth="1"/>
    <col min="8" max="8" width="3.52734375" style="107" customWidth="1"/>
    <col min="9" max="9" width="4.1171875" style="107" bestFit="1" customWidth="1"/>
    <col min="10" max="10" width="21.1171875" style="107" bestFit="1" customWidth="1"/>
    <col min="11" max="11" width="8.1171875" style="147" bestFit="1" customWidth="1"/>
    <col min="12" max="12" width="2.1171875" style="107" customWidth="1"/>
    <col min="13" max="13" width="10.3515625" style="107" bestFit="1" customWidth="1"/>
    <col min="14" max="14" width="10.87890625" style="107" bestFit="1" customWidth="1"/>
    <col min="15" max="15" width="18.1171875" style="107" customWidth="1"/>
    <col min="16" max="16" width="4.1171875" style="107" customWidth="1"/>
    <col min="17" max="16384" width="13.52734375" style="107"/>
  </cols>
  <sheetData>
    <row r="1" spans="1:16" s="109" customFormat="1" ht="25.5" customHeight="1" x14ac:dyDescent="0.4">
      <c r="B1" s="110">
        <v>45532</v>
      </c>
      <c r="C1" s="111"/>
      <c r="D1" s="111"/>
      <c r="E1" s="112"/>
      <c r="F1" s="4"/>
      <c r="G1" s="113">
        <v>4</v>
      </c>
      <c r="H1" s="114" t="s">
        <v>83</v>
      </c>
      <c r="J1" s="109" t="s">
        <v>785</v>
      </c>
      <c r="K1" s="115"/>
    </row>
    <row r="2" spans="1:16" s="121" customFormat="1" x14ac:dyDescent="0.45">
      <c r="A2" s="116" t="s">
        <v>3</v>
      </c>
      <c r="B2" s="117" t="s">
        <v>54</v>
      </c>
      <c r="C2" s="118" t="s">
        <v>0</v>
      </c>
      <c r="D2" s="118" t="s">
        <v>358</v>
      </c>
      <c r="E2" s="119" t="s">
        <v>6</v>
      </c>
      <c r="F2" s="171" t="s">
        <v>368</v>
      </c>
      <c r="G2" s="120" t="s">
        <v>48</v>
      </c>
      <c r="I2" s="119" t="s">
        <v>3</v>
      </c>
      <c r="J2" s="117" t="s">
        <v>53</v>
      </c>
      <c r="K2" s="118" t="s">
        <v>0</v>
      </c>
      <c r="M2" s="122"/>
    </row>
    <row r="3" spans="1:16" ht="12" customHeight="1" x14ac:dyDescent="0.45">
      <c r="A3" s="281">
        <v>1</v>
      </c>
      <c r="B3" s="236" t="s">
        <v>665</v>
      </c>
      <c r="C3" s="236" t="s">
        <v>744</v>
      </c>
      <c r="D3" s="282">
        <f>N$4/HLOOKUP(DATEDIF(VLOOKUP(B3,'Ages OLD'!A$1:D$167,4,FALSE),B$1,"y"),Men!B$1:CP$100,24,FALSE)</f>
        <v>1.5833932961563831E-2</v>
      </c>
      <c r="E3" s="283">
        <f t="shared" ref="E3:E34" si="0">C3/G$1</f>
        <v>5.2662037037037035E-3</v>
      </c>
      <c r="F3" s="215"/>
      <c r="G3" s="284">
        <f>(D3/C3)</f>
        <v>0.75167681751599724</v>
      </c>
      <c r="I3" s="126">
        <v>1</v>
      </c>
      <c r="J3" s="236" t="s">
        <v>603</v>
      </c>
      <c r="K3" s="236" t="s">
        <v>735</v>
      </c>
      <c r="L3" s="127"/>
      <c r="M3" s="128" t="s">
        <v>370</v>
      </c>
      <c r="N3" s="129">
        <f>(HLOOKUP("OC",Women!A$1:CP$45,24,FALSE))/86400</f>
        <v>1.3333333333333334E-2</v>
      </c>
      <c r="O3" s="130"/>
    </row>
    <row r="4" spans="1:16" ht="12" customHeight="1" x14ac:dyDescent="0.45">
      <c r="A4" s="126">
        <v>2</v>
      </c>
      <c r="B4" s="238" t="s">
        <v>235</v>
      </c>
      <c r="C4" s="238" t="s">
        <v>738</v>
      </c>
      <c r="D4" s="123">
        <f>N$4/HLOOKUP(DATEDIF(VLOOKUP(B4,'Ages OLD'!A$1:D$167,4,FALSE),B$1,"y"),Men!B$1:CP$100,24,FALSE)</f>
        <v>1.443556102227689E-2</v>
      </c>
      <c r="E4" s="124">
        <f t="shared" si="0"/>
        <v>4.8582175925925928E-3</v>
      </c>
      <c r="F4" s="165"/>
      <c r="G4" s="125">
        <f>(D4/C4)</f>
        <v>0.74284244927023424</v>
      </c>
      <c r="I4" s="126">
        <v>2</v>
      </c>
      <c r="J4" s="238" t="s">
        <v>593</v>
      </c>
      <c r="K4" s="238" t="s">
        <v>604</v>
      </c>
      <c r="L4" s="127"/>
      <c r="M4" s="131" t="s">
        <v>369</v>
      </c>
      <c r="N4" s="132">
        <f>(HLOOKUP("OC",Men!A$1:CP$45,24,FALSE))/86400</f>
        <v>1.173611111111111E-2</v>
      </c>
      <c r="O4" s="133"/>
    </row>
    <row r="5" spans="1:16" ht="12" customHeight="1" x14ac:dyDescent="0.45">
      <c r="A5" s="126">
        <v>3</v>
      </c>
      <c r="B5" s="238" t="s">
        <v>593</v>
      </c>
      <c r="C5" s="238" t="s">
        <v>604</v>
      </c>
      <c r="D5" s="134">
        <f>N$3/HLOOKUP(DATEDIF(VLOOKUP(B5,'Ages OLD'!A$1:D$167,4,FALSE),B$1,"y"),Women!B$1:CP$100,24,FALSE)</f>
        <v>1.3569441617477441E-2</v>
      </c>
      <c r="E5" s="124">
        <f t="shared" si="0"/>
        <v>4.6556712962962966E-3</v>
      </c>
      <c r="F5" s="165"/>
      <c r="G5" s="135">
        <f>D5/C5</f>
        <v>0.72865118443135535</v>
      </c>
      <c r="I5" s="126">
        <v>3</v>
      </c>
      <c r="J5" s="238" t="s">
        <v>591</v>
      </c>
      <c r="K5" s="238" t="s">
        <v>736</v>
      </c>
      <c r="L5" s="127"/>
    </row>
    <row r="6" spans="1:16" ht="12" customHeight="1" x14ac:dyDescent="0.45">
      <c r="A6" s="126">
        <v>4</v>
      </c>
      <c r="B6" s="238" t="s">
        <v>168</v>
      </c>
      <c r="C6" s="238" t="s">
        <v>755</v>
      </c>
      <c r="D6" s="134">
        <f>N$3/HLOOKUP(DATEDIF(VLOOKUP(B6,'Ages OLD'!A$1:D$167,4,FALSE),B$1,"y"),Women!B$1:CP$100,24,FALSE)</f>
        <v>1.7083066410420671E-2</v>
      </c>
      <c r="E6" s="124">
        <f t="shared" si="0"/>
        <v>5.9866898148148145E-3</v>
      </c>
      <c r="F6" s="165"/>
      <c r="G6" s="135">
        <f>D6/C6</f>
        <v>0.71337696368310588</v>
      </c>
      <c r="I6" s="126">
        <v>4</v>
      </c>
      <c r="J6" s="238" t="s">
        <v>588</v>
      </c>
      <c r="K6" s="238" t="s">
        <v>737</v>
      </c>
      <c r="L6" s="127"/>
      <c r="M6" s="136"/>
      <c r="P6" s="137"/>
    </row>
    <row r="7" spans="1:16" ht="12" customHeight="1" x14ac:dyDescent="0.45">
      <c r="A7" s="126">
        <v>5</v>
      </c>
      <c r="B7" s="238" t="s">
        <v>573</v>
      </c>
      <c r="C7" s="238" t="s">
        <v>741</v>
      </c>
      <c r="D7" s="134">
        <f>N$3/HLOOKUP(DATEDIF(VLOOKUP(B7,'Ages OLD'!A$1:D$167,4,FALSE),B$1,"y"),Women!B$1:CP$100,24,FALSE)</f>
        <v>1.4346173158310022E-2</v>
      </c>
      <c r="E7" s="124">
        <f t="shared" si="0"/>
        <v>5.060763888888889E-3</v>
      </c>
      <c r="F7" s="165"/>
      <c r="G7" s="135">
        <f>D7/C7</f>
        <v>0.70869603252028923</v>
      </c>
      <c r="I7" s="126">
        <v>5</v>
      </c>
      <c r="J7" s="238" t="s">
        <v>235</v>
      </c>
      <c r="K7" s="238" t="s">
        <v>738</v>
      </c>
      <c r="L7" s="127"/>
      <c r="P7" s="138"/>
    </row>
    <row r="8" spans="1:16" ht="12" customHeight="1" x14ac:dyDescent="0.45">
      <c r="A8" s="126">
        <v>6</v>
      </c>
      <c r="B8" s="238" t="s">
        <v>598</v>
      </c>
      <c r="C8" s="238" t="s">
        <v>767</v>
      </c>
      <c r="D8" s="134">
        <f>N$3/HLOOKUP(DATEDIF(VLOOKUP(B8,'Ages OLD'!A$1:D$167,4,FALSE),B$1,"y"),Women!B$1:CP$100,24,FALSE)</f>
        <v>1.8249840313897255E-2</v>
      </c>
      <c r="E8" s="124">
        <f t="shared" si="0"/>
        <v>6.4959490740740741E-3</v>
      </c>
      <c r="F8" s="165"/>
      <c r="G8" s="135">
        <f>D8/C8</f>
        <v>0.70235465617849568</v>
      </c>
      <c r="I8" s="126">
        <v>6</v>
      </c>
      <c r="J8" s="238" t="s">
        <v>587</v>
      </c>
      <c r="K8" s="238" t="s">
        <v>739</v>
      </c>
      <c r="L8" s="127"/>
    </row>
    <row r="9" spans="1:16" ht="12" customHeight="1" x14ac:dyDescent="0.45">
      <c r="A9" s="126">
        <v>7</v>
      </c>
      <c r="B9" s="238" t="s">
        <v>71</v>
      </c>
      <c r="C9" s="238" t="s">
        <v>763</v>
      </c>
      <c r="D9" s="134">
        <f>N$3/HLOOKUP(DATEDIF(VLOOKUP(B9,'Ages OLD'!A$1:D$167,4,FALSE),B$1,"y"),Women!B$1:CP$100,24,FALSE)</f>
        <v>1.7763566924238389E-2</v>
      </c>
      <c r="E9" s="124">
        <f t="shared" si="0"/>
        <v>6.3252314814814812E-3</v>
      </c>
      <c r="F9" s="165"/>
      <c r="G9" s="135">
        <f>D9/C9</f>
        <v>0.70209157468170025</v>
      </c>
      <c r="I9" s="126">
        <v>7</v>
      </c>
      <c r="J9" s="238" t="s">
        <v>84</v>
      </c>
      <c r="K9" s="238" t="s">
        <v>740</v>
      </c>
      <c r="L9" s="127"/>
    </row>
    <row r="10" spans="1:16" ht="12" customHeight="1" x14ac:dyDescent="0.45">
      <c r="A10" s="126">
        <v>8</v>
      </c>
      <c r="B10" s="238" t="s">
        <v>587</v>
      </c>
      <c r="C10" s="238" t="s">
        <v>739</v>
      </c>
      <c r="D10" s="123">
        <f>N$4/HLOOKUP(DATEDIF(VLOOKUP(B10,'Ages OLD'!A$1:D$167,4,FALSE),B$1,"y"),Men!B$1:CP$100,24,FALSE)</f>
        <v>1.3841385907667309E-2</v>
      </c>
      <c r="E10" s="124">
        <f t="shared" si="0"/>
        <v>4.9479166666666664E-3</v>
      </c>
      <c r="F10" s="165"/>
      <c r="G10" s="125">
        <f>(D10/C10)</f>
        <v>0.69935423533476937</v>
      </c>
      <c r="I10" s="126">
        <v>8</v>
      </c>
      <c r="J10" s="238" t="s">
        <v>573</v>
      </c>
      <c r="K10" s="238" t="s">
        <v>741</v>
      </c>
      <c r="L10" s="127"/>
      <c r="M10" s="139">
        <v>44</v>
      </c>
      <c r="N10" s="429" t="s">
        <v>360</v>
      </c>
      <c r="O10" s="430"/>
    </row>
    <row r="11" spans="1:16" ht="12" customHeight="1" x14ac:dyDescent="0.45">
      <c r="A11" s="126">
        <v>9</v>
      </c>
      <c r="B11" s="238" t="s">
        <v>90</v>
      </c>
      <c r="C11" s="238" t="s">
        <v>754</v>
      </c>
      <c r="D11" s="134">
        <f>N$3/HLOOKUP(DATEDIF(VLOOKUP(B11,'Ages OLD'!A$1:D$167,4,FALSE),B$1,"y"),Women!B$1:CP$100,24,FALSE)</f>
        <v>1.6250253910217349E-2</v>
      </c>
      <c r="E11" s="124">
        <f t="shared" si="0"/>
        <v>5.9635416666666665E-3</v>
      </c>
      <c r="F11" s="165"/>
      <c r="G11" s="135">
        <f>D11/C11</f>
        <v>0.68123335169470112</v>
      </c>
      <c r="I11" s="126">
        <v>9</v>
      </c>
      <c r="J11" s="238" t="s">
        <v>154</v>
      </c>
      <c r="K11" s="238" t="s">
        <v>742</v>
      </c>
      <c r="L11" s="127"/>
      <c r="M11" s="140" t="s">
        <v>365</v>
      </c>
      <c r="N11" s="140" t="s">
        <v>366</v>
      </c>
      <c r="O11" s="140" t="s">
        <v>367</v>
      </c>
    </row>
    <row r="12" spans="1:16" ht="12" customHeight="1" x14ac:dyDescent="0.45">
      <c r="A12" s="126">
        <v>10</v>
      </c>
      <c r="B12" s="238" t="s">
        <v>611</v>
      </c>
      <c r="C12" s="238" t="s">
        <v>761</v>
      </c>
      <c r="D12" s="123">
        <f>N$4/HLOOKUP(DATEDIF(VLOOKUP(B12,'Ages OLD'!A$1:D$167,4,FALSE),B$1,"y"),Men!B$1:CP$100,24,FALSE)</f>
        <v>1.7001464741577734E-2</v>
      </c>
      <c r="E12" s="124">
        <f t="shared" si="0"/>
        <v>6.2962962962962964E-3</v>
      </c>
      <c r="F12" s="165"/>
      <c r="G12" s="125">
        <f>(D12/C12)</f>
        <v>0.67505815885676301</v>
      </c>
      <c r="I12" s="126">
        <v>10</v>
      </c>
      <c r="J12" s="238" t="s">
        <v>687</v>
      </c>
      <c r="K12" s="238" t="s">
        <v>743</v>
      </c>
      <c r="L12" s="127"/>
      <c r="M12" s="141">
        <f>HLOOKUP(M10,Women!B$1:CP$100,24,FALSE)</f>
        <v>0.94599999999999995</v>
      </c>
      <c r="N12" s="174">
        <f>N3/M12</f>
        <v>1.4094432699083864E-2</v>
      </c>
      <c r="O12" s="142" t="s">
        <v>361</v>
      </c>
    </row>
    <row r="13" spans="1:16" ht="12" customHeight="1" x14ac:dyDescent="0.45">
      <c r="A13" s="126">
        <v>11</v>
      </c>
      <c r="B13" s="238" t="s">
        <v>603</v>
      </c>
      <c r="C13" s="238" t="s">
        <v>735</v>
      </c>
      <c r="D13" s="123">
        <f>N$4/HLOOKUP(DATEDIF(VLOOKUP(B13,'Ages OLD'!A$1:D$167,4,FALSE),B$1,"y"),Men!B$1:CP$100,24,FALSE)</f>
        <v>1.2228937283641878E-2</v>
      </c>
      <c r="E13" s="124">
        <f t="shared" si="0"/>
        <v>4.5399305555555557E-3</v>
      </c>
      <c r="F13" s="165"/>
      <c r="G13" s="125">
        <f>(D13/C13)</f>
        <v>0.67340993072444755</v>
      </c>
      <c r="I13" s="126">
        <v>11</v>
      </c>
      <c r="J13" s="238" t="s">
        <v>665</v>
      </c>
      <c r="K13" s="238" t="s">
        <v>744</v>
      </c>
      <c r="L13" s="127"/>
      <c r="M13" s="143">
        <f>HLOOKUP(M10,Men!B$1:CP$100,24,FALSE)</f>
        <v>0.92479999999999996</v>
      </c>
      <c r="N13" s="144">
        <f>N4/M13</f>
        <v>1.2690431564782776E-2</v>
      </c>
      <c r="O13" s="145" t="s">
        <v>362</v>
      </c>
    </row>
    <row r="14" spans="1:16" ht="12" customHeight="1" x14ac:dyDescent="0.45">
      <c r="A14" s="126">
        <v>12</v>
      </c>
      <c r="B14" s="238" t="s">
        <v>588</v>
      </c>
      <c r="C14" s="238" t="s">
        <v>737</v>
      </c>
      <c r="D14" s="123">
        <f>N$4/HLOOKUP(DATEDIF(VLOOKUP(B14,'Ages OLD'!A$1:D$167,4,FALSE),B$1,"y"),Men!B$1:CP$100,24,FALSE)</f>
        <v>1.2985296648717759E-2</v>
      </c>
      <c r="E14" s="124">
        <f t="shared" si="0"/>
        <v>4.8321759259259255E-3</v>
      </c>
      <c r="F14" s="165"/>
      <c r="G14" s="125">
        <f>(D14/C14)</f>
        <v>0.67181414996958944</v>
      </c>
      <c r="I14" s="126">
        <v>12</v>
      </c>
      <c r="J14" s="238" t="s">
        <v>102</v>
      </c>
      <c r="K14" s="238" t="s">
        <v>745</v>
      </c>
      <c r="L14" s="127"/>
      <c r="M14" s="137"/>
    </row>
    <row r="15" spans="1:16" ht="12" customHeight="1" x14ac:dyDescent="0.5">
      <c r="A15" s="126">
        <v>13</v>
      </c>
      <c r="B15" s="238" t="s">
        <v>591</v>
      </c>
      <c r="C15" s="238" t="s">
        <v>736</v>
      </c>
      <c r="D15" s="123">
        <f>N$4/HLOOKUP(DATEDIF(VLOOKUP(B15,'Ages OLD'!A$1:D$167,4,FALSE),B$1,"y"),Men!B$1:CP$100,24,FALSE)</f>
        <v>1.2690431564782776E-2</v>
      </c>
      <c r="E15" s="124">
        <f t="shared" si="0"/>
        <v>4.7685185185185183E-3</v>
      </c>
      <c r="F15" s="165"/>
      <c r="G15" s="125">
        <f>(D15/C15)</f>
        <v>0.66532359660026208</v>
      </c>
      <c r="I15" s="126">
        <v>13</v>
      </c>
      <c r="J15" s="238" t="s">
        <v>580</v>
      </c>
      <c r="K15" s="238" t="s">
        <v>746</v>
      </c>
      <c r="L15" s="127"/>
      <c r="M15" s="259" t="s">
        <v>63</v>
      </c>
      <c r="N15" s="260"/>
      <c r="O15" s="261"/>
    </row>
    <row r="16" spans="1:16" ht="12" customHeight="1" x14ac:dyDescent="0.5">
      <c r="A16" s="126">
        <v>14</v>
      </c>
      <c r="B16" s="238" t="s">
        <v>102</v>
      </c>
      <c r="C16" s="238" t="s">
        <v>745</v>
      </c>
      <c r="D16" s="123">
        <f>N$4/HLOOKUP(DATEDIF(VLOOKUP(B16,'Ages OLD'!A$1:D$167,4,FALSE),B$1,"y"),Men!B$1:CP$100,24,FALSE)</f>
        <v>1.4191186349590219E-2</v>
      </c>
      <c r="E16" s="124">
        <f t="shared" si="0"/>
        <v>5.3530092592592596E-3</v>
      </c>
      <c r="F16" s="165"/>
      <c r="G16" s="125">
        <f>(D16/C16)</f>
        <v>0.66276675708356481</v>
      </c>
      <c r="I16" s="126">
        <v>14</v>
      </c>
      <c r="J16" s="238" t="s">
        <v>671</v>
      </c>
      <c r="K16" s="238" t="s">
        <v>747</v>
      </c>
      <c r="L16" s="127"/>
      <c r="M16" s="262" t="s">
        <v>64</v>
      </c>
      <c r="N16" s="258"/>
      <c r="O16" s="263"/>
    </row>
    <row r="17" spans="1:15" ht="12" customHeight="1" x14ac:dyDescent="0.5">
      <c r="A17" s="126">
        <v>15</v>
      </c>
      <c r="B17" s="238" t="s">
        <v>567</v>
      </c>
      <c r="C17" s="238" t="s">
        <v>764</v>
      </c>
      <c r="D17" s="134">
        <f>N$3/HLOOKUP(DATEDIF(VLOOKUP(B17,'Ages OLD'!A$1:D$167,4,FALSE),B$1,"y"),Women!B$1:CP$100,24,FALSE)</f>
        <v>1.6866961838498843E-2</v>
      </c>
      <c r="E17" s="124">
        <f t="shared" si="0"/>
        <v>6.371527777777778E-3</v>
      </c>
      <c r="F17" s="165"/>
      <c r="G17" s="135">
        <f>D17/C17</f>
        <v>0.66180994679668481</v>
      </c>
      <c r="I17" s="126">
        <v>15</v>
      </c>
      <c r="J17" s="238" t="s">
        <v>594</v>
      </c>
      <c r="K17" s="238" t="s">
        <v>748</v>
      </c>
      <c r="L17" s="127"/>
      <c r="M17" s="262" t="s">
        <v>65</v>
      </c>
      <c r="N17" s="258"/>
      <c r="O17" s="263"/>
    </row>
    <row r="18" spans="1:15" ht="12" customHeight="1" x14ac:dyDescent="0.5">
      <c r="A18" s="126">
        <v>16</v>
      </c>
      <c r="B18" s="238" t="s">
        <v>658</v>
      </c>
      <c r="C18" s="238" t="s">
        <v>756</v>
      </c>
      <c r="D18" s="123">
        <f>N$4/HLOOKUP(DATEDIF(VLOOKUP(B18,'Ages OLD'!A$1:D$167,4,FALSE),B$1,"y"),Men!B$1:CP$100,24,FALSE)</f>
        <v>1.5833932961563831E-2</v>
      </c>
      <c r="E18" s="124">
        <f t="shared" si="0"/>
        <v>5.9895833333333337E-3</v>
      </c>
      <c r="F18" s="165"/>
      <c r="G18" s="125">
        <f>(D18/C18)</f>
        <v>0.66089459317831634</v>
      </c>
      <c r="I18" s="126">
        <v>16</v>
      </c>
      <c r="J18" s="238" t="s">
        <v>659</v>
      </c>
      <c r="K18" s="238" t="s">
        <v>749</v>
      </c>
      <c r="L18" s="127"/>
      <c r="M18" s="262" t="s">
        <v>66</v>
      </c>
      <c r="N18" s="258"/>
      <c r="O18" s="263"/>
    </row>
    <row r="19" spans="1:15" ht="12" customHeight="1" x14ac:dyDescent="0.5">
      <c r="A19" s="126">
        <v>17</v>
      </c>
      <c r="B19" s="238" t="s">
        <v>687</v>
      </c>
      <c r="C19" s="238" t="s">
        <v>743</v>
      </c>
      <c r="D19" s="134">
        <f>N$3/HLOOKUP(DATEDIF(VLOOKUP(B19,'Ages OLD'!A$1:D$167,4,FALSE),B$1,"y"),Women!B$1:CP$100,24,FALSE)</f>
        <v>1.3569441617477441E-2</v>
      </c>
      <c r="E19" s="124">
        <f t="shared" si="0"/>
        <v>5.1793981481481483E-3</v>
      </c>
      <c r="F19" s="165"/>
      <c r="G19" s="135">
        <f>D19/C19</f>
        <v>0.65497193058662062</v>
      </c>
      <c r="I19" s="126">
        <v>17</v>
      </c>
      <c r="J19" s="238" t="s">
        <v>576</v>
      </c>
      <c r="K19" s="238" t="s">
        <v>750</v>
      </c>
      <c r="L19" s="127"/>
      <c r="M19" s="264" t="s">
        <v>67</v>
      </c>
      <c r="N19" s="265"/>
      <c r="O19" s="266"/>
    </row>
    <row r="20" spans="1:15" ht="12" customHeight="1" x14ac:dyDescent="0.45">
      <c r="A20" s="126">
        <v>18</v>
      </c>
      <c r="B20" s="238" t="s">
        <v>201</v>
      </c>
      <c r="C20" s="238" t="s">
        <v>758</v>
      </c>
      <c r="D20" s="134">
        <f>N$3/HLOOKUP(DATEDIF(VLOOKUP(B20,'Ages OLD'!A$1:D$167,4,FALSE),B$1,"y"),Women!B$1:CP$100,24,FALSE)</f>
        <v>1.6054585591009432E-2</v>
      </c>
      <c r="E20" s="124">
        <f t="shared" si="0"/>
        <v>6.1660879629629626E-3</v>
      </c>
      <c r="F20" s="165"/>
      <c r="G20" s="135">
        <f>D20/C20</f>
        <v>0.65092266309864621</v>
      </c>
      <c r="I20" s="126">
        <v>18</v>
      </c>
      <c r="J20" s="238" t="s">
        <v>600</v>
      </c>
      <c r="K20" s="238" t="s">
        <v>751</v>
      </c>
      <c r="L20" s="127"/>
    </row>
    <row r="21" spans="1:15" ht="12" customHeight="1" x14ac:dyDescent="0.45">
      <c r="A21" s="126">
        <v>19</v>
      </c>
      <c r="B21" s="238" t="s">
        <v>72</v>
      </c>
      <c r="C21" s="238" t="s">
        <v>771</v>
      </c>
      <c r="D21" s="123">
        <f>N$4/HLOOKUP(DATEDIF(VLOOKUP(B21,'Ages OLD'!A$1:D$167,4,FALSE),B$1,"y"),Men!B$1:CP$100,24,FALSE)</f>
        <v>1.7304793735050294E-2</v>
      </c>
      <c r="E21" s="124">
        <f t="shared" si="0"/>
        <v>6.7216435185185183E-3</v>
      </c>
      <c r="F21" s="165"/>
      <c r="G21" s="125">
        <f>(D21/C21)</f>
        <v>0.64362211739489683</v>
      </c>
      <c r="I21" s="126">
        <v>19</v>
      </c>
      <c r="J21" s="238" t="s">
        <v>579</v>
      </c>
      <c r="K21" s="238" t="s">
        <v>752</v>
      </c>
      <c r="L21" s="127"/>
    </row>
    <row r="22" spans="1:15" ht="12" customHeight="1" x14ac:dyDescent="0.45">
      <c r="A22" s="126">
        <v>20</v>
      </c>
      <c r="B22" s="238" t="s">
        <v>579</v>
      </c>
      <c r="C22" s="238" t="s">
        <v>752</v>
      </c>
      <c r="D22" s="123">
        <f>N$4/HLOOKUP(DATEDIF(VLOOKUP(B22,'Ages OLD'!A$1:D$167,4,FALSE),B$1,"y"),Men!B$1:CP$100,24,FALSE)</f>
        <v>1.4948555739537779E-2</v>
      </c>
      <c r="E22" s="124">
        <f t="shared" si="0"/>
        <v>5.8506944444444448E-3</v>
      </c>
      <c r="F22" s="165"/>
      <c r="G22" s="125">
        <f>(D22/C22)</f>
        <v>0.63875134317312765</v>
      </c>
      <c r="I22" s="126">
        <v>20</v>
      </c>
      <c r="J22" s="238" t="s">
        <v>662</v>
      </c>
      <c r="K22" s="238" t="s">
        <v>753</v>
      </c>
      <c r="L22" s="127"/>
    </row>
    <row r="23" spans="1:15" ht="12" customHeight="1" x14ac:dyDescent="0.45">
      <c r="A23" s="126">
        <v>21</v>
      </c>
      <c r="B23" s="238" t="s">
        <v>84</v>
      </c>
      <c r="C23" s="238" t="s">
        <v>740</v>
      </c>
      <c r="D23" s="123">
        <f>N$4/HLOOKUP(DATEDIF(VLOOKUP(B23,'Ages OLD'!A$1:D$167,4,FALSE),B$1,"y"),Men!B$1:CP$100,24,FALSE)</f>
        <v>1.2787220648410451E-2</v>
      </c>
      <c r="E23" s="124">
        <f t="shared" si="0"/>
        <v>5.0086805555555553E-3</v>
      </c>
      <c r="F23" s="165"/>
      <c r="G23" s="125">
        <f>(D23/C23)</f>
        <v>0.63825295437473306</v>
      </c>
      <c r="I23" s="126">
        <v>21</v>
      </c>
      <c r="J23" s="238" t="s">
        <v>90</v>
      </c>
      <c r="K23" s="238" t="s">
        <v>754</v>
      </c>
      <c r="L23" s="127"/>
    </row>
    <row r="24" spans="1:15" ht="12" customHeight="1" x14ac:dyDescent="0.45">
      <c r="A24" s="126">
        <v>22</v>
      </c>
      <c r="B24" s="238" t="s">
        <v>103</v>
      </c>
      <c r="C24" s="238" t="s">
        <v>760</v>
      </c>
      <c r="D24" s="134">
        <f>N$3/HLOOKUP(DATEDIF(VLOOKUP(B24,'Ages OLD'!A$1:D$167,4,FALSE),B$1,"y"),Women!B$1:CP$100,24,FALSE)</f>
        <v>1.5863573269879042E-2</v>
      </c>
      <c r="E24" s="124">
        <f t="shared" si="0"/>
        <v>6.2818287037037035E-3</v>
      </c>
      <c r="F24" s="165"/>
      <c r="G24" s="135">
        <f>D24/C24</f>
        <v>0.63132783533742476</v>
      </c>
      <c r="I24" s="126">
        <v>22</v>
      </c>
      <c r="J24" s="238" t="s">
        <v>168</v>
      </c>
      <c r="K24" s="238" t="s">
        <v>755</v>
      </c>
      <c r="L24" s="127"/>
    </row>
    <row r="25" spans="1:15" ht="12" customHeight="1" x14ac:dyDescent="0.45">
      <c r="A25" s="126">
        <v>23</v>
      </c>
      <c r="B25" s="238" t="s">
        <v>580</v>
      </c>
      <c r="C25" s="238" t="s">
        <v>746</v>
      </c>
      <c r="D25" s="123">
        <f>N$4/HLOOKUP(DATEDIF(VLOOKUP(B25,'Ages OLD'!A$1:D$167,4,FALSE),B$1,"y"),Men!B$1:CP$100,24,FALSE)</f>
        <v>1.3616557734204792E-2</v>
      </c>
      <c r="E25" s="124">
        <f t="shared" si="0"/>
        <v>5.4224537037037036E-3</v>
      </c>
      <c r="F25" s="165"/>
      <c r="G25" s="125">
        <f>(D25/C25)</f>
        <v>0.62778579948521562</v>
      </c>
      <c r="I25" s="126">
        <v>23</v>
      </c>
      <c r="J25" s="238" t="s">
        <v>658</v>
      </c>
      <c r="K25" s="238" t="s">
        <v>756</v>
      </c>
      <c r="L25" s="127"/>
    </row>
    <row r="26" spans="1:15" ht="12" customHeight="1" x14ac:dyDescent="0.45">
      <c r="A26" s="126">
        <v>24</v>
      </c>
      <c r="B26" s="238" t="s">
        <v>227</v>
      </c>
      <c r="C26" s="238" t="s">
        <v>765</v>
      </c>
      <c r="D26" s="134">
        <f>N$3/HLOOKUP(DATEDIF(VLOOKUP(B26,'Ages OLD'!A$1:D$167,4,FALSE),B$1,"y"),Women!B$1:CP$100,24,FALSE)</f>
        <v>1.6054585591009432E-2</v>
      </c>
      <c r="E26" s="124">
        <f t="shared" si="0"/>
        <v>6.4756944444444445E-3</v>
      </c>
      <c r="F26" s="165"/>
      <c r="G26" s="135">
        <f>D26/C26</f>
        <v>0.61980169573870192</v>
      </c>
      <c r="I26" s="126">
        <v>24</v>
      </c>
      <c r="J26" s="238" t="s">
        <v>137</v>
      </c>
      <c r="K26" s="238" t="s">
        <v>757</v>
      </c>
      <c r="L26" s="127"/>
    </row>
    <row r="27" spans="1:15" ht="12" customHeight="1" x14ac:dyDescent="0.45">
      <c r="A27" s="126">
        <v>25</v>
      </c>
      <c r="B27" s="238" t="s">
        <v>659</v>
      </c>
      <c r="C27" s="238" t="s">
        <v>749</v>
      </c>
      <c r="D27" s="123">
        <f>N$4/HLOOKUP(DATEDIF(VLOOKUP(B27,'Ages OLD'!A$1:D$167,4,FALSE),B$1,"y"),Men!B$1:CP$100,24,FALSE)</f>
        <v>1.3728051364032179E-2</v>
      </c>
      <c r="E27" s="124">
        <f t="shared" si="0"/>
        <v>5.6278935185185182E-3</v>
      </c>
      <c r="F27" s="165"/>
      <c r="G27" s="125">
        <f>(D27/C27)</f>
        <v>0.60982192177500272</v>
      </c>
      <c r="I27" s="126">
        <v>25</v>
      </c>
      <c r="J27" s="238" t="s">
        <v>201</v>
      </c>
      <c r="K27" s="238" t="s">
        <v>758</v>
      </c>
      <c r="L27" s="127"/>
    </row>
    <row r="28" spans="1:15" ht="12" customHeight="1" x14ac:dyDescent="0.45">
      <c r="A28" s="126">
        <v>26</v>
      </c>
      <c r="B28" s="238" t="s">
        <v>576</v>
      </c>
      <c r="C28" s="238" t="s">
        <v>750</v>
      </c>
      <c r="D28" s="134">
        <f>N$3/HLOOKUP(DATEDIF(VLOOKUP(B28,'Ages OLD'!A$1:D$167,4,FALSE),B$1,"y"),Women!B$1:CP$100,24,FALSE)</f>
        <v>1.3983569306065374E-2</v>
      </c>
      <c r="E28" s="124">
        <f t="shared" si="0"/>
        <v>5.7581018518518519E-3</v>
      </c>
      <c r="F28" s="165"/>
      <c r="G28" s="135">
        <f>D28/C28</f>
        <v>0.60712582313771268</v>
      </c>
      <c r="I28" s="126">
        <v>26</v>
      </c>
      <c r="J28" s="238" t="s">
        <v>597</v>
      </c>
      <c r="K28" s="238" t="s">
        <v>759</v>
      </c>
      <c r="L28" s="127"/>
    </row>
    <row r="29" spans="1:15" ht="12" customHeight="1" x14ac:dyDescent="0.45">
      <c r="A29" s="126">
        <v>27</v>
      </c>
      <c r="B29" s="238" t="s">
        <v>154</v>
      </c>
      <c r="C29" s="238" t="s">
        <v>742</v>
      </c>
      <c r="D29" s="123">
        <f>N$4/HLOOKUP(DATEDIF(VLOOKUP(B29,'Ages OLD'!A$1:D$167,4,FALSE),B$1,"y"),Men!B$1:CP$100,24,FALSE)</f>
        <v>1.250251529893588E-2</v>
      </c>
      <c r="E29" s="124">
        <f t="shared" si="0"/>
        <v>5.1533564814814819E-3</v>
      </c>
      <c r="F29" s="165"/>
      <c r="G29" s="125">
        <f>(D29/C29)</f>
        <v>0.60652292073445258</v>
      </c>
      <c r="I29" s="126">
        <v>27</v>
      </c>
      <c r="J29" s="238" t="s">
        <v>103</v>
      </c>
      <c r="K29" s="238" t="s">
        <v>760</v>
      </c>
      <c r="L29" s="127"/>
    </row>
    <row r="30" spans="1:15" ht="12" customHeight="1" x14ac:dyDescent="0.45">
      <c r="A30" s="126">
        <v>28</v>
      </c>
      <c r="B30" s="238" t="s">
        <v>95</v>
      </c>
      <c r="C30" s="238" t="s">
        <v>779</v>
      </c>
      <c r="D30" s="134">
        <f>N$3/HLOOKUP(DATEDIF(VLOOKUP(B30,'Ages OLD'!A$1:D$167,4,FALSE),B$1,"y"),Women!B$1:CP$100,24,FALSE)</f>
        <v>2.0183671409829452E-2</v>
      </c>
      <c r="E30" s="124">
        <f t="shared" si="0"/>
        <v>8.3304398148148148E-3</v>
      </c>
      <c r="F30" s="165"/>
      <c r="G30" s="135">
        <f>D30/C30</f>
        <v>0.60572046189970985</v>
      </c>
      <c r="I30" s="126">
        <v>28</v>
      </c>
      <c r="J30" s="238" t="s">
        <v>611</v>
      </c>
      <c r="K30" s="238" t="s">
        <v>761</v>
      </c>
      <c r="L30" s="127"/>
    </row>
    <row r="31" spans="1:15" ht="12" customHeight="1" x14ac:dyDescent="0.45">
      <c r="A31" s="126">
        <v>29</v>
      </c>
      <c r="B31" s="238" t="s">
        <v>107</v>
      </c>
      <c r="C31" s="238" t="s">
        <v>717</v>
      </c>
      <c r="D31" s="134">
        <f>N$3/HLOOKUP(DATEDIF(VLOOKUP(B31,'Ages OLD'!A$1:D$167,4,FALSE),B$1,"y"),Women!B$1:CP$100,24,FALSE)</f>
        <v>2.0183671409829452E-2</v>
      </c>
      <c r="E31" s="124">
        <f t="shared" si="0"/>
        <v>8.4895833333333334E-3</v>
      </c>
      <c r="F31" s="165"/>
      <c r="G31" s="135">
        <f>D31/C31</f>
        <v>0.59436578384773842</v>
      </c>
      <c r="I31" s="126">
        <v>29</v>
      </c>
      <c r="J31" s="238" t="s">
        <v>672</v>
      </c>
      <c r="K31" s="238" t="s">
        <v>762</v>
      </c>
      <c r="L31" s="127"/>
    </row>
    <row r="32" spans="1:15" ht="12" customHeight="1" x14ac:dyDescent="0.45">
      <c r="A32" s="126">
        <v>30</v>
      </c>
      <c r="B32" s="238" t="s">
        <v>108</v>
      </c>
      <c r="C32" s="238" t="s">
        <v>776</v>
      </c>
      <c r="D32" s="134">
        <f>N$3/HLOOKUP(DATEDIF(VLOOKUP(B32,'Ages OLD'!A$1:D$167,4,FALSE),B$1,"y"),Women!B$1:CP$100,24,FALSE)</f>
        <v>1.7304780445598099E-2</v>
      </c>
      <c r="E32" s="124">
        <f t="shared" si="0"/>
        <v>7.4971064814814813E-3</v>
      </c>
      <c r="F32" s="165"/>
      <c r="G32" s="135">
        <f>D32/C32</f>
        <v>0.57704864164402769</v>
      </c>
      <c r="I32" s="126">
        <v>30</v>
      </c>
      <c r="J32" s="238" t="s">
        <v>71</v>
      </c>
      <c r="K32" s="238" t="s">
        <v>763</v>
      </c>
      <c r="L32" s="127"/>
    </row>
    <row r="33" spans="1:12" ht="12" customHeight="1" x14ac:dyDescent="0.45">
      <c r="A33" s="126">
        <v>31</v>
      </c>
      <c r="B33" s="238" t="s">
        <v>597</v>
      </c>
      <c r="C33" s="238" t="s">
        <v>759</v>
      </c>
      <c r="D33" s="123">
        <f>N$4/HLOOKUP(DATEDIF(VLOOKUP(B33,'Ages OLD'!A$1:D$167,4,FALSE),B$1,"y"),Men!B$1:CP$100,24,FALSE)</f>
        <v>1.4312330623306233E-2</v>
      </c>
      <c r="E33" s="124">
        <f t="shared" si="0"/>
        <v>6.2384259259259259E-3</v>
      </c>
      <c r="F33" s="165"/>
      <c r="G33" s="125">
        <f>(D33/C33)</f>
        <v>0.57355536449613109</v>
      </c>
      <c r="I33" s="126">
        <v>31</v>
      </c>
      <c r="J33" s="238" t="s">
        <v>567</v>
      </c>
      <c r="K33" s="238" t="s">
        <v>764</v>
      </c>
      <c r="L33" s="127"/>
    </row>
    <row r="34" spans="1:12" ht="12" customHeight="1" x14ac:dyDescent="0.45">
      <c r="A34" s="126">
        <v>32</v>
      </c>
      <c r="B34" s="238" t="s">
        <v>600</v>
      </c>
      <c r="C34" s="238" t="s">
        <v>751</v>
      </c>
      <c r="D34" s="134">
        <f>N$3/HLOOKUP(DATEDIF(VLOOKUP(B34,'Ages OLD'!A$1:D$167,4,FALSE),B$1,"y"),Women!B$1:CP$100,24,FALSE)</f>
        <v>1.3389569525339762E-2</v>
      </c>
      <c r="E34" s="124">
        <f t="shared" si="0"/>
        <v>5.8449074074074072E-3</v>
      </c>
      <c r="F34" s="165"/>
      <c r="G34" s="135">
        <f>D34/C34</f>
        <v>0.57270237969770077</v>
      </c>
      <c r="I34" s="126">
        <v>32</v>
      </c>
      <c r="J34" s="238" t="s">
        <v>227</v>
      </c>
      <c r="K34" s="238" t="s">
        <v>765</v>
      </c>
      <c r="L34" s="127"/>
    </row>
    <row r="35" spans="1:12" x14ac:dyDescent="0.45">
      <c r="A35" s="126">
        <v>33</v>
      </c>
      <c r="B35" s="238" t="s">
        <v>204</v>
      </c>
      <c r="C35" s="238" t="s">
        <v>772</v>
      </c>
      <c r="D35" s="123">
        <f>N$4/HLOOKUP(DATEDIF(VLOOKUP(B35,'Ages OLD'!A$1:D$167,4,FALSE),B$1,"y"),Men!B$1:CP$100,24,FALSE)</f>
        <v>1.5833932961563831E-2</v>
      </c>
      <c r="E35" s="124">
        <f t="shared" ref="E35:E51" si="1">C35/G$1</f>
        <v>7.0283564814814818E-3</v>
      </c>
      <c r="F35" s="165"/>
      <c r="G35" s="125">
        <f>(D35/C35)</f>
        <v>0.5632160592338884</v>
      </c>
      <c r="I35" s="126">
        <v>33</v>
      </c>
      <c r="J35" s="152" t="s">
        <v>608</v>
      </c>
      <c r="K35" s="238" t="s">
        <v>766</v>
      </c>
    </row>
    <row r="36" spans="1:12" x14ac:dyDescent="0.45">
      <c r="A36" s="126">
        <v>34</v>
      </c>
      <c r="B36" s="238" t="s">
        <v>662</v>
      </c>
      <c r="C36" s="238" t="s">
        <v>753</v>
      </c>
      <c r="D36" s="134">
        <f>N$3/HLOOKUP(DATEDIF(VLOOKUP(B36,'Ages OLD'!A$1:D$167,4,FALSE),B$1,"y"),Women!B$1:CP$100,24,FALSE)</f>
        <v>1.3336000533440022E-2</v>
      </c>
      <c r="E36" s="124">
        <f t="shared" si="1"/>
        <v>5.928819444444444E-3</v>
      </c>
      <c r="F36" s="165"/>
      <c r="G36" s="135">
        <f>D36/C36</f>
        <v>0.56233794343056032</v>
      </c>
      <c r="I36" s="126">
        <v>34</v>
      </c>
      <c r="J36" s="238" t="s">
        <v>598</v>
      </c>
      <c r="K36" s="238" t="s">
        <v>767</v>
      </c>
    </row>
    <row r="37" spans="1:12" x14ac:dyDescent="0.45">
      <c r="A37" s="126">
        <v>35</v>
      </c>
      <c r="B37" s="238" t="s">
        <v>768</v>
      </c>
      <c r="C37" s="238" t="s">
        <v>769</v>
      </c>
      <c r="D37" s="134">
        <f>N$3/HLOOKUP(DATEDIF(VLOOKUP(B37,'Ages OLD'!A$1:D$167,4,FALSE),B$1,"y"),Women!B$1:CP$100,24,FALSE)</f>
        <v>1.4346173158310022E-2</v>
      </c>
      <c r="E37" s="124">
        <f t="shared" si="1"/>
        <v>6.5190972222222221E-3</v>
      </c>
      <c r="F37" s="165"/>
      <c r="G37" s="135">
        <f>D37/C37</f>
        <v>0.5501595032747385</v>
      </c>
      <c r="I37" s="126">
        <v>35</v>
      </c>
      <c r="J37" s="238" t="s">
        <v>768</v>
      </c>
      <c r="K37" s="238" t="s">
        <v>769</v>
      </c>
    </row>
    <row r="38" spans="1:12" x14ac:dyDescent="0.45">
      <c r="A38" s="126">
        <v>36</v>
      </c>
      <c r="B38" s="238" t="s">
        <v>137</v>
      </c>
      <c r="C38" s="238" t="s">
        <v>757</v>
      </c>
      <c r="D38" s="134">
        <f>N$3/HLOOKUP(DATEDIF(VLOOKUP(B38,'Ages OLD'!A$1:D$167,4,FALSE),B$1,"y"),Women!B$1:CP$100,24,FALSE)</f>
        <v>1.3423269237222727E-2</v>
      </c>
      <c r="E38" s="124">
        <f t="shared" si="1"/>
        <v>6.1342592592592594E-3</v>
      </c>
      <c r="F38" s="165"/>
      <c r="G38" s="135">
        <f>D38/C38</f>
        <v>0.54706153872454888</v>
      </c>
      <c r="I38" s="126">
        <v>36</v>
      </c>
      <c r="J38" s="238" t="s">
        <v>74</v>
      </c>
      <c r="K38" s="238" t="s">
        <v>770</v>
      </c>
    </row>
    <row r="39" spans="1:12" x14ac:dyDescent="0.45">
      <c r="A39" s="126">
        <v>37</v>
      </c>
      <c r="B39" s="238" t="s">
        <v>100</v>
      </c>
      <c r="C39" s="238" t="s">
        <v>777</v>
      </c>
      <c r="D39" s="134">
        <f>N$3/HLOOKUP(DATEDIF(VLOOKUP(B39,'Ages OLD'!A$1:D$167,4,FALSE),B$1,"y"),Women!B$1:CP$100,24,FALSE)</f>
        <v>1.7083066410420671E-2</v>
      </c>
      <c r="E39" s="124">
        <f t="shared" si="1"/>
        <v>7.8327546296296305E-3</v>
      </c>
      <c r="F39" s="165"/>
      <c r="G39" s="135">
        <f>D39/C39</f>
        <v>0.54524452820847646</v>
      </c>
      <c r="I39" s="126">
        <v>37</v>
      </c>
      <c r="J39" s="238" t="s">
        <v>72</v>
      </c>
      <c r="K39" s="238" t="s">
        <v>771</v>
      </c>
    </row>
    <row r="40" spans="1:12" x14ac:dyDescent="0.45">
      <c r="A40" s="126">
        <v>38</v>
      </c>
      <c r="B40" s="152" t="s">
        <v>608</v>
      </c>
      <c r="C40" s="238" t="s">
        <v>766</v>
      </c>
      <c r="D40" s="134">
        <f>N$3/HLOOKUP(DATEDIF(VLOOKUP(B40,'Ages OLD'!A$1:D$167,4,FALSE),B$1,"y"),Women!B$1:CP$100,24,FALSE)</f>
        <v>1.4094432699083864E-2</v>
      </c>
      <c r="E40" s="124">
        <f t="shared" si="1"/>
        <v>6.4843749999999997E-3</v>
      </c>
      <c r="F40" s="165"/>
      <c r="G40" s="135">
        <f>D40/C40</f>
        <v>0.54339981490443812</v>
      </c>
      <c r="I40" s="126">
        <v>38</v>
      </c>
      <c r="J40" s="238" t="s">
        <v>204</v>
      </c>
      <c r="K40" s="238" t="s">
        <v>772</v>
      </c>
    </row>
    <row r="41" spans="1:12" x14ac:dyDescent="0.45">
      <c r="A41" s="126">
        <v>39</v>
      </c>
      <c r="B41" s="238" t="s">
        <v>594</v>
      </c>
      <c r="C41" s="238" t="s">
        <v>748</v>
      </c>
      <c r="D41" s="123">
        <f>N$4/HLOOKUP(DATEDIF(VLOOKUP(B41,'Ages OLD'!A$1:D$167,4,FALSE),B$1,"y"),Men!B$1:CP$100,24,FALSE)</f>
        <v>1.1833142882749658E-2</v>
      </c>
      <c r="E41" s="124">
        <f t="shared" si="1"/>
        <v>5.4832175925925925E-3</v>
      </c>
      <c r="F41" s="165"/>
      <c r="G41" s="125">
        <f>(D41/C41)</f>
        <v>0.5395163826224646</v>
      </c>
      <c r="I41" s="126">
        <v>39</v>
      </c>
      <c r="J41" s="238" t="s">
        <v>599</v>
      </c>
      <c r="K41" s="238" t="s">
        <v>773</v>
      </c>
    </row>
    <row r="42" spans="1:12" x14ac:dyDescent="0.45">
      <c r="A42" s="126">
        <v>40</v>
      </c>
      <c r="B42" s="238" t="s">
        <v>671</v>
      </c>
      <c r="C42" s="238" t="s">
        <v>747</v>
      </c>
      <c r="D42" s="123">
        <f>N$4/HLOOKUP(DATEDIF(VLOOKUP(B42,'Ages OLD'!A$1:D$167,4,FALSE),B$1,"y"),Men!B$1:CP$100,24,FALSE)</f>
        <v>1.173611111111111E-2</v>
      </c>
      <c r="E42" s="124">
        <f t="shared" si="1"/>
        <v>5.4542824074074077E-3</v>
      </c>
      <c r="F42" s="165"/>
      <c r="G42" s="125">
        <f>(D42/C42)</f>
        <v>0.53793103448275859</v>
      </c>
      <c r="I42" s="126">
        <v>40</v>
      </c>
      <c r="J42" s="238" t="s">
        <v>169</v>
      </c>
      <c r="K42" s="238" t="s">
        <v>774</v>
      </c>
    </row>
    <row r="43" spans="1:12" x14ac:dyDescent="0.45">
      <c r="A43" s="126">
        <v>41</v>
      </c>
      <c r="B43" s="238" t="s">
        <v>75</v>
      </c>
      <c r="C43" s="238" t="s">
        <v>778</v>
      </c>
      <c r="D43" s="123">
        <f>N$4/HLOOKUP(DATEDIF(VLOOKUP(B43,'Ages OLD'!A$1:D$167,4,FALSE),B$1,"y"),Men!B$1:CP$100,24,FALSE)</f>
        <v>1.7001464741577734E-2</v>
      </c>
      <c r="E43" s="124">
        <f t="shared" si="1"/>
        <v>7.905092592592592E-3</v>
      </c>
      <c r="F43" s="165"/>
      <c r="G43" s="125">
        <f>(D43/C43)</f>
        <v>0.53767443399425929</v>
      </c>
      <c r="I43" s="126">
        <v>41</v>
      </c>
      <c r="J43" s="238" t="s">
        <v>601</v>
      </c>
      <c r="K43" s="238" t="s">
        <v>775</v>
      </c>
    </row>
    <row r="44" spans="1:12" x14ac:dyDescent="0.45">
      <c r="A44" s="126">
        <v>42</v>
      </c>
      <c r="B44" s="238" t="s">
        <v>74</v>
      </c>
      <c r="C44" s="238" t="s">
        <v>770</v>
      </c>
      <c r="D44" s="123">
        <f>N$4/HLOOKUP(DATEDIF(VLOOKUP(B44,'Ages OLD'!A$1:D$167,4,FALSE),B$1,"y"),Men!B$1:CP$100,24,FALSE)</f>
        <v>1.3954947813449596E-2</v>
      </c>
      <c r="E44" s="124">
        <f t="shared" si="1"/>
        <v>6.5740740740740742E-3</v>
      </c>
      <c r="F44" s="165"/>
      <c r="G44" s="125">
        <f>(D44/C44)</f>
        <v>0.53068111403259033</v>
      </c>
      <c r="I44" s="126">
        <v>42</v>
      </c>
      <c r="J44" s="238" t="s">
        <v>108</v>
      </c>
      <c r="K44" s="238" t="s">
        <v>776</v>
      </c>
    </row>
    <row r="45" spans="1:12" x14ac:dyDescent="0.45">
      <c r="A45" s="126">
        <v>43</v>
      </c>
      <c r="B45" s="238" t="s">
        <v>601</v>
      </c>
      <c r="C45" s="238" t="s">
        <v>775</v>
      </c>
      <c r="D45" s="134">
        <f>N$3/HLOOKUP(DATEDIF(VLOOKUP(B45,'Ages OLD'!A$1:D$167,4,FALSE),B$1,"y"),Women!B$1:CP$100,24,FALSE)</f>
        <v>1.5677052714089753E-2</v>
      </c>
      <c r="E45" s="124">
        <f t="shared" si="1"/>
        <v>7.4942129629629629E-3</v>
      </c>
      <c r="F45" s="165"/>
      <c r="G45" s="135">
        <f>D45/C45</f>
        <v>0.52297195154338016</v>
      </c>
      <c r="I45" s="126">
        <v>43</v>
      </c>
      <c r="J45" s="238" t="s">
        <v>100</v>
      </c>
      <c r="K45" s="238" t="s">
        <v>777</v>
      </c>
    </row>
    <row r="46" spans="1:12" x14ac:dyDescent="0.45">
      <c r="A46" s="126">
        <v>44</v>
      </c>
      <c r="B46" s="238" t="s">
        <v>169</v>
      </c>
      <c r="C46" s="238" t="s">
        <v>774</v>
      </c>
      <c r="D46" s="134">
        <f>N$3/HLOOKUP(DATEDIF(VLOOKUP(B46,'Ages OLD'!A$1:D$167,4,FALSE),B$1,"y"),Women!B$1:CP$100,24,FALSE)</f>
        <v>1.4806588932074774E-2</v>
      </c>
      <c r="E46" s="124">
        <f t="shared" si="1"/>
        <v>7.1035879629629626E-3</v>
      </c>
      <c r="F46" s="165"/>
      <c r="G46" s="135">
        <f>D46/C46</f>
        <v>0.52109543125509594</v>
      </c>
      <c r="I46" s="126">
        <v>44</v>
      </c>
      <c r="J46" s="238" t="s">
        <v>75</v>
      </c>
      <c r="K46" s="238" t="s">
        <v>778</v>
      </c>
    </row>
    <row r="47" spans="1:12" x14ac:dyDescent="0.45">
      <c r="A47" s="126">
        <v>45</v>
      </c>
      <c r="B47" s="238" t="s">
        <v>599</v>
      </c>
      <c r="C47" s="238" t="s">
        <v>773</v>
      </c>
      <c r="D47" s="134">
        <f>N$3/HLOOKUP(DATEDIF(VLOOKUP(B47,'Ages OLD'!A$1:D$167,4,FALSE),B$1,"y"),Women!B$1:CP$100,24,FALSE)</f>
        <v>1.4094432699083864E-2</v>
      </c>
      <c r="E47" s="124">
        <f t="shared" si="1"/>
        <v>7.083333333333333E-3</v>
      </c>
      <c r="F47" s="165"/>
      <c r="G47" s="135">
        <f>D47/C47</f>
        <v>0.49745056585001879</v>
      </c>
      <c r="I47" s="126">
        <v>45</v>
      </c>
      <c r="J47" s="238" t="s">
        <v>95</v>
      </c>
      <c r="K47" s="238" t="s">
        <v>779</v>
      </c>
    </row>
    <row r="48" spans="1:12" x14ac:dyDescent="0.45">
      <c r="A48" s="126">
        <v>46</v>
      </c>
      <c r="B48" s="238" t="s">
        <v>672</v>
      </c>
      <c r="C48" s="238" t="s">
        <v>762</v>
      </c>
      <c r="D48" s="123">
        <f>N$4/HLOOKUP(DATEDIF(VLOOKUP(B48,'Ages OLD'!A$1:D$167,4,FALSE),B$1,"y"),Men!B$1:CP$100,24,FALSE)</f>
        <v>1.173611111111111E-2</v>
      </c>
      <c r="E48" s="124">
        <f t="shared" si="1"/>
        <v>6.3078703703703708E-3</v>
      </c>
      <c r="F48" s="165"/>
      <c r="G48" s="125">
        <f>(D48/C48)</f>
        <v>0.46513761467889903</v>
      </c>
      <c r="I48" s="126">
        <v>46</v>
      </c>
      <c r="J48" s="238" t="s">
        <v>107</v>
      </c>
      <c r="K48" s="238" t="s">
        <v>717</v>
      </c>
    </row>
    <row r="49" spans="1:11" x14ac:dyDescent="0.45">
      <c r="A49" s="126">
        <v>47</v>
      </c>
      <c r="B49" s="238" t="s">
        <v>109</v>
      </c>
      <c r="C49" s="279">
        <v>3.8263888888888889E-2</v>
      </c>
      <c r="D49" s="123">
        <f>N$4/HLOOKUP(DATEDIF(VLOOKUP(B49,'Ages OLD'!A$1:D$167,4,FALSE),B$1,"y"),Men!B$1:CP$100,24,FALSE)</f>
        <v>1.7304793735050294E-2</v>
      </c>
      <c r="E49" s="124">
        <f t="shared" si="1"/>
        <v>9.5659722222222222E-3</v>
      </c>
      <c r="F49" s="165"/>
      <c r="G49" s="125">
        <f>(D49/C49)</f>
        <v>0.45224869289423636</v>
      </c>
      <c r="I49" s="126">
        <v>47</v>
      </c>
      <c r="J49" s="238" t="s">
        <v>109</v>
      </c>
      <c r="K49" s="279">
        <v>3.8263888888888889E-2</v>
      </c>
    </row>
    <row r="50" spans="1:11" x14ac:dyDescent="0.45">
      <c r="A50" s="126">
        <v>48</v>
      </c>
      <c r="B50" s="238" t="s">
        <v>77</v>
      </c>
      <c r="C50" s="279">
        <v>4.0752314814814818E-2</v>
      </c>
      <c r="D50" s="134">
        <f>N$3/HLOOKUP(DATEDIF(VLOOKUP(B50,'Ages OLD'!A$1:D$167,4,FALSE),B$1,"y"),Women!B$1:CP$100,24,FALSE)</f>
        <v>1.7763566924238389E-2</v>
      </c>
      <c r="E50" s="124">
        <f t="shared" si="1"/>
        <v>1.0188078703703704E-2</v>
      </c>
      <c r="F50" s="165"/>
      <c r="G50" s="135">
        <f>D50/C50</f>
        <v>0.43589099183589797</v>
      </c>
      <c r="I50" s="126">
        <v>48</v>
      </c>
      <c r="J50" s="238" t="s">
        <v>220</v>
      </c>
      <c r="K50" s="279">
        <v>4.0740740740740744E-2</v>
      </c>
    </row>
    <row r="51" spans="1:11" x14ac:dyDescent="0.45">
      <c r="A51" s="176">
        <v>49</v>
      </c>
      <c r="B51" s="242" t="s">
        <v>220</v>
      </c>
      <c r="C51" s="280">
        <v>4.0740740740740744E-2</v>
      </c>
      <c r="D51" s="234">
        <f>N$3/HLOOKUP(DATEDIF(VLOOKUP(B51,'Ages OLD'!A$1:D$167,4,FALSE),B$1,"y"),Women!B$1:CP$100,24,FALSE)</f>
        <v>1.4094432699083864E-2</v>
      </c>
      <c r="E51" s="285">
        <f t="shared" si="1"/>
        <v>1.0185185185185186E-2</v>
      </c>
      <c r="F51" s="165"/>
      <c r="G51" s="175">
        <f>D51/C51</f>
        <v>0.3459542571593312</v>
      </c>
      <c r="I51" s="126">
        <v>49</v>
      </c>
      <c r="J51" s="242" t="s">
        <v>77</v>
      </c>
      <c r="K51" s="280">
        <v>4.0752314814814818E-2</v>
      </c>
    </row>
    <row r="52" spans="1:11" x14ac:dyDescent="0.45">
      <c r="F52" s="108"/>
    </row>
    <row r="53" spans="1:11" x14ac:dyDescent="0.45">
      <c r="F53" s="108"/>
    </row>
    <row r="54" spans="1:11" x14ac:dyDescent="0.45">
      <c r="F54" s="108"/>
    </row>
    <row r="55" spans="1:11" x14ac:dyDescent="0.45">
      <c r="F55" s="108"/>
    </row>
    <row r="56" spans="1:11" x14ac:dyDescent="0.45">
      <c r="F56" s="108"/>
    </row>
    <row r="57" spans="1:11" x14ac:dyDescent="0.45">
      <c r="F57" s="108"/>
    </row>
    <row r="58" spans="1:11" x14ac:dyDescent="0.45">
      <c r="F58" s="169"/>
    </row>
  </sheetData>
  <sortState xmlns:xlrd2="http://schemas.microsoft.com/office/spreadsheetml/2017/richdata2" ref="B3:G51">
    <sortCondition descending="1" ref="G3:G51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  <cellWatches>
    <cellWatch r="D14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2E39-F787-474B-9AE1-B3A878DB1B02}">
  <dimension ref="A1:P78"/>
  <sheetViews>
    <sheetView showGridLines="0" workbookViewId="0">
      <selection activeCell="B1" sqref="B1"/>
    </sheetView>
  </sheetViews>
  <sheetFormatPr defaultColWidth="13.52734375" defaultRowHeight="12.7" x14ac:dyDescent="0.4"/>
  <cols>
    <col min="1" max="1" width="4.41015625" style="169" customWidth="1"/>
    <col min="2" max="2" width="21.1171875" style="1" customWidth="1"/>
    <col min="3" max="4" width="8.64453125" style="11" customWidth="1"/>
    <col min="5" max="5" width="5.9375" style="3" bestFit="1" customWidth="1"/>
    <col min="6" max="6" width="4.1171875" style="2" customWidth="1"/>
    <col min="7" max="7" width="11.1757812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2" bestFit="1" customWidth="1"/>
    <col min="12" max="12" width="2.117187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A1" s="170"/>
      <c r="B1" s="94">
        <v>45595</v>
      </c>
      <c r="C1" s="54"/>
      <c r="D1" s="54"/>
      <c r="E1" s="66"/>
      <c r="G1" s="95">
        <v>3.1</v>
      </c>
      <c r="H1" s="96" t="s">
        <v>83</v>
      </c>
      <c r="J1" s="4" t="s">
        <v>544</v>
      </c>
      <c r="K1" s="97"/>
    </row>
    <row r="2" spans="1:16" s="2" customFormat="1" x14ac:dyDescent="0.4">
      <c r="A2" s="171" t="s">
        <v>3</v>
      </c>
      <c r="B2" s="182" t="s">
        <v>54</v>
      </c>
      <c r="C2" s="183" t="s">
        <v>0</v>
      </c>
      <c r="D2" s="183" t="s">
        <v>358</v>
      </c>
      <c r="E2" s="171" t="s">
        <v>6</v>
      </c>
      <c r="F2" s="171" t="s">
        <v>368</v>
      </c>
      <c r="G2" s="184" t="s">
        <v>48</v>
      </c>
      <c r="H2" s="169"/>
      <c r="I2" s="171" t="s">
        <v>3</v>
      </c>
      <c r="J2" s="182" t="s">
        <v>53</v>
      </c>
      <c r="K2" s="183" t="s">
        <v>0</v>
      </c>
      <c r="M2" s="16"/>
    </row>
    <row r="3" spans="1:16" ht="12" customHeight="1" x14ac:dyDescent="0.4">
      <c r="A3" s="172">
        <v>1</v>
      </c>
      <c r="B3" s="157"/>
      <c r="C3" s="161"/>
      <c r="D3" s="167" t="e">
        <f>N$3/HLOOKUP(DATEDIF(VLOOKUP(B3,'Ages OLD'!A$1:D$167,4,FALSE),B$1,"y"),Women!B$1:CP$100,20,FALSE)</f>
        <v>#N/A</v>
      </c>
      <c r="E3" s="164">
        <f t="shared" ref="E3:E34" si="0">C3/G$1</f>
        <v>0</v>
      </c>
      <c r="F3" s="215"/>
      <c r="G3" s="168" t="e">
        <f>D3/C3</f>
        <v>#N/A</v>
      </c>
      <c r="H3" s="160"/>
      <c r="I3" s="172">
        <v>1</v>
      </c>
      <c r="J3" s="181"/>
      <c r="K3" s="235"/>
      <c r="L3" s="20"/>
      <c r="M3" s="67" t="s">
        <v>370</v>
      </c>
      <c r="N3" s="69">
        <f>(HLOOKUP("OC",Women!A$1:CP$45,20,FALSE))/86400</f>
        <v>1.0254629629629629E-2</v>
      </c>
      <c r="O3" s="70"/>
    </row>
    <row r="4" spans="1:16" ht="12" customHeight="1" x14ac:dyDescent="0.4">
      <c r="A4" s="173">
        <v>2</v>
      </c>
      <c r="B4" s="232"/>
      <c r="C4" s="161"/>
      <c r="D4" s="163" t="e">
        <f>N$4/HLOOKUP(DATEDIF(VLOOKUP(B4,'Ages OLD'!A$1:D$167,4,FALSE),B$1,"y"),Men!B$1:CP$100,20,FALSE)</f>
        <v>#N/A</v>
      </c>
      <c r="E4" s="164">
        <f t="shared" si="0"/>
        <v>0</v>
      </c>
      <c r="F4" s="165"/>
      <c r="G4" s="166" t="e">
        <f>(D4/C4)</f>
        <v>#N/A</v>
      </c>
      <c r="H4" s="160"/>
      <c r="I4" s="173">
        <v>2</v>
      </c>
      <c r="J4" s="160"/>
      <c r="K4" s="161"/>
      <c r="L4" s="20"/>
      <c r="M4" s="57" t="s">
        <v>369</v>
      </c>
      <c r="N4" s="71">
        <f>(HLOOKUP("OC",Men!A$1:CP$45,20,FALSE))/86400</f>
        <v>9.0162037037037034E-3</v>
      </c>
      <c r="O4" s="72"/>
    </row>
    <row r="5" spans="1:16" ht="12" customHeight="1" x14ac:dyDescent="0.4">
      <c r="A5" s="173">
        <v>3</v>
      </c>
      <c r="B5" s="157"/>
      <c r="C5" s="161"/>
      <c r="D5" s="167" t="e">
        <f>N$3/HLOOKUP(DATEDIF(VLOOKUP(B5,'Ages OLD'!A$1:D$167,4,FALSE),B$1,"y"),Women!B$1:CP$100,20,FALSE)</f>
        <v>#N/A</v>
      </c>
      <c r="E5" s="164">
        <f t="shared" si="0"/>
        <v>0</v>
      </c>
      <c r="F5" s="165"/>
      <c r="G5" s="168" t="e">
        <f>D5/C5</f>
        <v>#N/A</v>
      </c>
      <c r="H5" s="160"/>
      <c r="I5" s="173">
        <v>3</v>
      </c>
      <c r="J5" s="157"/>
      <c r="K5" s="161"/>
      <c r="L5" s="20"/>
    </row>
    <row r="6" spans="1:16" ht="12" customHeight="1" x14ac:dyDescent="0.4">
      <c r="A6" s="173">
        <v>4</v>
      </c>
      <c r="B6" s="157"/>
      <c r="C6" s="161"/>
      <c r="D6" s="167" t="e">
        <f>N$3/HLOOKUP(DATEDIF(VLOOKUP(B6,'Ages OLD'!A$1:D$167,4,FALSE),B$1,"y"),Women!B$1:CP$100,20,FALSE)</f>
        <v>#N/A</v>
      </c>
      <c r="E6" s="164">
        <f t="shared" si="0"/>
        <v>0</v>
      </c>
      <c r="F6" s="165"/>
      <c r="G6" s="168" t="e">
        <f>D6/C6</f>
        <v>#N/A</v>
      </c>
      <c r="H6" s="160"/>
      <c r="I6" s="173">
        <v>4</v>
      </c>
      <c r="J6" s="157"/>
      <c r="K6" s="161"/>
      <c r="L6" s="20"/>
      <c r="M6" s="98"/>
      <c r="P6" s="21"/>
    </row>
    <row r="7" spans="1:16" ht="12" customHeight="1" x14ac:dyDescent="0.4">
      <c r="A7" s="173">
        <v>5</v>
      </c>
      <c r="B7" s="160"/>
      <c r="C7" s="161"/>
      <c r="D7" s="167" t="e">
        <f>N$3/HLOOKUP(DATEDIF(VLOOKUP(B7,'Ages OLD'!A$1:D$167,4,FALSE),B$1,"y"),Women!B$1:CP$100,20,FALSE)</f>
        <v>#N/A</v>
      </c>
      <c r="E7" s="164">
        <f t="shared" si="0"/>
        <v>0</v>
      </c>
      <c r="F7" s="165"/>
      <c r="G7" s="168" t="e">
        <f>D7/C7</f>
        <v>#N/A</v>
      </c>
      <c r="H7" s="160"/>
      <c r="I7" s="173">
        <v>5</v>
      </c>
      <c r="J7" s="160"/>
      <c r="K7" s="161"/>
      <c r="L7" s="20"/>
      <c r="P7" s="53"/>
    </row>
    <row r="8" spans="1:16" ht="12" customHeight="1" x14ac:dyDescent="0.4">
      <c r="A8" s="173">
        <v>6</v>
      </c>
      <c r="B8" s="157"/>
      <c r="C8" s="161"/>
      <c r="D8" s="163" t="e">
        <f>N$4/HLOOKUP(DATEDIF(VLOOKUP(B8,'Ages OLD'!A$1:D$167,4,FALSE),B$1,"y"),Men!B$1:CP$100,20,FALSE)</f>
        <v>#N/A</v>
      </c>
      <c r="E8" s="164">
        <f t="shared" si="0"/>
        <v>0</v>
      </c>
      <c r="F8" s="165"/>
      <c r="G8" s="166" t="e">
        <f>(D8/C8)</f>
        <v>#N/A</v>
      </c>
      <c r="H8" s="160"/>
      <c r="I8" s="173">
        <v>6</v>
      </c>
      <c r="J8" s="157"/>
      <c r="K8" s="161"/>
      <c r="L8" s="20"/>
    </row>
    <row r="9" spans="1:16" ht="12" customHeight="1" x14ac:dyDescent="0.4">
      <c r="A9" s="173">
        <v>7</v>
      </c>
      <c r="B9" s="232"/>
      <c r="C9" s="235"/>
      <c r="D9" s="163" t="e">
        <f>N$4/HLOOKUP(DATEDIF(VLOOKUP(B9,'Ages OLD'!A$1:D$167,4,FALSE),B$1,"y"),Men!B$1:CP$100,20,FALSE)</f>
        <v>#N/A</v>
      </c>
      <c r="E9" s="164">
        <f t="shared" si="0"/>
        <v>0</v>
      </c>
      <c r="F9" s="165"/>
      <c r="G9" s="166" t="e">
        <f>(D9/C9)</f>
        <v>#N/A</v>
      </c>
      <c r="H9" s="160"/>
      <c r="I9" s="173">
        <v>7</v>
      </c>
      <c r="J9" s="160"/>
      <c r="K9" s="161"/>
      <c r="L9" s="20"/>
    </row>
    <row r="10" spans="1:16" ht="12" customHeight="1" x14ac:dyDescent="0.4">
      <c r="A10" s="173">
        <v>8</v>
      </c>
      <c r="B10" s="181"/>
      <c r="C10" s="161"/>
      <c r="D10" s="167" t="e">
        <f>N$3/HLOOKUP(DATEDIF(VLOOKUP(B10,'Ages OLD'!A$1:D$167,4,FALSE),B$1,"y"),Women!B$1:CP$100,20,FALSE)</f>
        <v>#N/A</v>
      </c>
      <c r="E10" s="164">
        <f t="shared" si="0"/>
        <v>0</v>
      </c>
      <c r="F10" s="165"/>
      <c r="G10" s="168" t="e">
        <f>D10/C10</f>
        <v>#N/A</v>
      </c>
      <c r="H10" s="160"/>
      <c r="I10" s="173">
        <v>8</v>
      </c>
      <c r="J10" s="181"/>
      <c r="K10" s="161"/>
      <c r="L10" s="20"/>
      <c r="M10" s="65">
        <v>61</v>
      </c>
      <c r="N10" s="427" t="s">
        <v>360</v>
      </c>
      <c r="O10" s="428"/>
    </row>
    <row r="11" spans="1:16" ht="12" customHeight="1" x14ac:dyDescent="0.4">
      <c r="A11" s="173">
        <v>9</v>
      </c>
      <c r="B11" s="160"/>
      <c r="C11" s="161"/>
      <c r="D11" s="167" t="e">
        <f>N$3/HLOOKUP(DATEDIF(VLOOKUP(B11,'Ages OLD'!A$1:D$167,4,FALSE),B$1,"y"),Women!B$1:CP$100,20,FALSE)</f>
        <v>#N/A</v>
      </c>
      <c r="E11" s="164">
        <f t="shared" si="0"/>
        <v>0</v>
      </c>
      <c r="F11" s="165"/>
      <c r="G11" s="168" t="e">
        <f>D11/C11</f>
        <v>#N/A</v>
      </c>
      <c r="H11" s="160"/>
      <c r="I11" s="173">
        <v>9</v>
      </c>
      <c r="J11" s="160"/>
      <c r="K11" s="161"/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73">
        <v>10</v>
      </c>
      <c r="B12" s="157"/>
      <c r="C12" s="161"/>
      <c r="D12" s="163" t="e">
        <f>N$4/HLOOKUP(DATEDIF(VLOOKUP(B12,'Ages OLD'!A$1:D$167,4,FALSE),B$1,"y"),Men!B$1:CP$100,20,FALSE)</f>
        <v>#N/A</v>
      </c>
      <c r="E12" s="164">
        <f t="shared" si="0"/>
        <v>0</v>
      </c>
      <c r="F12" s="165"/>
      <c r="G12" s="166" t="e">
        <f>(D12/C12)</f>
        <v>#N/A</v>
      </c>
      <c r="H12" s="160"/>
      <c r="I12" s="173">
        <v>10</v>
      </c>
      <c r="J12" s="157"/>
      <c r="K12" s="161"/>
      <c r="L12" s="20"/>
      <c r="M12" s="58">
        <f>HLOOKUP(M10,Women!B$1:CP$100,20,FALSE)</f>
        <v>0.78690000000000004</v>
      </c>
      <c r="N12" s="63">
        <f>N3/M12</f>
        <v>1.3031680810305793E-2</v>
      </c>
      <c r="O12" s="59" t="s">
        <v>361</v>
      </c>
    </row>
    <row r="13" spans="1:16" ht="12" customHeight="1" x14ac:dyDescent="0.4">
      <c r="A13" s="173">
        <v>11</v>
      </c>
      <c r="B13" s="160"/>
      <c r="C13" s="161"/>
      <c r="D13" s="163" t="e">
        <f>N$4/HLOOKUP(DATEDIF(VLOOKUP(B13,'Ages OLD'!A$1:D$167,4,FALSE),B$1,"y"),Men!B$1:CP$100,20,FALSE)</f>
        <v>#N/A</v>
      </c>
      <c r="E13" s="164">
        <f t="shared" si="0"/>
        <v>0</v>
      </c>
      <c r="F13" s="165"/>
      <c r="G13" s="166" t="e">
        <f>(D13/C13)</f>
        <v>#N/A</v>
      </c>
      <c r="H13" s="160"/>
      <c r="I13" s="173">
        <v>11</v>
      </c>
      <c r="J13" s="160"/>
      <c r="K13" s="161"/>
      <c r="L13" s="20"/>
      <c r="M13" s="60">
        <f>HLOOKUP(M10,Men!B$1:CP$100,20,FALSE)</f>
        <v>0.80640000000000001</v>
      </c>
      <c r="N13" s="62">
        <f>N4/M13</f>
        <v>1.1180808164315109E-2</v>
      </c>
      <c r="O13" s="61" t="s">
        <v>362</v>
      </c>
    </row>
    <row r="14" spans="1:16" ht="12" customHeight="1" x14ac:dyDescent="0.4">
      <c r="A14" s="173">
        <v>12</v>
      </c>
      <c r="B14" s="160"/>
      <c r="C14" s="161"/>
      <c r="D14" s="163" t="e">
        <f>N$4/HLOOKUP(DATEDIF(VLOOKUP(B14,'Ages OLD'!A$1:D$167,4,FALSE),B$1,"y"),Men!B$1:CP$100,20,FALSE)</f>
        <v>#N/A</v>
      </c>
      <c r="E14" s="164">
        <f t="shared" si="0"/>
        <v>0</v>
      </c>
      <c r="F14" s="165"/>
      <c r="G14" s="166" t="e">
        <f>(D14/C14)</f>
        <v>#N/A</v>
      </c>
      <c r="H14" s="160"/>
      <c r="I14" s="173">
        <v>12</v>
      </c>
      <c r="J14" s="160"/>
      <c r="K14" s="161"/>
      <c r="L14" s="20"/>
      <c r="M14" s="21"/>
    </row>
    <row r="15" spans="1:16" ht="12" customHeight="1" x14ac:dyDescent="0.5">
      <c r="A15" s="173">
        <v>13</v>
      </c>
      <c r="B15" s="160"/>
      <c r="C15" s="161"/>
      <c r="D15" s="163" t="e">
        <f>N$4/HLOOKUP(DATEDIF(VLOOKUP(B15,'Ages OLD'!A$1:D$167,4,FALSE),B$1,"y"),Men!B$1:CP$100,20,FALSE)</f>
        <v>#N/A</v>
      </c>
      <c r="E15" s="164">
        <f t="shared" si="0"/>
        <v>0</v>
      </c>
      <c r="F15" s="165"/>
      <c r="G15" s="166" t="e">
        <f>(D15/C15)</f>
        <v>#N/A</v>
      </c>
      <c r="H15" s="160"/>
      <c r="I15" s="173">
        <v>13</v>
      </c>
      <c r="J15" s="160"/>
      <c r="K15" s="161"/>
      <c r="L15" s="20"/>
      <c r="M15" s="259" t="s">
        <v>63</v>
      </c>
      <c r="N15" s="260"/>
      <c r="O15" s="261"/>
    </row>
    <row r="16" spans="1:16" ht="12" customHeight="1" x14ac:dyDescent="0.5">
      <c r="A16" s="173">
        <v>14</v>
      </c>
      <c r="B16" s="157"/>
      <c r="C16" s="161"/>
      <c r="D16" s="167" t="e">
        <f>N$3/HLOOKUP(DATEDIF(VLOOKUP(B16,'Ages OLD'!A$1:D$167,4,FALSE),B$1,"y"),Women!B$1:CP$100,20,FALSE)</f>
        <v>#N/A</v>
      </c>
      <c r="E16" s="164">
        <f t="shared" si="0"/>
        <v>0</v>
      </c>
      <c r="F16" s="165"/>
      <c r="G16" s="168" t="e">
        <f>D16/C16</f>
        <v>#N/A</v>
      </c>
      <c r="H16" s="160"/>
      <c r="I16" s="173">
        <v>14</v>
      </c>
      <c r="J16" s="181"/>
      <c r="K16" s="161"/>
      <c r="L16" s="20"/>
      <c r="M16" s="262" t="s">
        <v>64</v>
      </c>
      <c r="N16" s="258"/>
      <c r="O16" s="263"/>
    </row>
    <row r="17" spans="1:15" ht="12" customHeight="1" x14ac:dyDescent="0.5">
      <c r="A17" s="173">
        <v>15</v>
      </c>
      <c r="B17" s="157"/>
      <c r="C17" s="161"/>
      <c r="D17" s="163" t="e">
        <f>N$4/HLOOKUP(DATEDIF(VLOOKUP(B17,'Ages OLD'!A$1:D$167,4,FALSE),B$1,"y"),Men!B$1:CP$100,20,FALSE)</f>
        <v>#N/A</v>
      </c>
      <c r="E17" s="164">
        <f t="shared" si="0"/>
        <v>0</v>
      </c>
      <c r="F17" s="165"/>
      <c r="G17" s="166" t="e">
        <f>(D17/C17)</f>
        <v>#N/A</v>
      </c>
      <c r="H17" s="160"/>
      <c r="I17" s="173">
        <v>15</v>
      </c>
      <c r="J17" s="157"/>
      <c r="K17" s="161"/>
      <c r="L17" s="20"/>
      <c r="M17" s="262" t="s">
        <v>65</v>
      </c>
      <c r="N17" s="258"/>
      <c r="O17" s="263"/>
    </row>
    <row r="18" spans="1:15" ht="12" customHeight="1" x14ac:dyDescent="0.5">
      <c r="A18" s="173">
        <v>16</v>
      </c>
      <c r="B18" s="157"/>
      <c r="C18" s="161"/>
      <c r="D18" s="163" t="e">
        <f>N$4/HLOOKUP(DATEDIF(VLOOKUP(B18,'Ages OLD'!A$1:D$167,4,FALSE),B$1,"y"),Men!B$1:CP$100,20,FALSE)</f>
        <v>#N/A</v>
      </c>
      <c r="E18" s="164">
        <f t="shared" si="0"/>
        <v>0</v>
      </c>
      <c r="F18" s="165"/>
      <c r="G18" s="166" t="e">
        <f>(D18/C18)</f>
        <v>#N/A</v>
      </c>
      <c r="H18" s="160"/>
      <c r="I18" s="173">
        <v>16</v>
      </c>
      <c r="J18" s="157"/>
      <c r="K18" s="161"/>
      <c r="L18" s="20"/>
      <c r="M18" s="262" t="s">
        <v>66</v>
      </c>
      <c r="N18" s="258"/>
      <c r="O18" s="263"/>
    </row>
    <row r="19" spans="1:15" ht="12" customHeight="1" x14ac:dyDescent="0.5">
      <c r="A19" s="173">
        <v>17</v>
      </c>
      <c r="B19" s="157"/>
      <c r="C19" s="161"/>
      <c r="D19" s="163" t="e">
        <f>N$4/HLOOKUP(DATEDIF(VLOOKUP(B19,'Ages OLD'!A$1:D$167,4,FALSE),B$1,"y"),Men!B$1:CP$100,20,FALSE)</f>
        <v>#N/A</v>
      </c>
      <c r="E19" s="164">
        <f t="shared" si="0"/>
        <v>0</v>
      </c>
      <c r="F19" s="165"/>
      <c r="G19" s="166" t="e">
        <f>(D19/C19)</f>
        <v>#N/A</v>
      </c>
      <c r="H19" s="160"/>
      <c r="I19" s="173">
        <v>17</v>
      </c>
      <c r="J19" s="157"/>
      <c r="K19" s="161"/>
      <c r="L19" s="20"/>
      <c r="M19" s="264" t="s">
        <v>67</v>
      </c>
      <c r="N19" s="265"/>
      <c r="O19" s="266"/>
    </row>
    <row r="20" spans="1:15" ht="12" customHeight="1" x14ac:dyDescent="0.4">
      <c r="A20" s="173">
        <v>18</v>
      </c>
      <c r="B20" s="160"/>
      <c r="C20" s="161"/>
      <c r="D20" s="167" t="e">
        <f>N$3/HLOOKUP(DATEDIF(VLOOKUP(B20,'Ages OLD'!A$1:D$167,4,FALSE),B$1,"y"),Women!B$1:CP$100,20,FALSE)</f>
        <v>#N/A</v>
      </c>
      <c r="E20" s="164">
        <f t="shared" si="0"/>
        <v>0</v>
      </c>
      <c r="F20" s="165"/>
      <c r="G20" s="168" t="e">
        <f>D20/C20</f>
        <v>#N/A</v>
      </c>
      <c r="H20" s="160"/>
      <c r="I20" s="173">
        <v>18</v>
      </c>
      <c r="J20" s="160"/>
      <c r="K20" s="161"/>
      <c r="L20" s="20"/>
    </row>
    <row r="21" spans="1:15" ht="12" customHeight="1" x14ac:dyDescent="0.4">
      <c r="A21" s="173">
        <v>19</v>
      </c>
      <c r="B21" s="157"/>
      <c r="C21" s="161"/>
      <c r="D21" s="163" t="e">
        <f>N$4/HLOOKUP(DATEDIF(VLOOKUP(B21,'Ages OLD'!A$1:D$167,4,FALSE),B$1,"y"),Men!B$1:CP$100,20,FALSE)</f>
        <v>#N/A</v>
      </c>
      <c r="E21" s="164">
        <f t="shared" si="0"/>
        <v>0</v>
      </c>
      <c r="F21" s="165"/>
      <c r="G21" s="166" t="e">
        <f>(D21/C21)</f>
        <v>#N/A</v>
      </c>
      <c r="H21" s="160"/>
      <c r="I21" s="173">
        <v>19</v>
      </c>
      <c r="J21" s="157"/>
      <c r="K21" s="161"/>
      <c r="L21" s="20"/>
    </row>
    <row r="22" spans="1:15" ht="12" customHeight="1" x14ac:dyDescent="0.4">
      <c r="A22" s="173">
        <v>20</v>
      </c>
      <c r="B22" s="160"/>
      <c r="C22" s="161"/>
      <c r="D22" s="163" t="e">
        <f>N$4/HLOOKUP(DATEDIF(VLOOKUP(B22,'Ages OLD'!A$1:D$167,4,FALSE),B$1,"y"),Men!B$1:CP$100,20,FALSE)</f>
        <v>#N/A</v>
      </c>
      <c r="E22" s="164">
        <f t="shared" si="0"/>
        <v>0</v>
      </c>
      <c r="F22" s="165"/>
      <c r="G22" s="166" t="e">
        <f>(D22/C22)</f>
        <v>#N/A</v>
      </c>
      <c r="H22" s="160"/>
      <c r="I22" s="173">
        <v>20</v>
      </c>
      <c r="J22" s="160"/>
      <c r="K22" s="161"/>
      <c r="L22" s="20"/>
    </row>
    <row r="23" spans="1:15" ht="12" customHeight="1" x14ac:dyDescent="0.4">
      <c r="A23" s="173">
        <v>21</v>
      </c>
      <c r="B23" s="181"/>
      <c r="C23" s="161"/>
      <c r="D23" s="163" t="e">
        <f>N$4/HLOOKUP(DATEDIF(VLOOKUP(B23,'Ages OLD'!A$1:D$167,4,FALSE),B$1,"y"),Men!B$1:CP$100,20,FALSE)</f>
        <v>#N/A</v>
      </c>
      <c r="E23" s="164">
        <f t="shared" si="0"/>
        <v>0</v>
      </c>
      <c r="F23" s="165"/>
      <c r="G23" s="166" t="e">
        <f>(D23/C23)</f>
        <v>#N/A</v>
      </c>
      <c r="H23" s="160"/>
      <c r="I23" s="173">
        <v>21</v>
      </c>
      <c r="J23" s="157"/>
      <c r="K23" s="161"/>
      <c r="L23" s="20"/>
    </row>
    <row r="24" spans="1:15" ht="12" customHeight="1" x14ac:dyDescent="0.4">
      <c r="A24" s="173">
        <v>22</v>
      </c>
      <c r="B24" s="160"/>
      <c r="C24" s="161"/>
      <c r="D24" s="163" t="e">
        <f>N$4/HLOOKUP(DATEDIF(VLOOKUP(B24,'Ages OLD'!A$1:D$167,4,FALSE),B$1,"y"),Men!B$1:CP$100,20,FALSE)</f>
        <v>#N/A</v>
      </c>
      <c r="E24" s="164">
        <f t="shared" si="0"/>
        <v>0</v>
      </c>
      <c r="F24" s="165"/>
      <c r="G24" s="166" t="e">
        <f>(D24/C24)</f>
        <v>#N/A</v>
      </c>
      <c r="H24" s="160"/>
      <c r="I24" s="173">
        <v>22</v>
      </c>
      <c r="J24" s="160"/>
      <c r="K24" s="161"/>
      <c r="L24" s="20"/>
    </row>
    <row r="25" spans="1:15" ht="12" customHeight="1" x14ac:dyDescent="0.4">
      <c r="A25" s="173">
        <v>23</v>
      </c>
      <c r="B25" s="157"/>
      <c r="C25" s="161"/>
      <c r="D25" s="167" t="e">
        <f>N$3/HLOOKUP(DATEDIF(VLOOKUP(B25,'Ages OLD'!A$1:D$167,4,FALSE),B$1,"y"),Women!B$1:CP$100,20,FALSE)</f>
        <v>#N/A</v>
      </c>
      <c r="E25" s="164">
        <f t="shared" si="0"/>
        <v>0</v>
      </c>
      <c r="F25" s="165"/>
      <c r="G25" s="168" t="e">
        <f>D25/C25</f>
        <v>#N/A</v>
      </c>
      <c r="H25" s="160"/>
      <c r="I25" s="173">
        <v>23</v>
      </c>
      <c r="J25" s="157"/>
      <c r="K25" s="161"/>
      <c r="L25" s="20"/>
    </row>
    <row r="26" spans="1:15" ht="12" customHeight="1" x14ac:dyDescent="0.4">
      <c r="A26" s="173">
        <v>24</v>
      </c>
      <c r="B26" s="181"/>
      <c r="C26" s="161"/>
      <c r="D26" s="163" t="e">
        <f>N$4/HLOOKUP(DATEDIF(VLOOKUP(B26,'Ages OLD'!A$1:D$167,4,FALSE),B$1,"y"),Men!B$1:CP$100,20,FALSE)</f>
        <v>#N/A</v>
      </c>
      <c r="E26" s="164">
        <f t="shared" si="0"/>
        <v>0</v>
      </c>
      <c r="F26" s="165"/>
      <c r="G26" s="166" t="e">
        <f>(D26/C26)</f>
        <v>#N/A</v>
      </c>
      <c r="H26" s="160"/>
      <c r="I26" s="173">
        <v>24</v>
      </c>
      <c r="J26" s="157"/>
      <c r="K26" s="161"/>
      <c r="L26" s="20"/>
    </row>
    <row r="27" spans="1:15" ht="12" customHeight="1" x14ac:dyDescent="0.4">
      <c r="A27" s="173">
        <v>25</v>
      </c>
      <c r="B27" s="157"/>
      <c r="C27" s="161"/>
      <c r="D27" s="167" t="e">
        <f>N$3/HLOOKUP(DATEDIF(VLOOKUP(B27,'Ages OLD'!A$1:D$167,4,FALSE),B$1,"y"),Women!B$1:CP$100,20,FALSE)</f>
        <v>#N/A</v>
      </c>
      <c r="E27" s="164">
        <f t="shared" si="0"/>
        <v>0</v>
      </c>
      <c r="F27" s="165"/>
      <c r="G27" s="168" t="e">
        <f>D27/C27</f>
        <v>#N/A</v>
      </c>
      <c r="H27" s="160"/>
      <c r="I27" s="173">
        <v>25</v>
      </c>
      <c r="J27" s="157"/>
      <c r="K27" s="161"/>
      <c r="L27" s="20"/>
    </row>
    <row r="28" spans="1:15" ht="12" customHeight="1" x14ac:dyDescent="0.4">
      <c r="A28" s="173">
        <v>26</v>
      </c>
      <c r="B28" s="157"/>
      <c r="C28" s="161"/>
      <c r="D28" s="163" t="e">
        <f>N$4/HLOOKUP(DATEDIF(VLOOKUP(B28,'Ages OLD'!A$1:D$167,4,FALSE),B$1,"y"),Men!B$1:CP$100,20,FALSE)</f>
        <v>#N/A</v>
      </c>
      <c r="E28" s="164">
        <f t="shared" si="0"/>
        <v>0</v>
      </c>
      <c r="F28" s="165"/>
      <c r="G28" s="166" t="e">
        <f>(D28/C28)</f>
        <v>#N/A</v>
      </c>
      <c r="H28" s="160"/>
      <c r="I28" s="173">
        <v>26</v>
      </c>
      <c r="J28" s="157"/>
      <c r="K28" s="161"/>
      <c r="L28" s="20"/>
    </row>
    <row r="29" spans="1:15" ht="12" customHeight="1" x14ac:dyDescent="0.4">
      <c r="A29" s="173">
        <v>27</v>
      </c>
      <c r="B29" s="157"/>
      <c r="C29" s="161"/>
      <c r="D29" s="163" t="e">
        <f>N$4/HLOOKUP(DATEDIF(VLOOKUP(B29,'Ages OLD'!A$1:D$167,4,FALSE),B$1,"y"),Men!B$1:CP$100,20,FALSE)</f>
        <v>#N/A</v>
      </c>
      <c r="E29" s="164">
        <f t="shared" si="0"/>
        <v>0</v>
      </c>
      <c r="F29" s="165"/>
      <c r="G29" s="166" t="e">
        <f>(D29/C29)</f>
        <v>#N/A</v>
      </c>
      <c r="H29" s="160"/>
      <c r="I29" s="173">
        <v>27</v>
      </c>
      <c r="J29" s="181"/>
      <c r="K29" s="161"/>
      <c r="L29" s="20"/>
    </row>
    <row r="30" spans="1:15" ht="12" customHeight="1" x14ac:dyDescent="0.4">
      <c r="A30" s="173">
        <v>28</v>
      </c>
      <c r="B30" s="157"/>
      <c r="C30" s="161"/>
      <c r="D30" s="167" t="e">
        <f>N$3/HLOOKUP(DATEDIF(VLOOKUP(B30,'Ages OLD'!A$1:D$167,4,FALSE),B$1,"y"),Women!B$1:CP$100,20,FALSE)</f>
        <v>#N/A</v>
      </c>
      <c r="E30" s="164">
        <f t="shared" si="0"/>
        <v>0</v>
      </c>
      <c r="F30" s="165"/>
      <c r="G30" s="168" t="e">
        <f>D30/C30</f>
        <v>#N/A</v>
      </c>
      <c r="H30" s="160"/>
      <c r="I30" s="173">
        <v>28</v>
      </c>
      <c r="J30" s="157"/>
      <c r="K30" s="161"/>
      <c r="L30" s="20"/>
    </row>
    <row r="31" spans="1:15" ht="12" customHeight="1" x14ac:dyDescent="0.4">
      <c r="A31" s="173">
        <v>29</v>
      </c>
      <c r="B31" s="181"/>
      <c r="C31" s="161"/>
      <c r="D31" s="167" t="e">
        <f>N$3/HLOOKUP(DATEDIF(VLOOKUP(B31,'Ages OLD'!A$1:D$167,4,FALSE),B$1,"y"),Women!B$1:CP$100,20,FALSE)</f>
        <v>#N/A</v>
      </c>
      <c r="E31" s="164">
        <f t="shared" si="0"/>
        <v>0</v>
      </c>
      <c r="F31" s="165"/>
      <c r="G31" s="168" t="e">
        <f>D31/C31</f>
        <v>#N/A</v>
      </c>
      <c r="H31" s="160"/>
      <c r="I31" s="173">
        <v>29</v>
      </c>
      <c r="J31" s="157"/>
      <c r="K31" s="161"/>
      <c r="L31" s="20"/>
    </row>
    <row r="32" spans="1:15" ht="12" customHeight="1" x14ac:dyDescent="0.4">
      <c r="A32" s="173">
        <v>30</v>
      </c>
      <c r="B32" s="160"/>
      <c r="C32" s="161"/>
      <c r="D32" s="167" t="e">
        <f>N$3/HLOOKUP(DATEDIF(VLOOKUP(B32,'Ages OLD'!A$1:D$167,4,FALSE),B$1,"y"),Women!B$1:CP$100,20,FALSE)</f>
        <v>#N/A</v>
      </c>
      <c r="E32" s="164">
        <f t="shared" si="0"/>
        <v>0</v>
      </c>
      <c r="F32" s="165"/>
      <c r="G32" s="168" t="e">
        <f>D32/C32</f>
        <v>#N/A</v>
      </c>
      <c r="H32" s="160"/>
      <c r="I32" s="173">
        <v>30</v>
      </c>
      <c r="J32" s="160"/>
      <c r="K32" s="161"/>
      <c r="L32" s="20"/>
    </row>
    <row r="33" spans="1:12" ht="12" customHeight="1" x14ac:dyDescent="0.4">
      <c r="A33" s="173">
        <v>31</v>
      </c>
      <c r="B33" s="232"/>
      <c r="C33" s="161"/>
      <c r="D33" s="163" t="e">
        <f>N$4/HLOOKUP(DATEDIF(VLOOKUP(B33,'Ages OLD'!A$1:D$167,4,FALSE),B$1,"y"),Men!B$1:CP$100,20,FALSE)</f>
        <v>#N/A</v>
      </c>
      <c r="E33" s="164">
        <f t="shared" si="0"/>
        <v>0</v>
      </c>
      <c r="F33" s="165"/>
      <c r="G33" s="166" t="e">
        <f>(D33/C33)</f>
        <v>#N/A</v>
      </c>
      <c r="H33" s="160"/>
      <c r="I33" s="173">
        <v>31</v>
      </c>
      <c r="J33" s="160"/>
      <c r="K33" s="161"/>
      <c r="L33" s="20"/>
    </row>
    <row r="34" spans="1:12" ht="12" customHeight="1" x14ac:dyDescent="0.4">
      <c r="A34" s="173">
        <v>32</v>
      </c>
      <c r="B34" s="157"/>
      <c r="C34" s="161"/>
      <c r="D34" s="163" t="e">
        <f>N$4/HLOOKUP(DATEDIF(VLOOKUP(B34,'Ages OLD'!A$1:D$167,4,FALSE),B$1,"y"),Men!B$1:CP$100,20,FALSE)</f>
        <v>#N/A</v>
      </c>
      <c r="E34" s="164">
        <f t="shared" si="0"/>
        <v>0</v>
      </c>
      <c r="F34" s="165"/>
      <c r="G34" s="166" t="e">
        <f>(D34/C34)</f>
        <v>#N/A</v>
      </c>
      <c r="H34" s="160"/>
      <c r="I34" s="173">
        <v>32</v>
      </c>
      <c r="J34" s="157"/>
      <c r="K34" s="161"/>
      <c r="L34" s="20"/>
    </row>
    <row r="35" spans="1:12" ht="12" customHeight="1" x14ac:dyDescent="0.4">
      <c r="A35" s="173">
        <v>33</v>
      </c>
      <c r="B35" s="157"/>
      <c r="C35" s="161"/>
      <c r="D35" s="167" t="e">
        <f>N$3/HLOOKUP(DATEDIF(VLOOKUP(B35,'Ages OLD'!A$1:D$167,4,FALSE),B$1,"y"),Women!B$1:CP$100,20,FALSE)</f>
        <v>#N/A</v>
      </c>
      <c r="E35" s="164">
        <f t="shared" ref="E35:E60" si="1">C35/G$1</f>
        <v>0</v>
      </c>
      <c r="F35" s="165"/>
      <c r="G35" s="168" t="e">
        <f>D35/C35</f>
        <v>#N/A</v>
      </c>
      <c r="H35" s="160"/>
      <c r="I35" s="173">
        <v>33</v>
      </c>
      <c r="J35" s="157"/>
      <c r="K35" s="161"/>
      <c r="L35" s="20"/>
    </row>
    <row r="36" spans="1:12" ht="12" customHeight="1" x14ac:dyDescent="0.4">
      <c r="A36" s="173">
        <v>34</v>
      </c>
      <c r="B36" s="157"/>
      <c r="C36" s="161"/>
      <c r="D36" s="167" t="e">
        <f>N$3/HLOOKUP(DATEDIF(VLOOKUP(B36,'Ages OLD'!A$1:D$167,4,FALSE),B$1,"y"),Women!B$1:CP$100,20,FALSE)</f>
        <v>#N/A</v>
      </c>
      <c r="E36" s="164">
        <f t="shared" si="1"/>
        <v>0</v>
      </c>
      <c r="F36" s="165"/>
      <c r="G36" s="168" t="e">
        <f>D36/C36</f>
        <v>#N/A</v>
      </c>
      <c r="H36" s="160"/>
      <c r="I36" s="173">
        <v>34</v>
      </c>
      <c r="J36" s="157"/>
      <c r="K36" s="161"/>
      <c r="L36" s="20"/>
    </row>
    <row r="37" spans="1:12" ht="12" customHeight="1" x14ac:dyDescent="0.4">
      <c r="A37" s="173">
        <v>35</v>
      </c>
      <c r="B37" s="225"/>
      <c r="C37" s="161"/>
      <c r="D37" s="163" t="e">
        <f>N$4/HLOOKUP(DATEDIF(VLOOKUP(B37,'Ages OLD'!A$1:D$167,4,FALSE),B$1,"y"),Men!B$1:CP$100,20,FALSE)</f>
        <v>#N/A</v>
      </c>
      <c r="E37" s="164">
        <f t="shared" si="1"/>
        <v>0</v>
      </c>
      <c r="F37" s="165"/>
      <c r="G37" s="166" t="e">
        <f>(D37/C37)</f>
        <v>#N/A</v>
      </c>
      <c r="H37" s="160"/>
      <c r="I37" s="173">
        <v>35</v>
      </c>
      <c r="J37" s="233"/>
      <c r="K37" s="161"/>
      <c r="L37" s="20"/>
    </row>
    <row r="38" spans="1:12" ht="12" customHeight="1" x14ac:dyDescent="0.4">
      <c r="A38" s="173">
        <v>36</v>
      </c>
      <c r="B38" s="157"/>
      <c r="C38" s="161"/>
      <c r="D38" s="167" t="e">
        <f>N$3/HLOOKUP(DATEDIF(VLOOKUP(B38,'Ages OLD'!A$1:D$167,4,FALSE),B$1,"y"),Women!B$1:CP$100,20,FALSE)</f>
        <v>#N/A</v>
      </c>
      <c r="E38" s="164">
        <f t="shared" si="1"/>
        <v>0</v>
      </c>
      <c r="F38" s="165"/>
      <c r="G38" s="168" t="e">
        <f>D38/C38</f>
        <v>#N/A</v>
      </c>
      <c r="H38" s="160"/>
      <c r="I38" s="173">
        <v>36</v>
      </c>
      <c r="J38" s="157"/>
      <c r="K38" s="161"/>
      <c r="L38" s="20"/>
    </row>
    <row r="39" spans="1:12" x14ac:dyDescent="0.4">
      <c r="A39" s="173">
        <v>37</v>
      </c>
      <c r="B39" s="157"/>
      <c r="C39" s="161"/>
      <c r="D39" s="163" t="e">
        <f>N$4/HLOOKUP(DATEDIF(VLOOKUP(B39,'Ages OLD'!A$1:D$167,4,FALSE),B$1,"y"),Men!B$1:CP$100,20,FALSE)</f>
        <v>#N/A</v>
      </c>
      <c r="E39" s="164">
        <f t="shared" si="1"/>
        <v>0</v>
      </c>
      <c r="F39" s="165"/>
      <c r="G39" s="166" t="e">
        <f>(D39/C39)</f>
        <v>#N/A</v>
      </c>
      <c r="H39" s="160"/>
      <c r="I39" s="173">
        <v>37</v>
      </c>
      <c r="J39" s="181"/>
      <c r="K39" s="161"/>
    </row>
    <row r="40" spans="1:12" x14ac:dyDescent="0.4">
      <c r="A40" s="173">
        <v>38</v>
      </c>
      <c r="B40" s="157"/>
      <c r="C40" s="161"/>
      <c r="D40" s="163" t="e">
        <f>N$4/HLOOKUP(DATEDIF(VLOOKUP(B40,'Ages OLD'!A$1:D$167,4,FALSE),B$1,"y"),Men!B$1:CP$100,20,FALSE)</f>
        <v>#N/A</v>
      </c>
      <c r="E40" s="164">
        <f t="shared" si="1"/>
        <v>0</v>
      </c>
      <c r="F40" s="165"/>
      <c r="G40" s="166" t="e">
        <f>(D40/C40)</f>
        <v>#N/A</v>
      </c>
      <c r="H40" s="160"/>
      <c r="I40" s="173">
        <v>38</v>
      </c>
      <c r="J40" s="157"/>
      <c r="K40" s="161"/>
    </row>
    <row r="41" spans="1:12" x14ac:dyDescent="0.4">
      <c r="A41" s="173">
        <v>39</v>
      </c>
      <c r="B41" s="157"/>
      <c r="C41" s="161"/>
      <c r="D41" s="163" t="e">
        <f>N$4/HLOOKUP(DATEDIF(VLOOKUP(B41,'Ages OLD'!A$1:D$167,4,FALSE),B$1,"y"),Men!B$1:CP$100,20,FALSE)</f>
        <v>#N/A</v>
      </c>
      <c r="E41" s="164">
        <f t="shared" si="1"/>
        <v>0</v>
      </c>
      <c r="F41" s="165"/>
      <c r="G41" s="166" t="e">
        <f>(D41/C41)</f>
        <v>#N/A</v>
      </c>
      <c r="H41" s="160"/>
      <c r="I41" s="173">
        <v>39</v>
      </c>
      <c r="J41" s="181"/>
      <c r="K41" s="161"/>
    </row>
    <row r="42" spans="1:12" x14ac:dyDescent="0.4">
      <c r="A42" s="173">
        <v>40</v>
      </c>
      <c r="B42" s="160"/>
      <c r="C42" s="161"/>
      <c r="D42" s="163" t="e">
        <f>N$4/HLOOKUP(DATEDIF(VLOOKUP(B42,'Ages OLD'!A$1:D$167,4,FALSE),B$1,"y"),Men!B$1:CP$100,20,FALSE)</f>
        <v>#N/A</v>
      </c>
      <c r="E42" s="164">
        <f t="shared" si="1"/>
        <v>0</v>
      </c>
      <c r="F42" s="165"/>
      <c r="G42" s="166" t="e">
        <f>(D42/C42)</f>
        <v>#N/A</v>
      </c>
      <c r="H42" s="160"/>
      <c r="I42" s="173">
        <v>40</v>
      </c>
      <c r="J42" s="160"/>
      <c r="K42" s="161"/>
    </row>
    <row r="43" spans="1:12" x14ac:dyDescent="0.4">
      <c r="A43" s="173">
        <v>41</v>
      </c>
      <c r="B43" s="157"/>
      <c r="C43" s="161"/>
      <c r="D43" s="167" t="e">
        <f>N$3/HLOOKUP(DATEDIF(VLOOKUP(B43,'Ages OLD'!A$1:D$167,4,FALSE),B$1,"y"),Women!B$1:CP$100,20,FALSE)</f>
        <v>#N/A</v>
      </c>
      <c r="E43" s="164">
        <f t="shared" si="1"/>
        <v>0</v>
      </c>
      <c r="F43" s="165"/>
      <c r="G43" s="168" t="e">
        <f>D43/C43</f>
        <v>#N/A</v>
      </c>
      <c r="H43" s="160"/>
      <c r="I43" s="173">
        <v>41</v>
      </c>
      <c r="J43" s="157"/>
      <c r="K43" s="161"/>
    </row>
    <row r="44" spans="1:12" x14ac:dyDescent="0.4">
      <c r="A44" s="173">
        <v>42</v>
      </c>
      <c r="B44" s="157"/>
      <c r="C44" s="161"/>
      <c r="D44" s="163" t="e">
        <f>N$4/HLOOKUP(DATEDIF(VLOOKUP(B44,'Ages OLD'!A$1:D$167,4,FALSE),B$1,"y"),Men!B$1:CP$100,20,FALSE)</f>
        <v>#N/A</v>
      </c>
      <c r="E44" s="164">
        <f t="shared" si="1"/>
        <v>0</v>
      </c>
      <c r="F44" s="165"/>
      <c r="G44" s="166" t="e">
        <f>(D44/C44)</f>
        <v>#N/A</v>
      </c>
      <c r="H44" s="160"/>
      <c r="I44" s="173">
        <v>42</v>
      </c>
      <c r="J44" s="157"/>
      <c r="K44" s="161"/>
    </row>
    <row r="45" spans="1:12" x14ac:dyDescent="0.4">
      <c r="A45" s="173">
        <v>43</v>
      </c>
      <c r="B45" s="42"/>
      <c r="C45" s="161"/>
      <c r="D45" s="167" t="e">
        <f>N$3/HLOOKUP(DATEDIF(VLOOKUP(B45,'Ages OLD'!A$1:D$167,4,FALSE),B$1,"y"),Women!B$1:CP$100,20,FALSE)</f>
        <v>#N/A</v>
      </c>
      <c r="E45" s="164">
        <f t="shared" si="1"/>
        <v>0</v>
      </c>
      <c r="F45" s="165"/>
      <c r="G45" s="168" t="e">
        <f>D45/C45</f>
        <v>#N/A</v>
      </c>
      <c r="H45" s="160"/>
      <c r="I45" s="173">
        <v>43</v>
      </c>
      <c r="J45" s="160"/>
      <c r="K45" s="161"/>
    </row>
    <row r="46" spans="1:12" x14ac:dyDescent="0.4">
      <c r="A46" s="173">
        <v>44</v>
      </c>
      <c r="B46" s="160"/>
      <c r="C46" s="161"/>
      <c r="D46" s="167" t="e">
        <f>N$3/HLOOKUP(DATEDIF(VLOOKUP(B46,'Ages OLD'!A$1:D$167,4,FALSE),B$1,"y"),Women!B$1:CP$100,20,FALSE)</f>
        <v>#N/A</v>
      </c>
      <c r="E46" s="164">
        <f t="shared" si="1"/>
        <v>0</v>
      </c>
      <c r="F46" s="165"/>
      <c r="G46" s="168" t="e">
        <f>D46/C46</f>
        <v>#N/A</v>
      </c>
      <c r="H46" s="160"/>
      <c r="I46" s="173">
        <v>44</v>
      </c>
      <c r="J46" s="160"/>
      <c r="K46" s="161"/>
    </row>
    <row r="47" spans="1:12" x14ac:dyDescent="0.4">
      <c r="A47" s="173">
        <v>45</v>
      </c>
      <c r="B47" s="157"/>
      <c r="C47" s="161"/>
      <c r="D47" s="167" t="e">
        <f>N$3/HLOOKUP(DATEDIF(VLOOKUP(B47,'Ages OLD'!A$1:D$167,4,FALSE),B$1,"y"),Women!B$1:CP$100,20,FALSE)</f>
        <v>#N/A</v>
      </c>
      <c r="E47" s="164">
        <f t="shared" si="1"/>
        <v>0</v>
      </c>
      <c r="F47" s="165"/>
      <c r="G47" s="168" t="e">
        <f>D47/C47</f>
        <v>#N/A</v>
      </c>
      <c r="H47" s="160"/>
      <c r="I47" s="173">
        <v>45</v>
      </c>
      <c r="J47" s="157"/>
      <c r="K47" s="161"/>
    </row>
    <row r="48" spans="1:12" x14ac:dyDescent="0.4">
      <c r="A48" s="173">
        <v>46</v>
      </c>
      <c r="B48" s="157"/>
      <c r="C48" s="161"/>
      <c r="D48" s="167" t="e">
        <f>N$3/HLOOKUP(DATEDIF(VLOOKUP(B48,'Ages OLD'!A$1:D$167,4,FALSE),B$1,"y"),Women!B$1:CP$100,20,FALSE)</f>
        <v>#N/A</v>
      </c>
      <c r="E48" s="164">
        <f t="shared" si="1"/>
        <v>0</v>
      </c>
      <c r="F48" s="165"/>
      <c r="G48" s="168" t="e">
        <f>D48/C48</f>
        <v>#N/A</v>
      </c>
      <c r="H48" s="160"/>
      <c r="I48" s="173">
        <v>46</v>
      </c>
      <c r="J48" s="157"/>
      <c r="K48" s="161"/>
    </row>
    <row r="49" spans="1:11" x14ac:dyDescent="0.4">
      <c r="A49" s="173">
        <v>47</v>
      </c>
      <c r="B49" s="160"/>
      <c r="C49" s="161"/>
      <c r="D49" s="163" t="e">
        <f>N$4/HLOOKUP(DATEDIF(VLOOKUP(B49,'Ages OLD'!A$1:D$167,4,FALSE),B$1,"y"),Men!B$1:CP$100,20,FALSE)</f>
        <v>#N/A</v>
      </c>
      <c r="E49" s="164">
        <f t="shared" si="1"/>
        <v>0</v>
      </c>
      <c r="F49" s="165"/>
      <c r="G49" s="166" t="e">
        <f>(D49/C49)</f>
        <v>#N/A</v>
      </c>
      <c r="H49" s="160"/>
      <c r="I49" s="173">
        <v>47</v>
      </c>
      <c r="J49" s="160"/>
      <c r="K49" s="161"/>
    </row>
    <row r="50" spans="1:11" x14ac:dyDescent="0.4">
      <c r="A50" s="173">
        <v>48</v>
      </c>
      <c r="B50" s="160"/>
      <c r="C50" s="161"/>
      <c r="D50" s="163" t="e">
        <f>N$4/HLOOKUP(DATEDIF(VLOOKUP(B50,'Ages OLD'!A$1:D$167,4,FALSE),B$1,"y"),Men!B$1:CP$100,20,FALSE)</f>
        <v>#N/A</v>
      </c>
      <c r="E50" s="164">
        <f t="shared" si="1"/>
        <v>0</v>
      </c>
      <c r="F50" s="165"/>
      <c r="G50" s="166" t="e">
        <f>(D50/C50)</f>
        <v>#N/A</v>
      </c>
      <c r="H50" s="160"/>
      <c r="I50" s="173">
        <v>48</v>
      </c>
      <c r="J50" s="160"/>
      <c r="K50" s="161"/>
    </row>
    <row r="51" spans="1:11" x14ac:dyDescent="0.4">
      <c r="A51" s="173">
        <v>49</v>
      </c>
      <c r="B51" s="160"/>
      <c r="C51" s="161"/>
      <c r="D51" s="163" t="e">
        <f>N$4/HLOOKUP(DATEDIF(VLOOKUP(B51,'Ages OLD'!A$1:D$167,4,FALSE),B$1,"y"),Men!B$1:CP$100,20,FALSE)</f>
        <v>#N/A</v>
      </c>
      <c r="E51" s="164">
        <f t="shared" si="1"/>
        <v>0</v>
      </c>
      <c r="F51" s="165"/>
      <c r="G51" s="166" t="e">
        <f>(D51/C51)</f>
        <v>#N/A</v>
      </c>
      <c r="H51" s="160"/>
      <c r="I51" s="173">
        <v>49</v>
      </c>
      <c r="J51" s="160"/>
      <c r="K51" s="161"/>
    </row>
    <row r="52" spans="1:11" x14ac:dyDescent="0.4">
      <c r="A52" s="173">
        <v>50</v>
      </c>
      <c r="B52" s="160"/>
      <c r="C52" s="161"/>
      <c r="D52" s="167" t="e">
        <f>N$3/HLOOKUP(DATEDIF(VLOOKUP(B52,'Ages OLD'!A$1:D$167,4,FALSE),B$1,"y"),Women!B$1:CP$100,20,FALSE)</f>
        <v>#N/A</v>
      </c>
      <c r="E52" s="164">
        <f t="shared" si="1"/>
        <v>0</v>
      </c>
      <c r="F52" s="165"/>
      <c r="G52" s="168" t="e">
        <f t="shared" ref="G52:G60" si="2">D52/C52</f>
        <v>#N/A</v>
      </c>
      <c r="H52" s="160"/>
      <c r="I52" s="173">
        <v>50</v>
      </c>
      <c r="J52" s="160"/>
      <c r="K52" s="161"/>
    </row>
    <row r="53" spans="1:11" x14ac:dyDescent="0.4">
      <c r="A53" s="173">
        <v>51</v>
      </c>
      <c r="B53" s="160"/>
      <c r="C53" s="161"/>
      <c r="D53" s="167" t="e">
        <f>N$3/HLOOKUP(DATEDIF(VLOOKUP(B53,'Ages OLD'!A$1:D$167,4,FALSE),B$1,"y"),Women!B$1:CP$100,20,FALSE)</f>
        <v>#N/A</v>
      </c>
      <c r="E53" s="164">
        <f t="shared" si="1"/>
        <v>0</v>
      </c>
      <c r="F53" s="165"/>
      <c r="G53" s="168" t="e">
        <f t="shared" si="2"/>
        <v>#N/A</v>
      </c>
      <c r="H53" s="160"/>
      <c r="I53" s="173">
        <v>51</v>
      </c>
      <c r="J53" s="160"/>
      <c r="K53" s="161"/>
    </row>
    <row r="54" spans="1:11" x14ac:dyDescent="0.4">
      <c r="A54" s="173">
        <v>52</v>
      </c>
      <c r="B54" s="160"/>
      <c r="C54" s="161"/>
      <c r="D54" s="167" t="e">
        <f>N$3/HLOOKUP(DATEDIF(VLOOKUP(B54,'Ages OLD'!A$1:D$167,4,FALSE),B$1,"y"),Women!B$1:CP$100,20,FALSE)</f>
        <v>#N/A</v>
      </c>
      <c r="E54" s="164">
        <f t="shared" si="1"/>
        <v>0</v>
      </c>
      <c r="F54" s="165"/>
      <c r="G54" s="168" t="e">
        <f t="shared" si="2"/>
        <v>#N/A</v>
      </c>
      <c r="H54" s="160"/>
      <c r="I54" s="173">
        <v>52</v>
      </c>
      <c r="J54" s="160"/>
      <c r="K54" s="161"/>
    </row>
    <row r="55" spans="1:11" x14ac:dyDescent="0.4">
      <c r="A55" s="173">
        <v>53</v>
      </c>
      <c r="B55" s="181"/>
      <c r="C55" s="161"/>
      <c r="D55" s="167" t="e">
        <f>N$3/HLOOKUP(DATEDIF(VLOOKUP(B55,'Ages OLD'!A$1:D$167,4,FALSE),B$1,"y"),Women!B$1:CP$100,20,FALSE)</f>
        <v>#N/A</v>
      </c>
      <c r="E55" s="164">
        <f t="shared" si="1"/>
        <v>0</v>
      </c>
      <c r="F55" s="165"/>
      <c r="G55" s="168" t="e">
        <f t="shared" si="2"/>
        <v>#N/A</v>
      </c>
      <c r="H55" s="160"/>
      <c r="I55" s="173">
        <v>53</v>
      </c>
      <c r="J55" s="157"/>
      <c r="K55" s="161"/>
    </row>
    <row r="56" spans="1:11" x14ac:dyDescent="0.4">
      <c r="A56" s="173">
        <v>54</v>
      </c>
      <c r="B56" s="157"/>
      <c r="C56" s="161"/>
      <c r="D56" s="167" t="e">
        <f>N$3/HLOOKUP(DATEDIF(VLOOKUP(B56,'Ages OLD'!A$1:D$167,4,FALSE),B$1,"y"),Women!B$1:CP$100,20,FALSE)</f>
        <v>#N/A</v>
      </c>
      <c r="E56" s="164">
        <f t="shared" si="1"/>
        <v>0</v>
      </c>
      <c r="F56" s="165"/>
      <c r="G56" s="168" t="e">
        <f t="shared" si="2"/>
        <v>#N/A</v>
      </c>
      <c r="H56" s="160"/>
      <c r="I56" s="173">
        <v>54</v>
      </c>
      <c r="J56" s="157"/>
      <c r="K56" s="161"/>
    </row>
    <row r="57" spans="1:11" x14ac:dyDescent="0.4">
      <c r="A57" s="173">
        <v>55</v>
      </c>
      <c r="B57" s="157"/>
      <c r="C57" s="161"/>
      <c r="D57" s="167" t="e">
        <f>N$3/HLOOKUP(DATEDIF(VLOOKUP(B57,'Ages OLD'!A$1:D$167,4,FALSE),B$1,"y"),Women!B$1:CP$100,20,FALSE)</f>
        <v>#N/A</v>
      </c>
      <c r="E57" s="164">
        <f t="shared" si="1"/>
        <v>0</v>
      </c>
      <c r="F57" s="165"/>
      <c r="G57" s="168" t="e">
        <f t="shared" si="2"/>
        <v>#N/A</v>
      </c>
      <c r="H57" s="160"/>
      <c r="I57" s="173">
        <v>55</v>
      </c>
      <c r="J57" s="157"/>
      <c r="K57" s="161"/>
    </row>
    <row r="58" spans="1:11" x14ac:dyDescent="0.4">
      <c r="A58" s="173">
        <v>56</v>
      </c>
      <c r="B58" s="157"/>
      <c r="C58" s="161"/>
      <c r="D58" s="167" t="e">
        <f>N$3/HLOOKUP(DATEDIF(VLOOKUP(B58,'Ages OLD'!A$1:D$167,4,FALSE),B$1,"y"),Women!B$1:CP$100,20,FALSE)</f>
        <v>#N/A</v>
      </c>
      <c r="E58" s="164">
        <f t="shared" si="1"/>
        <v>0</v>
      </c>
      <c r="F58" s="165"/>
      <c r="G58" s="168" t="e">
        <f t="shared" si="2"/>
        <v>#N/A</v>
      </c>
      <c r="H58" s="160"/>
      <c r="I58" s="173">
        <v>56</v>
      </c>
      <c r="J58" s="181"/>
      <c r="K58" s="161"/>
    </row>
    <row r="59" spans="1:11" x14ac:dyDescent="0.4">
      <c r="A59" s="173">
        <v>57</v>
      </c>
      <c r="B59" s="157"/>
      <c r="C59" s="161"/>
      <c r="D59" s="167" t="e">
        <f>N$3/HLOOKUP(DATEDIF(VLOOKUP(B59,'Ages OLD'!A$1:D$167,4,FALSE),B$1,"y"),Women!B$1:CP$100,20,FALSE)</f>
        <v>#N/A</v>
      </c>
      <c r="E59" s="164">
        <f t="shared" si="1"/>
        <v>0</v>
      </c>
      <c r="F59" s="165"/>
      <c r="G59" s="168" t="e">
        <f t="shared" si="2"/>
        <v>#N/A</v>
      </c>
      <c r="H59" s="160"/>
      <c r="I59" s="173">
        <v>57</v>
      </c>
      <c r="J59" s="181"/>
      <c r="K59" s="161"/>
    </row>
    <row r="60" spans="1:11" x14ac:dyDescent="0.4">
      <c r="A60" s="173">
        <v>58</v>
      </c>
      <c r="B60" s="157"/>
      <c r="C60" s="161"/>
      <c r="D60" s="167" t="e">
        <f>N$3/HLOOKUP(DATEDIF(VLOOKUP(B60,'Ages OLD'!A$1:D$167,4,FALSE),B$1,"y"),Women!B$1:CP$100,20,FALSE)</f>
        <v>#N/A</v>
      </c>
      <c r="E60" s="164">
        <f t="shared" si="1"/>
        <v>0</v>
      </c>
      <c r="F60" s="165"/>
      <c r="G60" s="168" t="e">
        <f t="shared" si="2"/>
        <v>#N/A</v>
      </c>
      <c r="H60" s="160"/>
      <c r="I60" s="173">
        <v>58</v>
      </c>
      <c r="J60" s="157"/>
      <c r="K60" s="161"/>
    </row>
    <row r="61" spans="1:11" x14ac:dyDescent="0.4">
      <c r="F61" s="165"/>
    </row>
    <row r="62" spans="1:11" x14ac:dyDescent="0.4">
      <c r="F62" s="165"/>
    </row>
    <row r="63" spans="1:11" x14ac:dyDescent="0.4">
      <c r="F63" s="165"/>
    </row>
    <row r="64" spans="1:11" x14ac:dyDescent="0.4">
      <c r="F64" s="165"/>
    </row>
    <row r="65" spans="6:6" x14ac:dyDescent="0.4">
      <c r="F65" s="165"/>
    </row>
    <row r="66" spans="6:6" x14ac:dyDescent="0.4">
      <c r="F66" s="165"/>
    </row>
    <row r="67" spans="6:6" x14ac:dyDescent="0.4">
      <c r="F67" s="165"/>
    </row>
    <row r="68" spans="6:6" x14ac:dyDescent="0.4">
      <c r="F68" s="165"/>
    </row>
    <row r="69" spans="6:6" x14ac:dyDescent="0.4">
      <c r="F69" s="165"/>
    </row>
    <row r="70" spans="6:6" x14ac:dyDescent="0.4">
      <c r="F70" s="165"/>
    </row>
    <row r="71" spans="6:6" x14ac:dyDescent="0.4">
      <c r="F71" s="165"/>
    </row>
    <row r="72" spans="6:6" x14ac:dyDescent="0.4">
      <c r="F72" s="165"/>
    </row>
    <row r="73" spans="6:6" x14ac:dyDescent="0.4">
      <c r="F73" s="165"/>
    </row>
    <row r="74" spans="6:6" x14ac:dyDescent="0.4">
      <c r="F74" s="165"/>
    </row>
    <row r="75" spans="6:6" x14ac:dyDescent="0.4">
      <c r="F75" s="165"/>
    </row>
    <row r="76" spans="6:6" x14ac:dyDescent="0.4">
      <c r="F76" s="165"/>
    </row>
    <row r="77" spans="6:6" x14ac:dyDescent="0.4">
      <c r="F77" s="217"/>
    </row>
    <row r="78" spans="6:6" x14ac:dyDescent="0.4">
      <c r="F78" s="169"/>
    </row>
  </sheetData>
  <sortState xmlns:xlrd2="http://schemas.microsoft.com/office/spreadsheetml/2017/richdata2" ref="B3:G60">
    <sortCondition descending="1" ref="G3:G60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64"/>
  <sheetViews>
    <sheetView showGridLines="0" workbookViewId="0">
      <selection activeCell="F3" sqref="F3:F51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4.1171875" style="1" customWidth="1"/>
    <col min="9" max="9" width="4.1171875" style="1" bestFit="1" customWidth="1"/>
    <col min="10" max="10" width="21.1171875" style="1" bestFit="1" customWidth="1"/>
    <col min="11" max="11" width="8.29296875" style="2" customWidth="1"/>
    <col min="12" max="12" width="2.117187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4">
        <v>45595</v>
      </c>
      <c r="C1" s="178"/>
      <c r="D1" s="54"/>
      <c r="E1" s="66"/>
      <c r="G1" s="95">
        <v>1.875</v>
      </c>
      <c r="H1" s="96" t="s">
        <v>83</v>
      </c>
      <c r="J1" s="4" t="s">
        <v>585</v>
      </c>
      <c r="K1" s="97"/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1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s="100" customFormat="1" ht="12" customHeight="1" x14ac:dyDescent="0.45">
      <c r="A3" s="99">
        <v>1</v>
      </c>
      <c r="B3" s="290" t="s">
        <v>593</v>
      </c>
      <c r="C3" s="291" t="s">
        <v>788</v>
      </c>
      <c r="D3" s="78">
        <f>N$3/HLOOKUP(DATEDIF(VLOOKUP(B3,'Ages OLD'!A$1:D$167,4,FALSE),B$1,"y"),Women!B$1:CP$100,16,FALSE)</f>
        <v>5.9848120266290834E-3</v>
      </c>
      <c r="E3" s="14">
        <f t="shared" ref="E3:E34" si="0">C3/G$1</f>
        <v>3.9629629629629633E-3</v>
      </c>
      <c r="F3" s="296"/>
      <c r="G3" s="68">
        <f t="shared" ref="G3:G34" si="1">(D3/C3)</f>
        <v>0.80543264657438129</v>
      </c>
      <c r="I3" s="99">
        <v>1</v>
      </c>
      <c r="J3" s="290" t="s">
        <v>590</v>
      </c>
      <c r="K3" s="303" t="s">
        <v>786</v>
      </c>
      <c r="L3" s="101"/>
      <c r="M3" s="67" t="s">
        <v>370</v>
      </c>
      <c r="N3" s="69">
        <f>(HLOOKUP("OC",Women!A$1:CP$45,16,FALSE))/86400</f>
        <v>5.803472222222222E-3</v>
      </c>
      <c r="O3" s="70"/>
    </row>
    <row r="4" spans="1:16" s="100" customFormat="1" ht="12" customHeight="1" x14ac:dyDescent="0.45">
      <c r="A4" s="102">
        <v>2</v>
      </c>
      <c r="B4" s="294" t="s">
        <v>598</v>
      </c>
      <c r="C4" s="240" t="s">
        <v>816</v>
      </c>
      <c r="D4" s="78">
        <f>N$3/HLOOKUP(DATEDIF(VLOOKUP(B4,'Ages OLD'!A$1:D$167,4,FALSE),B$1,"y"),Women!B$1:CP$100,16,FALSE)</f>
        <v>8.5508652161812616E-3</v>
      </c>
      <c r="E4" s="14">
        <f t="shared" si="0"/>
        <v>5.6666666666666671E-3</v>
      </c>
      <c r="F4" s="296"/>
      <c r="G4" s="68">
        <f t="shared" si="1"/>
        <v>0.80478731446411866</v>
      </c>
      <c r="I4" s="102">
        <v>2</v>
      </c>
      <c r="J4" s="292" t="s">
        <v>603</v>
      </c>
      <c r="K4" s="303" t="s">
        <v>787</v>
      </c>
      <c r="L4" s="101"/>
      <c r="M4" s="57" t="s">
        <v>369</v>
      </c>
      <c r="N4" s="71">
        <f>(HLOOKUP("OC",Men!A$1:CP$45,16,FALSE))/86400</f>
        <v>5.092592592592593E-3</v>
      </c>
      <c r="O4" s="72"/>
    </row>
    <row r="5" spans="1:16" s="100" customFormat="1" ht="12" customHeight="1" x14ac:dyDescent="0.45">
      <c r="A5" s="102">
        <v>3</v>
      </c>
      <c r="B5" s="292" t="s">
        <v>665</v>
      </c>
      <c r="C5" s="291" t="s">
        <v>795</v>
      </c>
      <c r="D5" s="79">
        <f>N$4/HLOOKUP(DATEDIF(VLOOKUP(B5,'Ages OLD'!A$1:D$167,4,FALSE),B$1,"y"),Men!B$1:CP$100,16,FALSE)</f>
        <v>6.9580442582218788E-3</v>
      </c>
      <c r="E5" s="14">
        <f t="shared" si="0"/>
        <v>4.6790123456790121E-3</v>
      </c>
      <c r="F5" s="296"/>
      <c r="G5" s="56">
        <f t="shared" si="1"/>
        <v>0.7931068917023355</v>
      </c>
      <c r="I5" s="102">
        <v>3</v>
      </c>
      <c r="J5" s="292" t="s">
        <v>593</v>
      </c>
      <c r="K5" s="303" t="s">
        <v>788</v>
      </c>
      <c r="L5" s="101"/>
      <c r="M5" s="1"/>
      <c r="N5" s="1"/>
      <c r="O5" s="1"/>
    </row>
    <row r="6" spans="1:16" s="100" customFormat="1" ht="12" customHeight="1" x14ac:dyDescent="0.45">
      <c r="A6" s="102">
        <v>4</v>
      </c>
      <c r="B6" s="292" t="s">
        <v>71</v>
      </c>
      <c r="C6" s="291" t="s">
        <v>817</v>
      </c>
      <c r="D6" s="78">
        <f>N$3/HLOOKUP(DATEDIF(VLOOKUP(B6,'Ages OLD'!A$1:D$167,4,FALSE),B$1,"y"),Women!B$1:CP$100,16,FALSE)</f>
        <v>8.2847569196605603E-3</v>
      </c>
      <c r="E6" s="14">
        <f t="shared" si="0"/>
        <v>5.6728395061728396E-3</v>
      </c>
      <c r="F6" s="296"/>
      <c r="G6" s="68">
        <f t="shared" si="1"/>
        <v>0.77889336002031817</v>
      </c>
      <c r="I6" s="102">
        <v>4</v>
      </c>
      <c r="J6" s="292" t="s">
        <v>591</v>
      </c>
      <c r="K6" s="303" t="s">
        <v>789</v>
      </c>
      <c r="L6" s="101"/>
      <c r="M6" s="73" t="s">
        <v>363</v>
      </c>
      <c r="N6" s="52"/>
      <c r="O6" s="74"/>
      <c r="P6" s="103"/>
    </row>
    <row r="7" spans="1:16" s="100" customFormat="1" ht="12" customHeight="1" x14ac:dyDescent="0.45">
      <c r="A7" s="102">
        <v>5</v>
      </c>
      <c r="B7" s="292" t="s">
        <v>90</v>
      </c>
      <c r="C7" s="291" t="s">
        <v>803</v>
      </c>
      <c r="D7" s="78">
        <f>N$3/HLOOKUP(DATEDIF(VLOOKUP(B7,'Ages OLD'!A$1:D$167,4,FALSE),B$1,"y"),Women!B$1:CP$100,16,FALSE)</f>
        <v>7.4729232838297993E-3</v>
      </c>
      <c r="E7" s="14">
        <f t="shared" si="0"/>
        <v>5.1975308641975301E-3</v>
      </c>
      <c r="F7" s="296"/>
      <c r="G7" s="68">
        <f t="shared" si="1"/>
        <v>0.76681778114358046</v>
      </c>
      <c r="I7" s="102">
        <v>5</v>
      </c>
      <c r="J7" s="292" t="s">
        <v>592</v>
      </c>
      <c r="K7" s="303" t="s">
        <v>790</v>
      </c>
      <c r="L7" s="101"/>
      <c r="M7" s="75" t="s">
        <v>364</v>
      </c>
      <c r="N7" s="76"/>
      <c r="O7" s="77"/>
      <c r="P7" s="104"/>
    </row>
    <row r="8" spans="1:16" s="100" customFormat="1" ht="12" customHeight="1" x14ac:dyDescent="0.45">
      <c r="A8" s="102">
        <v>6</v>
      </c>
      <c r="B8" s="292" t="s">
        <v>227</v>
      </c>
      <c r="C8" s="291" t="s">
        <v>804</v>
      </c>
      <c r="D8" s="78">
        <f>N$3/HLOOKUP(DATEDIF(VLOOKUP(B8,'Ages OLD'!A$1:D$167,4,FALSE),B$1,"y"),Women!B$1:CP$100,16,FALSE)</f>
        <v>7.4729232838297993E-3</v>
      </c>
      <c r="E8" s="14">
        <f t="shared" si="0"/>
        <v>5.2345679012345677E-3</v>
      </c>
      <c r="F8" s="296"/>
      <c r="G8" s="68">
        <f t="shared" si="1"/>
        <v>0.76139218363548899</v>
      </c>
      <c r="I8" s="102">
        <v>6</v>
      </c>
      <c r="J8" s="292" t="s">
        <v>588</v>
      </c>
      <c r="K8" s="303" t="s">
        <v>791</v>
      </c>
      <c r="L8" s="101"/>
      <c r="M8" s="1"/>
      <c r="N8" s="1"/>
      <c r="O8" s="1"/>
    </row>
    <row r="9" spans="1:16" s="100" customFormat="1" ht="12" customHeight="1" x14ac:dyDescent="0.45">
      <c r="A9" s="102">
        <v>7</v>
      </c>
      <c r="B9" s="292" t="s">
        <v>235</v>
      </c>
      <c r="C9" s="291" t="s">
        <v>792</v>
      </c>
      <c r="D9" s="79">
        <f>N$4/HLOOKUP(DATEDIF(VLOOKUP(B9,'Ages OLD'!A$1:D$167,4,FALSE),B$1,"y"),Men!B$1:CP$100,16,FALSE)</f>
        <v>6.3880990875471565E-3</v>
      </c>
      <c r="E9" s="14">
        <f t="shared" si="0"/>
        <v>4.4753086419753087E-3</v>
      </c>
      <c r="F9" s="296"/>
      <c r="G9" s="56">
        <f t="shared" si="1"/>
        <v>0.7612851878125162</v>
      </c>
      <c r="I9" s="102">
        <v>7</v>
      </c>
      <c r="J9" s="292" t="s">
        <v>235</v>
      </c>
      <c r="K9" s="303" t="s">
        <v>792</v>
      </c>
      <c r="L9" s="101"/>
      <c r="M9" s="1"/>
      <c r="N9" s="1"/>
      <c r="O9" s="1"/>
    </row>
    <row r="10" spans="1:16" s="100" customFormat="1" ht="12" customHeight="1" x14ac:dyDescent="0.45">
      <c r="A10" s="102">
        <v>8</v>
      </c>
      <c r="B10" s="292" t="s">
        <v>567</v>
      </c>
      <c r="C10" s="291" t="s">
        <v>812</v>
      </c>
      <c r="D10" s="78">
        <f>N$3/HLOOKUP(DATEDIF(VLOOKUP(B10,'Ages OLD'!A$1:D$167,4,FALSE),B$1,"y"),Women!B$1:CP$100,16,FALSE)</f>
        <v>7.8003658900836319E-3</v>
      </c>
      <c r="E10" s="14">
        <f t="shared" si="0"/>
        <v>5.5123456790123456E-3</v>
      </c>
      <c r="F10" s="296"/>
      <c r="G10" s="68">
        <f t="shared" si="1"/>
        <v>0.75470505364303009</v>
      </c>
      <c r="I10" s="102">
        <v>8</v>
      </c>
      <c r="J10" s="292" t="s">
        <v>690</v>
      </c>
      <c r="K10" s="303" t="s">
        <v>793</v>
      </c>
      <c r="L10" s="101"/>
      <c r="M10" s="65">
        <v>64</v>
      </c>
      <c r="N10" s="427" t="s">
        <v>360</v>
      </c>
      <c r="O10" s="428"/>
    </row>
    <row r="11" spans="1:16" s="100" customFormat="1" ht="12" customHeight="1" x14ac:dyDescent="0.45">
      <c r="A11" s="102">
        <v>9</v>
      </c>
      <c r="B11" s="292" t="s">
        <v>590</v>
      </c>
      <c r="C11" s="291" t="s">
        <v>786</v>
      </c>
      <c r="D11" s="79">
        <f>N$4/HLOOKUP(DATEDIF(VLOOKUP(B11,'Ages OLD'!A$1:D$167,4,FALSE),B$1,"y"),Men!B$1:CP$100,16,FALSE)</f>
        <v>5.4700242670167485E-3</v>
      </c>
      <c r="E11" s="14">
        <f t="shared" si="0"/>
        <v>3.9012345679012347E-3</v>
      </c>
      <c r="F11" s="296"/>
      <c r="G11" s="56">
        <f t="shared" si="1"/>
        <v>0.74780078587064414</v>
      </c>
      <c r="I11" s="102">
        <v>9</v>
      </c>
      <c r="J11" s="292" t="s">
        <v>594</v>
      </c>
      <c r="K11" s="303" t="s">
        <v>794</v>
      </c>
      <c r="L11" s="101"/>
      <c r="M11" s="64" t="s">
        <v>365</v>
      </c>
      <c r="N11" s="64" t="s">
        <v>366</v>
      </c>
      <c r="O11" s="64" t="s">
        <v>367</v>
      </c>
    </row>
    <row r="12" spans="1:16" s="100" customFormat="1" ht="12" customHeight="1" x14ac:dyDescent="0.45">
      <c r="A12" s="102">
        <v>10</v>
      </c>
      <c r="B12" s="292" t="s">
        <v>591</v>
      </c>
      <c r="C12" s="291" t="s">
        <v>789</v>
      </c>
      <c r="D12" s="79">
        <f>N$4/HLOOKUP(DATEDIF(VLOOKUP(B12,'Ages OLD'!A$1:D$167,4,FALSE),B$1,"y"),Men!B$1:CP$100,16,FALSE)</f>
        <v>5.5541417740130796E-3</v>
      </c>
      <c r="E12" s="14">
        <f t="shared" si="0"/>
        <v>4.0864197530864196E-3</v>
      </c>
      <c r="F12" s="296"/>
      <c r="G12" s="56">
        <f t="shared" si="1"/>
        <v>0.72489101098901831</v>
      </c>
      <c r="I12" s="102">
        <v>10</v>
      </c>
      <c r="J12" s="292" t="s">
        <v>665</v>
      </c>
      <c r="K12" s="303" t="s">
        <v>795</v>
      </c>
      <c r="L12" s="101"/>
      <c r="M12" s="58">
        <f>HLOOKUP(M10,Women!B$1:CP$100,16,FALSE)</f>
        <v>0.70050000000000001</v>
      </c>
      <c r="N12" s="63">
        <f>N3/M12</f>
        <v>8.2847569196605603E-3</v>
      </c>
      <c r="O12" s="59" t="s">
        <v>361</v>
      </c>
    </row>
    <row r="13" spans="1:16" s="100" customFormat="1" ht="12" customHeight="1" x14ac:dyDescent="0.45">
      <c r="A13" s="102">
        <v>11</v>
      </c>
      <c r="B13" s="292" t="s">
        <v>603</v>
      </c>
      <c r="C13" s="291" t="s">
        <v>787</v>
      </c>
      <c r="D13" s="79">
        <f>N$4/HLOOKUP(DATEDIF(VLOOKUP(B13,'Ages OLD'!A$1:D$167,4,FALSE),B$1,"y"),Men!B$1:CP$100,16,FALSE)</f>
        <v>5.3488001182571089E-3</v>
      </c>
      <c r="E13" s="14">
        <f t="shared" si="0"/>
        <v>3.9567901234567899E-3</v>
      </c>
      <c r="F13" s="296"/>
      <c r="G13" s="56">
        <f t="shared" si="1"/>
        <v>0.72096151359971017</v>
      </c>
      <c r="I13" s="102">
        <v>11</v>
      </c>
      <c r="J13" s="292" t="s">
        <v>609</v>
      </c>
      <c r="K13" s="303" t="s">
        <v>796</v>
      </c>
      <c r="L13" s="101"/>
      <c r="M13" s="60">
        <f>HLOOKUP(M10,Men!B$1:CP$100,16,FALSE)</f>
        <v>0.77610000000000001</v>
      </c>
      <c r="N13" s="62">
        <f>N4/M13</f>
        <v>6.5617737309529613E-3</v>
      </c>
      <c r="O13" s="61" t="s">
        <v>362</v>
      </c>
    </row>
    <row r="14" spans="1:16" s="100" customFormat="1" ht="12" customHeight="1" x14ac:dyDescent="0.45">
      <c r="A14" s="102">
        <v>12</v>
      </c>
      <c r="B14" s="292" t="s">
        <v>611</v>
      </c>
      <c r="C14" s="291" t="s">
        <v>815</v>
      </c>
      <c r="D14" s="79">
        <f>N$4/HLOOKUP(DATEDIF(VLOOKUP(B14,'Ages OLD'!A$1:D$167,4,FALSE),B$1,"y"),Men!B$1:CP$100,16,FALSE)</f>
        <v>7.4803063933498726E-3</v>
      </c>
      <c r="E14" s="14">
        <f t="shared" si="0"/>
        <v>5.5740740740740742E-3</v>
      </c>
      <c r="F14" s="296"/>
      <c r="G14" s="56">
        <f t="shared" si="1"/>
        <v>0.71572366820091804</v>
      </c>
      <c r="I14" s="102">
        <v>12</v>
      </c>
      <c r="J14" s="292" t="s">
        <v>102</v>
      </c>
      <c r="K14" s="303" t="s">
        <v>797</v>
      </c>
      <c r="L14" s="101"/>
      <c r="M14" s="103"/>
    </row>
    <row r="15" spans="1:16" s="100" customFormat="1" ht="12" customHeight="1" x14ac:dyDescent="0.5">
      <c r="A15" s="102">
        <v>13</v>
      </c>
      <c r="B15" s="292" t="s">
        <v>658</v>
      </c>
      <c r="C15" s="291" t="s">
        <v>806</v>
      </c>
      <c r="D15" s="79">
        <f>N$4/HLOOKUP(DATEDIF(VLOOKUP(B15,'Ages OLD'!A$1:D$167,4,FALSE),B$1,"y"),Men!B$1:CP$100,16,FALSE)</f>
        <v>7.0436965319399629E-3</v>
      </c>
      <c r="E15" s="14">
        <f t="shared" si="0"/>
        <v>5.2716049382716046E-3</v>
      </c>
      <c r="F15" s="296"/>
      <c r="G15" s="56">
        <f t="shared" si="1"/>
        <v>0.7126175414046988</v>
      </c>
      <c r="I15" s="102">
        <v>13</v>
      </c>
      <c r="J15" s="292" t="s">
        <v>209</v>
      </c>
      <c r="K15" s="303" t="s">
        <v>798</v>
      </c>
      <c r="L15" s="101"/>
      <c r="M15" s="259" t="s">
        <v>63</v>
      </c>
      <c r="N15" s="260"/>
      <c r="O15" s="261"/>
    </row>
    <row r="16" spans="1:16" s="100" customFormat="1" ht="12" customHeight="1" x14ac:dyDescent="0.5">
      <c r="A16" s="102">
        <v>14</v>
      </c>
      <c r="B16" s="292" t="s">
        <v>588</v>
      </c>
      <c r="C16" s="291" t="s">
        <v>791</v>
      </c>
      <c r="D16" s="79">
        <f>N$4/HLOOKUP(DATEDIF(VLOOKUP(B16,'Ages OLD'!A$1:D$167,4,FALSE),B$1,"y"),Men!B$1:CP$100,16,FALSE)</f>
        <v>5.6849660555844976E-3</v>
      </c>
      <c r="E16" s="14">
        <f t="shared" si="0"/>
        <v>4.2839506172839513E-3</v>
      </c>
      <c r="F16" s="296"/>
      <c r="G16" s="56">
        <f t="shared" si="1"/>
        <v>0.70775369913904973</v>
      </c>
      <c r="I16" s="102">
        <v>14</v>
      </c>
      <c r="J16" s="292" t="s">
        <v>600</v>
      </c>
      <c r="K16" s="303" t="s">
        <v>799</v>
      </c>
      <c r="L16" s="101"/>
      <c r="M16" s="262" t="s">
        <v>64</v>
      </c>
      <c r="N16" s="258"/>
      <c r="O16" s="263"/>
    </row>
    <row r="17" spans="1:15" s="100" customFormat="1" ht="12" customHeight="1" x14ac:dyDescent="0.5">
      <c r="A17" s="102">
        <v>15</v>
      </c>
      <c r="B17" s="294" t="s">
        <v>72</v>
      </c>
      <c r="C17" s="240" t="s">
        <v>822</v>
      </c>
      <c r="D17" s="79">
        <f>N$4/HLOOKUP(DATEDIF(VLOOKUP(B17,'Ages OLD'!A$1:D$167,4,FALSE),B$1,"y"),Men!B$1:CP$100,16,FALSE)</f>
        <v>7.7642820438978393E-3</v>
      </c>
      <c r="E17" s="14">
        <f t="shared" si="0"/>
        <v>5.8641975308641979E-3</v>
      </c>
      <c r="F17" s="296"/>
      <c r="G17" s="56">
        <f t="shared" si="1"/>
        <v>0.70614101957134034</v>
      </c>
      <c r="I17" s="102">
        <v>15</v>
      </c>
      <c r="J17" s="292" t="s">
        <v>800</v>
      </c>
      <c r="K17" s="303" t="s">
        <v>801</v>
      </c>
      <c r="L17" s="101"/>
      <c r="M17" s="262" t="s">
        <v>65</v>
      </c>
      <c r="N17" s="258"/>
      <c r="O17" s="263"/>
    </row>
    <row r="18" spans="1:15" s="100" customFormat="1" ht="12" customHeight="1" x14ac:dyDescent="0.5">
      <c r="A18" s="102">
        <v>16</v>
      </c>
      <c r="B18" s="294" t="s">
        <v>578</v>
      </c>
      <c r="C18" s="240" t="s">
        <v>828</v>
      </c>
      <c r="D18" s="78">
        <f>N$3/HLOOKUP(DATEDIF(VLOOKUP(B18,'Ages OLD'!A$1:D$167,4,FALSE),B$1,"y"),Women!B$1:CP$100,16,FALSE)</f>
        <v>7.9163445944921869E-3</v>
      </c>
      <c r="E18" s="14">
        <f t="shared" si="0"/>
        <v>5.9876543209876542E-3</v>
      </c>
      <c r="F18" s="296"/>
      <c r="G18" s="68">
        <f t="shared" si="1"/>
        <v>0.70512595150940716</v>
      </c>
      <c r="I18" s="102">
        <v>16</v>
      </c>
      <c r="J18" s="292" t="s">
        <v>576</v>
      </c>
      <c r="K18" s="303" t="s">
        <v>802</v>
      </c>
      <c r="L18" s="101"/>
      <c r="M18" s="262" t="s">
        <v>66</v>
      </c>
      <c r="N18" s="258"/>
      <c r="O18" s="263"/>
    </row>
    <row r="19" spans="1:15" s="100" customFormat="1" ht="12" customHeight="1" x14ac:dyDescent="0.5">
      <c r="A19" s="102">
        <v>17</v>
      </c>
      <c r="B19" s="292" t="s">
        <v>102</v>
      </c>
      <c r="C19" s="291" t="s">
        <v>797</v>
      </c>
      <c r="D19" s="79">
        <f>N$4/HLOOKUP(DATEDIF(VLOOKUP(B19,'Ages OLD'!A$1:D$167,4,FALSE),B$1,"y"),Men!B$1:CP$100,16,FALSE)</f>
        <v>6.2226204699322987E-3</v>
      </c>
      <c r="E19" s="14">
        <f t="shared" si="0"/>
        <v>4.7160493827160498E-3</v>
      </c>
      <c r="F19" s="296"/>
      <c r="G19" s="56">
        <f t="shared" si="1"/>
        <v>0.70370995890333843</v>
      </c>
      <c r="I19" s="102">
        <v>17</v>
      </c>
      <c r="J19" s="292" t="s">
        <v>90</v>
      </c>
      <c r="K19" s="303" t="s">
        <v>803</v>
      </c>
      <c r="L19" s="101"/>
      <c r="M19" s="264" t="s">
        <v>67</v>
      </c>
      <c r="N19" s="265"/>
      <c r="O19" s="266"/>
    </row>
    <row r="20" spans="1:15" s="100" customFormat="1" ht="12" customHeight="1" x14ac:dyDescent="0.45">
      <c r="A20" s="102">
        <v>18</v>
      </c>
      <c r="B20" s="292" t="s">
        <v>592</v>
      </c>
      <c r="C20" s="291" t="s">
        <v>790</v>
      </c>
      <c r="D20" s="79">
        <f>N$4/HLOOKUP(DATEDIF(VLOOKUP(B20,'Ages OLD'!A$1:D$167,4,FALSE),B$1,"y"),Men!B$1:CP$100,16,FALSE)</f>
        <v>5.5114638447971787E-3</v>
      </c>
      <c r="E20" s="14">
        <f t="shared" si="0"/>
        <v>4.2592592592592586E-3</v>
      </c>
      <c r="F20" s="296"/>
      <c r="G20" s="56">
        <f t="shared" si="1"/>
        <v>0.69013112491373374</v>
      </c>
      <c r="I20" s="102">
        <v>18</v>
      </c>
      <c r="J20" s="292" t="s">
        <v>227</v>
      </c>
      <c r="K20" s="303" t="s">
        <v>804</v>
      </c>
      <c r="L20" s="101"/>
    </row>
    <row r="21" spans="1:15" s="100" customFormat="1" ht="12" customHeight="1" x14ac:dyDescent="0.45">
      <c r="A21" s="102">
        <v>19</v>
      </c>
      <c r="B21" s="295" t="s">
        <v>95</v>
      </c>
      <c r="C21" s="241" t="s">
        <v>842</v>
      </c>
      <c r="D21" s="78">
        <f>N$3/HLOOKUP(DATEDIF(VLOOKUP(B21,'Ages OLD'!A$1:D$167,4,FALSE),B$1,"y"),Women!B$1:CP$100,16,FALSE)</f>
        <v>9.6307205811852342E-3</v>
      </c>
      <c r="E21" s="14">
        <f t="shared" si="0"/>
        <v>7.611111111111111E-3</v>
      </c>
      <c r="F21" s="296"/>
      <c r="G21" s="68">
        <f t="shared" si="1"/>
        <v>0.67485341298816237</v>
      </c>
      <c r="I21" s="102">
        <v>19</v>
      </c>
      <c r="J21" s="293" t="s">
        <v>597</v>
      </c>
      <c r="K21" s="304" t="s">
        <v>805</v>
      </c>
      <c r="L21" s="101"/>
    </row>
    <row r="22" spans="1:15" s="100" customFormat="1" ht="12" customHeight="1" x14ac:dyDescent="0.45">
      <c r="A22" s="102">
        <v>20</v>
      </c>
      <c r="B22" s="294" t="s">
        <v>138</v>
      </c>
      <c r="C22" s="240" t="s">
        <v>832</v>
      </c>
      <c r="D22" s="78">
        <f>N$3/HLOOKUP(DATEDIF(VLOOKUP(B22,'Ages OLD'!A$1:D$167,4,FALSE),B$1,"y"),Women!B$1:CP$100,16,FALSE)</f>
        <v>7.9163445944921869E-3</v>
      </c>
      <c r="E22" s="14">
        <f t="shared" si="0"/>
        <v>6.2962962962962964E-3</v>
      </c>
      <c r="F22" s="296"/>
      <c r="G22" s="68">
        <f t="shared" si="1"/>
        <v>0.67056095388639703</v>
      </c>
      <c r="I22" s="102">
        <v>20</v>
      </c>
      <c r="J22" s="292" t="s">
        <v>658</v>
      </c>
      <c r="K22" s="303" t="s">
        <v>806</v>
      </c>
      <c r="L22" s="101"/>
    </row>
    <row r="23" spans="1:15" s="100" customFormat="1" ht="12" customHeight="1" x14ac:dyDescent="0.45">
      <c r="A23" s="102">
        <v>21</v>
      </c>
      <c r="B23" s="294" t="s">
        <v>605</v>
      </c>
      <c r="C23" s="240" t="s">
        <v>827</v>
      </c>
      <c r="D23" s="78">
        <f>N$3/HLOOKUP(DATEDIF(VLOOKUP(B23,'Ages OLD'!A$1:D$167,4,FALSE),B$1,"y"),Women!B$1:CP$100,16,FALSE)</f>
        <v>7.3694885361552031E-3</v>
      </c>
      <c r="E23" s="14">
        <f t="shared" si="0"/>
        <v>5.9567901234567899E-3</v>
      </c>
      <c r="F23" s="296"/>
      <c r="G23" s="68">
        <f t="shared" si="1"/>
        <v>0.65981741919565762</v>
      </c>
      <c r="I23" s="102">
        <v>21</v>
      </c>
      <c r="J23" s="292" t="s">
        <v>152</v>
      </c>
      <c r="K23" s="303" t="s">
        <v>807</v>
      </c>
      <c r="L23" s="101"/>
    </row>
    <row r="24" spans="1:15" s="100" customFormat="1" ht="12" customHeight="1" x14ac:dyDescent="0.45">
      <c r="A24" s="102">
        <v>22</v>
      </c>
      <c r="B24" s="294" t="s">
        <v>829</v>
      </c>
      <c r="C24" s="240" t="s">
        <v>830</v>
      </c>
      <c r="D24" s="78">
        <f>N$3/HLOOKUP(DATEDIF(VLOOKUP(B24,'Ages OLD'!A$1:D$167,4,FALSE),B$1,"y"),Women!B$1:CP$100,16,FALSE)</f>
        <v>7.4729232838297993E-3</v>
      </c>
      <c r="E24" s="14">
        <f t="shared" si="0"/>
        <v>6.0740740740740746E-3</v>
      </c>
      <c r="F24" s="296"/>
      <c r="G24" s="68">
        <f t="shared" si="1"/>
        <v>0.65615911760456769</v>
      </c>
      <c r="I24" s="102">
        <v>22</v>
      </c>
      <c r="J24" s="294" t="s">
        <v>672</v>
      </c>
      <c r="K24" s="304" t="s">
        <v>808</v>
      </c>
      <c r="L24" s="101"/>
    </row>
    <row r="25" spans="1:15" s="100" customFormat="1" ht="12" customHeight="1" x14ac:dyDescent="0.45">
      <c r="A25" s="102">
        <v>23</v>
      </c>
      <c r="B25" s="294" t="s">
        <v>108</v>
      </c>
      <c r="C25" s="241" t="s">
        <v>837</v>
      </c>
      <c r="D25" s="78">
        <f>N$3/HLOOKUP(DATEDIF(VLOOKUP(B25,'Ages OLD'!A$1:D$167,4,FALSE),B$1,"y"),Women!B$1:CP$100,16,FALSE)</f>
        <v>8.0358241792055137E-3</v>
      </c>
      <c r="E25" s="14">
        <f t="shared" si="0"/>
        <v>6.5802469135802476E-3</v>
      </c>
      <c r="F25" s="296"/>
      <c r="G25" s="68">
        <f t="shared" si="1"/>
        <v>0.65130882653222921</v>
      </c>
      <c r="I25" s="102">
        <v>23</v>
      </c>
      <c r="J25" s="292" t="s">
        <v>74</v>
      </c>
      <c r="K25" s="303" t="s">
        <v>809</v>
      </c>
      <c r="L25" s="101"/>
    </row>
    <row r="26" spans="1:15" s="100" customFormat="1" ht="12" customHeight="1" x14ac:dyDescent="0.45">
      <c r="A26" s="102">
        <v>24</v>
      </c>
      <c r="B26" s="292" t="s">
        <v>576</v>
      </c>
      <c r="C26" s="291" t="s">
        <v>802</v>
      </c>
      <c r="D26" s="78">
        <f>N$3/HLOOKUP(DATEDIF(VLOOKUP(B26,'Ages OLD'!A$1:D$167,4,FALSE),B$1,"y"),Women!B$1:CP$100,16,FALSE)</f>
        <v>6.2517205884113133E-3</v>
      </c>
      <c r="E26" s="14">
        <f t="shared" si="0"/>
        <v>5.1728395061728391E-3</v>
      </c>
      <c r="F26" s="296"/>
      <c r="G26" s="68">
        <f t="shared" si="1"/>
        <v>0.64456880529682281</v>
      </c>
      <c r="I26" s="102">
        <v>24</v>
      </c>
      <c r="J26" s="294" t="s">
        <v>608</v>
      </c>
      <c r="K26" s="304" t="s">
        <v>810</v>
      </c>
      <c r="L26" s="101"/>
    </row>
    <row r="27" spans="1:15" s="100" customFormat="1" ht="12" customHeight="1" x14ac:dyDescent="0.45">
      <c r="A27" s="102">
        <v>25</v>
      </c>
      <c r="B27" s="293" t="s">
        <v>597</v>
      </c>
      <c r="C27" s="239" t="s">
        <v>805</v>
      </c>
      <c r="D27" s="79">
        <f>N$4/HLOOKUP(DATEDIF(VLOOKUP(B27,'Ages OLD'!A$1:D$167,4,FALSE),B$1,"y"),Men!B$1:CP$100,16,FALSE)</f>
        <v>6.3317078112552442E-3</v>
      </c>
      <c r="E27" s="14">
        <f t="shared" si="0"/>
        <v>5.2407407407407411E-3</v>
      </c>
      <c r="F27" s="296"/>
      <c r="G27" s="56">
        <f t="shared" si="1"/>
        <v>0.64435754404293644</v>
      </c>
      <c r="I27" s="102">
        <v>25</v>
      </c>
      <c r="J27" s="294" t="s">
        <v>156</v>
      </c>
      <c r="K27" s="305" t="s">
        <v>811</v>
      </c>
      <c r="L27" s="101"/>
    </row>
    <row r="28" spans="1:15" s="100" customFormat="1" ht="12" customHeight="1" x14ac:dyDescent="0.45">
      <c r="A28" s="102">
        <v>26</v>
      </c>
      <c r="B28" s="292" t="s">
        <v>209</v>
      </c>
      <c r="C28" s="291" t="s">
        <v>798</v>
      </c>
      <c r="D28" s="78">
        <f>N$3/HLOOKUP(DATEDIF(VLOOKUP(B28,'Ages OLD'!A$1:D$167,4,FALSE),B$1,"y"),Women!B$1:CP$100,16,FALSE)</f>
        <v>5.803472222222222E-3</v>
      </c>
      <c r="E28" s="14">
        <f t="shared" si="0"/>
        <v>4.8209876543209877E-3</v>
      </c>
      <c r="F28" s="296"/>
      <c r="G28" s="68">
        <f t="shared" si="1"/>
        <v>0.64202304737516003</v>
      </c>
      <c r="I28" s="102">
        <v>26</v>
      </c>
      <c r="J28" s="292" t="s">
        <v>567</v>
      </c>
      <c r="K28" s="303" t="s">
        <v>812</v>
      </c>
      <c r="L28" s="101"/>
    </row>
    <row r="29" spans="1:15" s="100" customFormat="1" ht="12" customHeight="1" x14ac:dyDescent="0.45">
      <c r="A29" s="102">
        <v>27</v>
      </c>
      <c r="B29" s="294" t="s">
        <v>156</v>
      </c>
      <c r="C29" s="237" t="s">
        <v>811</v>
      </c>
      <c r="D29" s="78">
        <f>N$3/HLOOKUP(DATEDIF(VLOOKUP(B29,'Ages OLD'!A$1:D$167,4,FALSE),B$1,"y"),Women!B$1:CP$100,16,FALSE)</f>
        <v>6.5546331852521147E-3</v>
      </c>
      <c r="E29" s="14">
        <f t="shared" si="0"/>
        <v>5.4938271604938272E-3</v>
      </c>
      <c r="F29" s="296"/>
      <c r="G29" s="68">
        <f t="shared" si="1"/>
        <v>0.63631495191660981</v>
      </c>
      <c r="I29" s="102">
        <v>27</v>
      </c>
      <c r="J29" s="294" t="s">
        <v>813</v>
      </c>
      <c r="K29" s="306" t="s">
        <v>814</v>
      </c>
      <c r="L29" s="101"/>
    </row>
    <row r="30" spans="1:15" s="100" customFormat="1" ht="12" customHeight="1" x14ac:dyDescent="0.45">
      <c r="A30" s="102">
        <v>28</v>
      </c>
      <c r="B30" s="292" t="s">
        <v>89</v>
      </c>
      <c r="C30" s="291" t="s">
        <v>823</v>
      </c>
      <c r="D30" s="79">
        <f>N$4/HLOOKUP(DATEDIF(VLOOKUP(B30,'Ages OLD'!A$1:D$167,4,FALSE),B$1,"y"),Men!B$1:CP$100,16,FALSE)</f>
        <v>6.9580442582218788E-3</v>
      </c>
      <c r="E30" s="14">
        <f t="shared" si="0"/>
        <v>5.9074074074074072E-3</v>
      </c>
      <c r="F30" s="296"/>
      <c r="G30" s="56">
        <f t="shared" si="1"/>
        <v>0.62818706782692824</v>
      </c>
      <c r="I30" s="102">
        <v>28</v>
      </c>
      <c r="J30" s="292" t="s">
        <v>611</v>
      </c>
      <c r="K30" s="303" t="s">
        <v>815</v>
      </c>
      <c r="L30" s="101"/>
    </row>
    <row r="31" spans="1:15" s="100" customFormat="1" ht="12" customHeight="1" x14ac:dyDescent="0.45">
      <c r="A31" s="102">
        <v>29</v>
      </c>
      <c r="B31" s="294" t="s">
        <v>204</v>
      </c>
      <c r="C31" s="240" t="s">
        <v>824</v>
      </c>
      <c r="D31" s="79">
        <f>N$4/HLOOKUP(DATEDIF(VLOOKUP(B31,'Ages OLD'!A$1:D$167,4,FALSE),B$1,"y"),Men!B$1:CP$100,16,FALSE)</f>
        <v>6.9580442582218788E-3</v>
      </c>
      <c r="E31" s="14">
        <f t="shared" si="0"/>
        <v>5.9197530864197523E-3</v>
      </c>
      <c r="F31" s="296"/>
      <c r="G31" s="56">
        <f t="shared" si="1"/>
        <v>0.62687698009423398</v>
      </c>
      <c r="I31" s="102">
        <v>29</v>
      </c>
      <c r="J31" s="294" t="s">
        <v>598</v>
      </c>
      <c r="K31" s="306" t="s">
        <v>816</v>
      </c>
      <c r="L31" s="101"/>
    </row>
    <row r="32" spans="1:15" ht="13" x14ac:dyDescent="0.45">
      <c r="A32" s="102">
        <v>30</v>
      </c>
      <c r="B32" s="294" t="s">
        <v>818</v>
      </c>
      <c r="C32" s="240" t="s">
        <v>819</v>
      </c>
      <c r="D32" s="78">
        <f>N$3/HLOOKUP(DATEDIF(VLOOKUP(B32,'Ages OLD'!A$1:D$167,4,FALSE),B$1,"y"),Women!B$1:CP$100,16,FALSE)</f>
        <v>6.7200928928001641E-3</v>
      </c>
      <c r="E32" s="14">
        <f t="shared" si="0"/>
        <v>5.7654320987654316E-3</v>
      </c>
      <c r="F32" s="296"/>
      <c r="G32" s="68">
        <f t="shared" si="1"/>
        <v>0.62164456738536855</v>
      </c>
      <c r="I32" s="102">
        <v>30</v>
      </c>
      <c r="J32" s="292" t="s">
        <v>71</v>
      </c>
      <c r="K32" s="303" t="s">
        <v>817</v>
      </c>
    </row>
    <row r="33" spans="1:11" ht="13" x14ac:dyDescent="0.45">
      <c r="A33" s="102">
        <v>31</v>
      </c>
      <c r="B33" s="292" t="s">
        <v>690</v>
      </c>
      <c r="C33" s="291" t="s">
        <v>793</v>
      </c>
      <c r="D33" s="79">
        <f>N$4/HLOOKUP(DATEDIF(VLOOKUP(B33,'Ages OLD'!A$1:D$167,4,FALSE),B$1,"y"),Men!B$1:CP$100,16,FALSE)</f>
        <v>5.2663832394959599E-3</v>
      </c>
      <c r="E33" s="14">
        <f t="shared" si="0"/>
        <v>4.5185185185185189E-3</v>
      </c>
      <c r="F33" s="296"/>
      <c r="G33" s="56">
        <f t="shared" si="1"/>
        <v>0.6216058905634575</v>
      </c>
      <c r="I33" s="102">
        <v>31</v>
      </c>
      <c r="J33" s="294" t="s">
        <v>818</v>
      </c>
      <c r="K33" s="306" t="s">
        <v>819</v>
      </c>
    </row>
    <row r="34" spans="1:11" ht="13" x14ac:dyDescent="0.45">
      <c r="A34" s="102">
        <v>32</v>
      </c>
      <c r="B34" s="292" t="s">
        <v>600</v>
      </c>
      <c r="C34" s="291" t="s">
        <v>799</v>
      </c>
      <c r="D34" s="78">
        <f>N$3/HLOOKUP(DATEDIF(VLOOKUP(B34,'Ages OLD'!A$1:D$167,4,FALSE),B$1,"y"),Women!B$1:CP$100,16,FALSE)</f>
        <v>5.8609091317130095E-3</v>
      </c>
      <c r="E34" s="14">
        <f t="shared" si="0"/>
        <v>5.0370370370370369E-3</v>
      </c>
      <c r="F34" s="296"/>
      <c r="G34" s="68">
        <f t="shared" si="1"/>
        <v>0.620566849240201</v>
      </c>
      <c r="I34" s="102">
        <v>32</v>
      </c>
      <c r="J34" s="294" t="s">
        <v>820</v>
      </c>
      <c r="K34" s="306" t="s">
        <v>821</v>
      </c>
    </row>
    <row r="35" spans="1:11" ht="13" x14ac:dyDescent="0.45">
      <c r="A35" s="102">
        <v>33</v>
      </c>
      <c r="B35" s="293" t="s">
        <v>825</v>
      </c>
      <c r="C35" s="240" t="s">
        <v>826</v>
      </c>
      <c r="D35" s="78">
        <f>N$3/HLOOKUP(DATEDIF(VLOOKUP(B35,'Ages OLD'!A$1:D$167,4,FALSE),B$1,"y"),Women!B$1:CP$100,16,FALSE)</f>
        <v>6.8933035066186272E-3</v>
      </c>
      <c r="E35" s="14">
        <f t="shared" ref="E35:E51" si="2">C35/G$1</f>
        <v>5.9259259259259265E-3</v>
      </c>
      <c r="F35" s="296"/>
      <c r="G35" s="68">
        <f t="shared" ref="G35:G51" si="3">(D35/C35)</f>
        <v>0.62039731559567646</v>
      </c>
      <c r="I35" s="102">
        <v>33</v>
      </c>
      <c r="J35" s="294" t="s">
        <v>72</v>
      </c>
      <c r="K35" s="306" t="s">
        <v>822</v>
      </c>
    </row>
    <row r="36" spans="1:11" ht="13" x14ac:dyDescent="0.45">
      <c r="A36" s="102">
        <v>34</v>
      </c>
      <c r="B36" s="294" t="s">
        <v>601</v>
      </c>
      <c r="C36" s="240" t="s">
        <v>831</v>
      </c>
      <c r="D36" s="78">
        <f>N$3/HLOOKUP(DATEDIF(VLOOKUP(B36,'Ages OLD'!A$1:D$167,4,FALSE),B$1,"y"),Women!B$1:CP$100,16,FALSE)</f>
        <v>7.1718638435766457E-3</v>
      </c>
      <c r="E36" s="14">
        <f t="shared" si="2"/>
        <v>6.1728395061728392E-3</v>
      </c>
      <c r="F36" s="296"/>
      <c r="G36" s="68">
        <f t="shared" si="3"/>
        <v>0.6196490360850222</v>
      </c>
      <c r="I36" s="102">
        <v>34</v>
      </c>
      <c r="J36" s="292" t="s">
        <v>89</v>
      </c>
      <c r="K36" s="303" t="s">
        <v>823</v>
      </c>
    </row>
    <row r="37" spans="1:11" ht="13" x14ac:dyDescent="0.45">
      <c r="A37" s="102">
        <v>35</v>
      </c>
      <c r="B37" s="294" t="s">
        <v>608</v>
      </c>
      <c r="C37" s="239" t="s">
        <v>810</v>
      </c>
      <c r="D37" s="78">
        <f>N$3/HLOOKUP(DATEDIF(VLOOKUP(B37,'Ages OLD'!A$1:D$167,4,FALSE),B$1,"y"),Women!B$1:CP$100,16,FALSE)</f>
        <v>6.3218651658194141E-3</v>
      </c>
      <c r="E37" s="14">
        <f t="shared" si="2"/>
        <v>5.450617283950617E-3</v>
      </c>
      <c r="F37" s="296"/>
      <c r="G37" s="68">
        <f t="shared" si="3"/>
        <v>0.61858340920362109</v>
      </c>
      <c r="I37" s="102">
        <v>35</v>
      </c>
      <c r="J37" s="294" t="s">
        <v>204</v>
      </c>
      <c r="K37" s="306" t="s">
        <v>824</v>
      </c>
    </row>
    <row r="38" spans="1:11" ht="13" x14ac:dyDescent="0.45">
      <c r="A38" s="102">
        <v>36</v>
      </c>
      <c r="B38" s="292" t="s">
        <v>152</v>
      </c>
      <c r="C38" s="291" t="s">
        <v>807</v>
      </c>
      <c r="D38" s="79">
        <f>N$4/HLOOKUP(DATEDIF(VLOOKUP(B38,'Ages OLD'!A$1:D$167,4,FALSE),B$1,"y"),Men!B$1:CP$100,16,FALSE)</f>
        <v>6.1698480646869306E-3</v>
      </c>
      <c r="E38" s="14">
        <f t="shared" si="2"/>
        <v>5.3209876543209873E-3</v>
      </c>
      <c r="F38" s="296"/>
      <c r="G38" s="56">
        <f t="shared" si="3"/>
        <v>0.61841632574124228</v>
      </c>
      <c r="I38" s="102">
        <v>36</v>
      </c>
      <c r="J38" s="293" t="s">
        <v>825</v>
      </c>
      <c r="K38" s="306" t="s">
        <v>826</v>
      </c>
    </row>
    <row r="39" spans="1:11" ht="13" x14ac:dyDescent="0.45">
      <c r="A39" s="102">
        <v>37</v>
      </c>
      <c r="B39" s="292" t="s">
        <v>609</v>
      </c>
      <c r="C39" s="291" t="s">
        <v>796</v>
      </c>
      <c r="D39" s="79">
        <f>N$4/HLOOKUP(DATEDIF(VLOOKUP(B39,'Ages OLD'!A$1:D$167,4,FALSE),B$1,"y"),Men!B$1:CP$100,16,FALSE)</f>
        <v>5.3092082908596672E-3</v>
      </c>
      <c r="E39" s="14">
        <f t="shared" si="2"/>
        <v>4.6975308641975305E-3</v>
      </c>
      <c r="F39" s="296"/>
      <c r="G39" s="56">
        <f t="shared" si="3"/>
        <v>0.60278002145896881</v>
      </c>
      <c r="I39" s="102">
        <v>37</v>
      </c>
      <c r="J39" s="294" t="s">
        <v>605</v>
      </c>
      <c r="K39" s="306" t="s">
        <v>827</v>
      </c>
    </row>
    <row r="40" spans="1:11" ht="13" x14ac:dyDescent="0.45">
      <c r="A40" s="102">
        <v>38</v>
      </c>
      <c r="B40" s="292" t="s">
        <v>74</v>
      </c>
      <c r="C40" s="291" t="s">
        <v>809</v>
      </c>
      <c r="D40" s="79">
        <f>N$4/HLOOKUP(DATEDIF(VLOOKUP(B40,'Ages OLD'!A$1:D$167,4,FALSE),B$1,"y"),Men!B$1:CP$100,16,FALSE)</f>
        <v>6.1179632299286314E-3</v>
      </c>
      <c r="E40" s="14">
        <f t="shared" si="2"/>
        <v>5.4382716049382719E-3</v>
      </c>
      <c r="F40" s="296"/>
      <c r="G40" s="56">
        <f t="shared" si="3"/>
        <v>0.59999094559118471</v>
      </c>
      <c r="I40" s="102">
        <v>38</v>
      </c>
      <c r="J40" s="294" t="s">
        <v>578</v>
      </c>
      <c r="K40" s="306" t="s">
        <v>828</v>
      </c>
    </row>
    <row r="41" spans="1:11" ht="13" x14ac:dyDescent="0.45">
      <c r="A41" s="102">
        <v>39</v>
      </c>
      <c r="B41" s="294" t="s">
        <v>813</v>
      </c>
      <c r="C41" s="240" t="s">
        <v>814</v>
      </c>
      <c r="D41" s="78">
        <f>N$3/HLOOKUP(DATEDIF(VLOOKUP(B41,'Ages OLD'!A$1:D$167,4,FALSE),B$1,"y"),Women!B$1:CP$100,16,FALSE)</f>
        <v>6.1870705993840322E-3</v>
      </c>
      <c r="E41" s="14">
        <f t="shared" si="2"/>
        <v>5.518518518518519E-3</v>
      </c>
      <c r="F41" s="296"/>
      <c r="G41" s="68">
        <f t="shared" si="3"/>
        <v>0.5979450780612755</v>
      </c>
      <c r="I41" s="102">
        <v>39</v>
      </c>
      <c r="J41" s="294" t="s">
        <v>829</v>
      </c>
      <c r="K41" s="306" t="s">
        <v>830</v>
      </c>
    </row>
    <row r="42" spans="1:11" ht="13" x14ac:dyDescent="0.45">
      <c r="A42" s="102">
        <v>40</v>
      </c>
      <c r="B42" s="294" t="s">
        <v>820</v>
      </c>
      <c r="C42" s="240" t="s">
        <v>821</v>
      </c>
      <c r="D42" s="78">
        <f>N$3/HLOOKUP(DATEDIF(VLOOKUP(B42,'Ages OLD'!A$1:D$167,4,FALSE),B$1,"y"),Women!B$1:CP$100,16,FALSE)</f>
        <v>6.4756440774628677E-3</v>
      </c>
      <c r="E42" s="14">
        <f t="shared" si="2"/>
        <v>5.7901234567901234E-3</v>
      </c>
      <c r="F42" s="296"/>
      <c r="G42" s="68">
        <f t="shared" si="3"/>
        <v>0.59647723698591881</v>
      </c>
      <c r="I42" s="102">
        <v>40</v>
      </c>
      <c r="J42" s="294" t="s">
        <v>601</v>
      </c>
      <c r="K42" s="306" t="s">
        <v>831</v>
      </c>
    </row>
    <row r="43" spans="1:11" ht="13" x14ac:dyDescent="0.45">
      <c r="A43" s="102">
        <v>41</v>
      </c>
      <c r="B43" s="292" t="s">
        <v>594</v>
      </c>
      <c r="C43" s="291" t="s">
        <v>794</v>
      </c>
      <c r="D43" s="79">
        <f>N$4/HLOOKUP(DATEDIF(VLOOKUP(B43,'Ages OLD'!A$1:D$167,4,FALSE),B$1,"y"),Men!B$1:CP$100,16,FALSE)</f>
        <v>5.1753989762119848E-3</v>
      </c>
      <c r="E43" s="14">
        <f t="shared" si="2"/>
        <v>4.6604938271604937E-3</v>
      </c>
      <c r="F43" s="296"/>
      <c r="G43" s="56">
        <f t="shared" si="3"/>
        <v>0.5922575782049212</v>
      </c>
      <c r="I43" s="102">
        <v>41</v>
      </c>
      <c r="J43" s="294" t="s">
        <v>138</v>
      </c>
      <c r="K43" s="306" t="s">
        <v>832</v>
      </c>
    </row>
    <row r="44" spans="1:11" ht="13" x14ac:dyDescent="0.45">
      <c r="A44" s="102">
        <v>42</v>
      </c>
      <c r="B44" s="293" t="s">
        <v>153</v>
      </c>
      <c r="C44" s="240" t="s">
        <v>838</v>
      </c>
      <c r="D44" s="78">
        <f>N$3/HLOOKUP(DATEDIF(VLOOKUP(B44,'Ages OLD'!A$1:D$167,4,FALSE),B$1,"y"),Women!B$1:CP$100,16,FALSE)</f>
        <v>7.2688780338454684E-3</v>
      </c>
      <c r="E44" s="14">
        <f t="shared" si="2"/>
        <v>6.8518518518518512E-3</v>
      </c>
      <c r="F44" s="296"/>
      <c r="G44" s="68">
        <f t="shared" si="3"/>
        <v>0.5657937496614851</v>
      </c>
      <c r="I44" s="102">
        <v>42</v>
      </c>
      <c r="J44" s="294" t="s">
        <v>169</v>
      </c>
      <c r="K44" s="306" t="s">
        <v>833</v>
      </c>
    </row>
    <row r="45" spans="1:11" ht="13" x14ac:dyDescent="0.45">
      <c r="A45" s="102">
        <v>43</v>
      </c>
      <c r="B45" s="294" t="s">
        <v>169</v>
      </c>
      <c r="C45" s="240" t="s">
        <v>833</v>
      </c>
      <c r="D45" s="78">
        <f>N$3/HLOOKUP(DATEDIF(VLOOKUP(B45,'Ages OLD'!A$1:D$167,4,FALSE),B$1,"y"),Women!B$1:CP$100,16,FALSE)</f>
        <v>6.7200928928001641E-3</v>
      </c>
      <c r="E45" s="14">
        <f t="shared" si="2"/>
        <v>6.3950617283950618E-3</v>
      </c>
      <c r="F45" s="296"/>
      <c r="G45" s="68">
        <f t="shared" si="3"/>
        <v>0.56044017947677038</v>
      </c>
      <c r="I45" s="102">
        <v>43</v>
      </c>
      <c r="J45" s="294" t="s">
        <v>834</v>
      </c>
      <c r="K45" s="306" t="s">
        <v>835</v>
      </c>
    </row>
    <row r="46" spans="1:11" ht="13" x14ac:dyDescent="0.45">
      <c r="A46" s="102">
        <v>44</v>
      </c>
      <c r="B46" s="295" t="s">
        <v>195</v>
      </c>
      <c r="C46" s="241" t="s">
        <v>841</v>
      </c>
      <c r="D46" s="78">
        <f>N$3/HLOOKUP(DATEDIF(VLOOKUP(B46,'Ages OLD'!A$1:D$167,4,FALSE),B$1,"y"),Women!B$1:CP$100,16,FALSE)</f>
        <v>7.9163445944921869E-3</v>
      </c>
      <c r="E46" s="14">
        <f t="shared" si="2"/>
        <v>7.5987654320987651E-3</v>
      </c>
      <c r="F46" s="296"/>
      <c r="G46" s="68">
        <f t="shared" si="3"/>
        <v>0.55562321118125502</v>
      </c>
      <c r="I46" s="102">
        <v>44</v>
      </c>
      <c r="J46" s="294" t="s">
        <v>836</v>
      </c>
      <c r="K46" s="306" t="s">
        <v>835</v>
      </c>
    </row>
    <row r="47" spans="1:11" ht="13" x14ac:dyDescent="0.45">
      <c r="A47" s="102">
        <v>45</v>
      </c>
      <c r="B47" s="292" t="s">
        <v>800</v>
      </c>
      <c r="C47" s="291" t="s">
        <v>801</v>
      </c>
      <c r="D47" s="79">
        <f>N$4/HLOOKUP(DATEDIF(VLOOKUP(B47,'Ages OLD'!A$1:D$167,4,FALSE),B$1,"y"),Men!B$1:CP$100,16,FALSE)</f>
        <v>5.094630444770501E-3</v>
      </c>
      <c r="E47" s="14">
        <f t="shared" si="2"/>
        <v>5.1604938271604941E-3</v>
      </c>
      <c r="F47" s="296"/>
      <c r="G47" s="56">
        <f t="shared" si="3"/>
        <v>0.52652640003369766</v>
      </c>
      <c r="I47" s="102">
        <v>45</v>
      </c>
      <c r="J47" s="294" t="s">
        <v>108</v>
      </c>
      <c r="K47" s="307" t="s">
        <v>837</v>
      </c>
    </row>
    <row r="48" spans="1:11" ht="13" x14ac:dyDescent="0.45">
      <c r="A48" s="102">
        <v>46</v>
      </c>
      <c r="B48" s="294" t="s">
        <v>836</v>
      </c>
      <c r="C48" s="240" t="s">
        <v>835</v>
      </c>
      <c r="D48" s="78">
        <f>N$3/HLOOKUP(DATEDIF(VLOOKUP(B48,'Ages OLD'!A$1:D$167,4,FALSE),B$1,"y"),Women!B$1:CP$100,16,FALSE)</f>
        <v>6.0750258790141544E-3</v>
      </c>
      <c r="E48" s="14">
        <f t="shared" si="2"/>
        <v>6.4135802469135802E-3</v>
      </c>
      <c r="F48" s="296"/>
      <c r="G48" s="68">
        <f t="shared" si="3"/>
        <v>0.50518020784102302</v>
      </c>
      <c r="I48" s="102">
        <v>46</v>
      </c>
      <c r="J48" s="293" t="s">
        <v>153</v>
      </c>
      <c r="K48" s="306" t="s">
        <v>838</v>
      </c>
    </row>
    <row r="49" spans="1:11" ht="13" x14ac:dyDescent="0.45">
      <c r="A49" s="102">
        <v>47</v>
      </c>
      <c r="B49" s="294" t="s">
        <v>672</v>
      </c>
      <c r="C49" s="239" t="s">
        <v>808</v>
      </c>
      <c r="D49" s="79">
        <f>N$4/HLOOKUP(DATEDIF(VLOOKUP(B49,'Ages OLD'!A$1:D$167,4,FALSE),B$1,"y"),Men!B$1:CP$100,16,FALSE)</f>
        <v>5.0971800546417709E-3</v>
      </c>
      <c r="E49" s="14">
        <f t="shared" si="2"/>
        <v>5.3950617283950618E-3</v>
      </c>
      <c r="F49" s="296"/>
      <c r="G49" s="56">
        <f t="shared" si="3"/>
        <v>0.5038859916716808</v>
      </c>
      <c r="I49" s="102">
        <v>47</v>
      </c>
      <c r="J49" s="294" t="s">
        <v>886</v>
      </c>
      <c r="K49" s="306" t="s">
        <v>839</v>
      </c>
    </row>
    <row r="50" spans="1:11" ht="13" x14ac:dyDescent="0.45">
      <c r="A50" s="102">
        <v>48</v>
      </c>
      <c r="B50" s="294" t="s">
        <v>886</v>
      </c>
      <c r="C50" s="240" t="s">
        <v>839</v>
      </c>
      <c r="D50" s="78">
        <f>N$3/HLOOKUP(DATEDIF(VLOOKUP(B50,'Ages OLD'!A$1:D$167,4,FALSE),B$1,"y"),Women!B$1:CP$100,16,FALSE)</f>
        <v>5.803472222222222E-3</v>
      </c>
      <c r="E50" s="14">
        <f t="shared" si="2"/>
        <v>7.2222222222222228E-3</v>
      </c>
      <c r="F50" s="296"/>
      <c r="G50" s="68">
        <f t="shared" si="3"/>
        <v>0.42856410256410254</v>
      </c>
      <c r="I50" s="102">
        <v>48</v>
      </c>
      <c r="J50" s="294" t="s">
        <v>575</v>
      </c>
      <c r="K50" s="306" t="s">
        <v>840</v>
      </c>
    </row>
    <row r="51" spans="1:11" ht="13" x14ac:dyDescent="0.45">
      <c r="A51" s="102">
        <v>49</v>
      </c>
      <c r="B51" s="294" t="s">
        <v>575</v>
      </c>
      <c r="C51" s="240" t="s">
        <v>840</v>
      </c>
      <c r="D51" s="78">
        <f>N$3/HLOOKUP(DATEDIF(VLOOKUP(B51,'Ages OLD'!A$1:D$167,4,FALSE),B$1,"y"),Women!B$1:CP$100,16,FALSE)</f>
        <v>5.803472222222222E-3</v>
      </c>
      <c r="E51" s="14">
        <f t="shared" si="2"/>
        <v>7.2283950617283953E-3</v>
      </c>
      <c r="F51" s="296"/>
      <c r="G51" s="68">
        <f t="shared" si="3"/>
        <v>0.42819812126387702</v>
      </c>
      <c r="I51" s="102">
        <v>49</v>
      </c>
      <c r="J51" s="295" t="s">
        <v>195</v>
      </c>
      <c r="K51" s="307" t="s">
        <v>841</v>
      </c>
    </row>
    <row r="52" spans="1:11" ht="13" x14ac:dyDescent="0.45">
      <c r="A52" s="102">
        <v>50</v>
      </c>
      <c r="B52" s="294"/>
      <c r="C52" s="298"/>
      <c r="D52" s="299"/>
      <c r="E52" s="300"/>
      <c r="F52" s="301"/>
      <c r="G52" s="302"/>
      <c r="I52" s="102">
        <v>50</v>
      </c>
      <c r="J52" s="295" t="s">
        <v>95</v>
      </c>
      <c r="K52" s="307" t="s">
        <v>842</v>
      </c>
    </row>
    <row r="53" spans="1:11" ht="12.7" x14ac:dyDescent="0.35">
      <c r="F53" s="165"/>
    </row>
    <row r="54" spans="1:11" ht="12.7" x14ac:dyDescent="0.35">
      <c r="F54" s="165"/>
    </row>
    <row r="55" spans="1:11" ht="12.7" x14ac:dyDescent="0.35">
      <c r="F55" s="165"/>
    </row>
    <row r="56" spans="1:11" ht="12.7" x14ac:dyDescent="0.35">
      <c r="F56" s="165"/>
    </row>
    <row r="57" spans="1:11" ht="12.7" x14ac:dyDescent="0.35">
      <c r="F57" s="165"/>
    </row>
    <row r="58" spans="1:11" ht="12.7" x14ac:dyDescent="0.35">
      <c r="F58" s="165"/>
    </row>
    <row r="59" spans="1:11" ht="12.7" x14ac:dyDescent="0.35">
      <c r="F59" s="165"/>
    </row>
    <row r="60" spans="1:11" ht="12.7" x14ac:dyDescent="0.35">
      <c r="F60" s="165"/>
    </row>
    <row r="61" spans="1:11" ht="12.7" x14ac:dyDescent="0.35">
      <c r="F61" s="165"/>
    </row>
    <row r="62" spans="1:11" ht="12.7" x14ac:dyDescent="0.35">
      <c r="F62" s="165"/>
    </row>
    <row r="63" spans="1:11" ht="12.7" x14ac:dyDescent="0.35">
      <c r="F63" s="217"/>
    </row>
    <row r="64" spans="1:11" ht="12.7" x14ac:dyDescent="0.4">
      <c r="F64" s="169"/>
    </row>
  </sheetData>
  <sortState xmlns:xlrd2="http://schemas.microsoft.com/office/spreadsheetml/2017/richdata2" ref="B3:G52">
    <sortCondition descending="1" ref="G3:G52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B37B-32E7-4771-B8B4-641F0BEA08FB}">
  <dimension ref="A1:P47"/>
  <sheetViews>
    <sheetView showGridLines="0" workbookViewId="0">
      <selection activeCell="F3" sqref="F3:F38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4" width="8.64453125" style="11" customWidth="1"/>
    <col min="5" max="5" width="7" style="3" customWidth="1"/>
    <col min="6" max="6" width="4.1171875" style="2" customWidth="1"/>
    <col min="7" max="7" width="11.117187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1" bestFit="1" customWidth="1"/>
    <col min="12" max="12" width="4.6445312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4">
        <v>45644</v>
      </c>
      <c r="C1" s="178"/>
      <c r="D1" s="54"/>
      <c r="E1" s="66"/>
      <c r="G1" s="95">
        <v>1</v>
      </c>
      <c r="H1" s="96" t="s">
        <v>83</v>
      </c>
      <c r="J1" s="4" t="s">
        <v>586</v>
      </c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1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172">
        <v>1</v>
      </c>
      <c r="B3" s="308" t="s">
        <v>598</v>
      </c>
      <c r="C3" s="312" t="s">
        <v>909</v>
      </c>
      <c r="D3" s="311">
        <f>N$3/HLOOKUP(DATEDIF(VLOOKUP(B3,'Ages OLD'!A$1:E$167,4,FALSE),B$1,"y"),Women!B$1:CP$100,14,FALSE)</f>
        <v>4.3437306638380623E-3</v>
      </c>
      <c r="E3" s="177">
        <f t="shared" ref="E3:E37" si="0">C3/G$1</f>
        <v>5.4745370370370373E-3</v>
      </c>
      <c r="F3" s="215"/>
      <c r="G3" s="67">
        <f>D3/C3</f>
        <v>0.79344255677718512</v>
      </c>
      <c r="I3" s="9">
        <v>1</v>
      </c>
      <c r="J3" s="308" t="s">
        <v>603</v>
      </c>
      <c r="K3" s="312" t="s">
        <v>888</v>
      </c>
      <c r="L3" s="20"/>
      <c r="M3" s="67" t="s">
        <v>370</v>
      </c>
      <c r="N3" s="69">
        <f>(HLOOKUP("OC",Women!A$1:CP$45,14,FALSE))/86400</f>
        <v>2.9120370370370368E-3</v>
      </c>
      <c r="O3" s="70"/>
    </row>
    <row r="4" spans="1:16" ht="12" customHeight="1" x14ac:dyDescent="0.4">
      <c r="A4" s="173">
        <v>2</v>
      </c>
      <c r="B4" s="309" t="s">
        <v>573</v>
      </c>
      <c r="C4" s="313" t="s">
        <v>892</v>
      </c>
      <c r="D4" s="78">
        <f>N$3/HLOOKUP(DATEDIF(VLOOKUP(B4,'Ages OLD'!A$1:E$167,4,FALSE),B$1,"y"),Women!B$1:CP$100,14,FALSE)</f>
        <v>3.3329942051471178E-3</v>
      </c>
      <c r="E4" s="14">
        <f t="shared" si="0"/>
        <v>4.2361111111111115E-3</v>
      </c>
      <c r="F4" s="165"/>
      <c r="G4" s="68">
        <f>D4/C4</f>
        <v>0.78680518941177857</v>
      </c>
      <c r="I4" s="10">
        <v>2</v>
      </c>
      <c r="J4" s="309" t="s">
        <v>690</v>
      </c>
      <c r="K4" s="313" t="s">
        <v>889</v>
      </c>
      <c r="L4" s="20"/>
      <c r="M4" s="57" t="s">
        <v>369</v>
      </c>
      <c r="N4" s="71">
        <f>(HLOOKUP("OC",Men!A$1:CP$45,14,FALSE))/86400</f>
        <v>2.5763888888888889E-3</v>
      </c>
      <c r="O4" s="72"/>
    </row>
    <row r="5" spans="1:16" ht="12" customHeight="1" x14ac:dyDescent="0.4">
      <c r="A5" s="173">
        <v>3</v>
      </c>
      <c r="B5" s="309" t="s">
        <v>567</v>
      </c>
      <c r="C5" s="313" t="s">
        <v>907</v>
      </c>
      <c r="D5" s="78">
        <f>N$3/HLOOKUP(DATEDIF(VLOOKUP(B5,'Ages OLD'!A$1:E$167,4,FALSE),B$1,"y"),Women!B$1:CP$100,14,FALSE)</f>
        <v>3.96411249256335E-3</v>
      </c>
      <c r="E5" s="14">
        <f t="shared" si="0"/>
        <v>5.324074074074074E-3</v>
      </c>
      <c r="F5" s="165"/>
      <c r="G5" s="68">
        <f>D5/C5</f>
        <v>0.74456373773363793</v>
      </c>
      <c r="I5" s="10">
        <v>3</v>
      </c>
      <c r="J5" s="309" t="s">
        <v>885</v>
      </c>
      <c r="K5" s="313" t="s">
        <v>890</v>
      </c>
      <c r="L5" s="20"/>
    </row>
    <row r="6" spans="1:16" ht="12" customHeight="1" x14ac:dyDescent="0.4">
      <c r="A6" s="173">
        <v>4</v>
      </c>
      <c r="B6" s="246" t="s">
        <v>90</v>
      </c>
      <c r="C6" s="313" t="s">
        <v>903</v>
      </c>
      <c r="D6" s="78">
        <f>N$3/HLOOKUP(DATEDIF(VLOOKUP(B6,'Ages OLD'!A$1:E$167,4,FALSE),B$1,"y"),Women!B$1:CP$100,14,FALSE)</f>
        <v>3.8519008426415829E-3</v>
      </c>
      <c r="E6" s="14">
        <f t="shared" si="0"/>
        <v>5.2199074074074075E-3</v>
      </c>
      <c r="F6" s="165"/>
      <c r="G6" s="68">
        <f>D6/C6</f>
        <v>0.73792512816903055</v>
      </c>
      <c r="I6" s="10">
        <v>4</v>
      </c>
      <c r="J6" s="309" t="s">
        <v>592</v>
      </c>
      <c r="K6" s="313" t="s">
        <v>891</v>
      </c>
      <c r="L6" s="20"/>
      <c r="P6" s="21"/>
    </row>
    <row r="7" spans="1:16" ht="12" customHeight="1" x14ac:dyDescent="0.4">
      <c r="A7" s="173">
        <v>5</v>
      </c>
      <c r="B7" s="309" t="s">
        <v>603</v>
      </c>
      <c r="C7" s="313" t="s">
        <v>888</v>
      </c>
      <c r="D7" s="79">
        <f>N$4/HLOOKUP(DATEDIF(VLOOKUP(B7,'Ages OLD'!A$1:D$167,4,FALSE),B$1,"y"),Men!B$1:CP$100,14,FALSE)</f>
        <v>2.7060066052818918E-3</v>
      </c>
      <c r="E7" s="14">
        <f t="shared" si="0"/>
        <v>3.7037037037037038E-3</v>
      </c>
      <c r="F7" s="165"/>
      <c r="G7" s="56">
        <f>(D7/C7)</f>
        <v>0.73062178342611073</v>
      </c>
      <c r="I7" s="10">
        <v>5</v>
      </c>
      <c r="J7" s="309" t="s">
        <v>573</v>
      </c>
      <c r="K7" s="313" t="s">
        <v>892</v>
      </c>
      <c r="L7" s="20"/>
      <c r="M7" s="105"/>
      <c r="P7" s="53"/>
    </row>
    <row r="8" spans="1:16" ht="12" customHeight="1" x14ac:dyDescent="0.4">
      <c r="A8" s="173">
        <v>6</v>
      </c>
      <c r="B8" s="309" t="s">
        <v>611</v>
      </c>
      <c r="C8" s="313" t="s">
        <v>905</v>
      </c>
      <c r="D8" s="79">
        <f>N$4/HLOOKUP(DATEDIF(VLOOKUP(B8,'Ages OLD'!A$1:D$167,4,FALSE),B$1,"y"),Men!B$1:CP$100,14,FALSE)</f>
        <v>3.8528321951381622E-3</v>
      </c>
      <c r="E8" s="14">
        <f t="shared" si="0"/>
        <v>5.3009259259259259E-3</v>
      </c>
      <c r="F8" s="165"/>
      <c r="G8" s="56">
        <f>(D8/C8)</f>
        <v>0.72682249270728649</v>
      </c>
      <c r="I8" s="10">
        <v>6</v>
      </c>
      <c r="J8" s="309" t="s">
        <v>594</v>
      </c>
      <c r="K8" s="313" t="s">
        <v>893</v>
      </c>
      <c r="L8" s="20"/>
      <c r="M8" s="105"/>
    </row>
    <row r="9" spans="1:16" ht="12" customHeight="1" x14ac:dyDescent="0.4">
      <c r="A9" s="173">
        <v>7</v>
      </c>
      <c r="B9" s="309" t="s">
        <v>227</v>
      </c>
      <c r="C9" s="313" t="s">
        <v>906</v>
      </c>
      <c r="D9" s="78">
        <f>N$3/HLOOKUP(DATEDIF(VLOOKUP(B9,'Ages OLD'!A$1:E$167,4,FALSE),B$1,"y"),Women!B$1:CP$100,14,FALSE)</f>
        <v>3.7981440420464803E-3</v>
      </c>
      <c r="E9" s="14">
        <f t="shared" si="0"/>
        <v>5.3125000000000004E-3</v>
      </c>
      <c r="F9" s="165"/>
      <c r="G9" s="68">
        <f>D9/C9</f>
        <v>0.71494476085580805</v>
      </c>
      <c r="I9" s="10">
        <v>7</v>
      </c>
      <c r="J9" s="309" t="s">
        <v>235</v>
      </c>
      <c r="K9" s="313" t="s">
        <v>894</v>
      </c>
      <c r="L9" s="20"/>
    </row>
    <row r="10" spans="1:16" ht="12" customHeight="1" x14ac:dyDescent="0.4">
      <c r="A10" s="173">
        <v>8</v>
      </c>
      <c r="B10" s="309" t="s">
        <v>235</v>
      </c>
      <c r="C10" s="313" t="s">
        <v>894</v>
      </c>
      <c r="D10" s="79">
        <f>N$4/HLOOKUP(DATEDIF(VLOOKUP(B10,'Ages OLD'!A$1:D$167,4,FALSE),B$1,"y"),Men!B$1:CP$100,14,FALSE)</f>
        <v>3.2317974020181746E-3</v>
      </c>
      <c r="E10" s="14">
        <f t="shared" si="0"/>
        <v>4.5486111111111109E-3</v>
      </c>
      <c r="F10" s="165"/>
      <c r="G10" s="56">
        <f>(D10/C10)</f>
        <v>0.71050202426048426</v>
      </c>
      <c r="I10" s="10">
        <v>8</v>
      </c>
      <c r="J10" s="246" t="s">
        <v>209</v>
      </c>
      <c r="K10" s="313" t="s">
        <v>895</v>
      </c>
      <c r="L10" s="20"/>
      <c r="M10" s="106">
        <v>64</v>
      </c>
      <c r="N10" s="427" t="s">
        <v>360</v>
      </c>
      <c r="O10" s="428"/>
    </row>
    <row r="11" spans="1:16" ht="12" customHeight="1" x14ac:dyDescent="0.4">
      <c r="A11" s="173">
        <v>9</v>
      </c>
      <c r="B11" s="309" t="s">
        <v>658</v>
      </c>
      <c r="C11" s="313" t="s">
        <v>902</v>
      </c>
      <c r="D11" s="79">
        <f>N$4/HLOOKUP(DATEDIF(VLOOKUP(B11,'Ages OLD'!A$1:D$167,4,FALSE),B$1,"y"),Men!B$1:CP$100,14,FALSE)</f>
        <v>3.5634701091132627E-3</v>
      </c>
      <c r="E11" s="14">
        <f t="shared" si="0"/>
        <v>5.185185185185185E-3</v>
      </c>
      <c r="F11" s="165"/>
      <c r="G11" s="56">
        <f>(D11/C11)</f>
        <v>0.68724066390041494</v>
      </c>
      <c r="I11" s="10">
        <v>9</v>
      </c>
      <c r="J11" s="309" t="s">
        <v>659</v>
      </c>
      <c r="K11" s="313" t="s">
        <v>896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73">
        <v>10</v>
      </c>
      <c r="B12" s="309" t="s">
        <v>592</v>
      </c>
      <c r="C12" s="313" t="s">
        <v>891</v>
      </c>
      <c r="D12" s="79">
        <f>N$4/HLOOKUP(DATEDIF(VLOOKUP(B12,'Ages OLD'!A$1:D$167,4,FALSE),B$1,"y"),Men!B$1:CP$100,14,FALSE)</f>
        <v>2.8098908156711623E-3</v>
      </c>
      <c r="E12" s="14">
        <f t="shared" si="0"/>
        <v>4.1087962962962962E-3</v>
      </c>
      <c r="F12" s="165"/>
      <c r="G12" s="56">
        <f>(D12/C12)</f>
        <v>0.68387201823658716</v>
      </c>
      <c r="I12" s="10">
        <v>10</v>
      </c>
      <c r="J12" s="309" t="s">
        <v>600</v>
      </c>
      <c r="K12" s="313" t="s">
        <v>897</v>
      </c>
      <c r="L12" s="20"/>
      <c r="M12" s="58">
        <f>HLOOKUP(M10,Women!B$1:CP$100,14,FALSE)</f>
        <v>0.69179999999999997</v>
      </c>
      <c r="N12" s="63">
        <f>N3/M12</f>
        <v>4.2093625860610533E-3</v>
      </c>
      <c r="O12" s="59" t="s">
        <v>361</v>
      </c>
    </row>
    <row r="13" spans="1:16" ht="12" customHeight="1" x14ac:dyDescent="0.4">
      <c r="A13" s="173">
        <v>11</v>
      </c>
      <c r="B13" s="309" t="s">
        <v>690</v>
      </c>
      <c r="C13" s="313" t="s">
        <v>889</v>
      </c>
      <c r="D13" s="79">
        <f>N$4/HLOOKUP(DATEDIF(VLOOKUP(B13,'Ages OLD'!A$1:D$167,4,FALSE),B$1,"y"),Men!B$1:CP$100,14,FALSE)</f>
        <v>2.664311157072274E-3</v>
      </c>
      <c r="E13" s="14">
        <f t="shared" si="0"/>
        <v>3.9467592592592592E-3</v>
      </c>
      <c r="F13" s="165"/>
      <c r="G13" s="56">
        <f>(D13/C13)</f>
        <v>0.67506300284763776</v>
      </c>
      <c r="I13" s="10">
        <v>11</v>
      </c>
      <c r="J13" s="246" t="s">
        <v>576</v>
      </c>
      <c r="K13" s="313" t="s">
        <v>898</v>
      </c>
      <c r="L13" s="20"/>
      <c r="M13" s="60">
        <f>HLOOKUP(M10,Men!B$1:CP$100,14,FALSE)</f>
        <v>0.77610000000000001</v>
      </c>
      <c r="N13" s="62">
        <f>N4/M13</f>
        <v>3.319660982977566E-3</v>
      </c>
      <c r="O13" s="61" t="s">
        <v>362</v>
      </c>
    </row>
    <row r="14" spans="1:16" ht="12" customHeight="1" x14ac:dyDescent="0.4">
      <c r="A14" s="173">
        <v>12</v>
      </c>
      <c r="B14" s="309" t="s">
        <v>103</v>
      </c>
      <c r="C14" s="313" t="s">
        <v>910</v>
      </c>
      <c r="D14" s="78">
        <f>N$3/HLOOKUP(DATEDIF(VLOOKUP(B14,'Ages OLD'!A$1:E$167,4,FALSE),B$1,"y"),Women!B$1:CP$100,14,FALSE)</f>
        <v>3.6950095635541642E-3</v>
      </c>
      <c r="E14" s="14">
        <f t="shared" si="0"/>
        <v>5.5092592592592589E-3</v>
      </c>
      <c r="F14" s="165"/>
      <c r="G14" s="68">
        <f>D14/C14</f>
        <v>0.67069081153588195</v>
      </c>
      <c r="I14" s="10">
        <v>12</v>
      </c>
      <c r="J14" s="246" t="s">
        <v>102</v>
      </c>
      <c r="K14" s="313" t="s">
        <v>899</v>
      </c>
      <c r="L14" s="20"/>
      <c r="M14" s="21"/>
    </row>
    <row r="15" spans="1:16" ht="12" customHeight="1" x14ac:dyDescent="0.5">
      <c r="A15" s="173">
        <v>13</v>
      </c>
      <c r="B15" s="309" t="s">
        <v>579</v>
      </c>
      <c r="C15" s="313" t="s">
        <v>900</v>
      </c>
      <c r="D15" s="79">
        <f>N$4/HLOOKUP(DATEDIF(VLOOKUP(B15,'Ages OLD'!A$1:D$167,4,FALSE),B$1,"y"),Men!B$1:CP$100,14,FALSE)</f>
        <v>3.319660982977566E-3</v>
      </c>
      <c r="E15" s="14">
        <f t="shared" si="0"/>
        <v>4.9768518518518521E-3</v>
      </c>
      <c r="F15" s="165"/>
      <c r="G15" s="56">
        <f>(D15/C15)</f>
        <v>0.66702025332386439</v>
      </c>
      <c r="I15" s="10">
        <v>13</v>
      </c>
      <c r="J15" s="309" t="s">
        <v>579</v>
      </c>
      <c r="K15" s="313" t="s">
        <v>900</v>
      </c>
      <c r="L15" s="20"/>
      <c r="M15" s="259" t="s">
        <v>63</v>
      </c>
      <c r="N15" s="260"/>
      <c r="O15" s="261"/>
    </row>
    <row r="16" spans="1:16" ht="12" customHeight="1" x14ac:dyDescent="0.5">
      <c r="A16" s="173">
        <v>14</v>
      </c>
      <c r="B16" s="309" t="s">
        <v>885</v>
      </c>
      <c r="C16" s="313" t="s">
        <v>890</v>
      </c>
      <c r="D16" s="79">
        <f>N$4/HLOOKUP(DATEDIF(VLOOKUP(B16,'Ages OLD'!A$1:D$167,4,FALSE),B$1,"y"),Men!B$1:CP$100,14,FALSE)</f>
        <v>2.6316536147996824E-3</v>
      </c>
      <c r="E16" s="14">
        <f t="shared" si="0"/>
        <v>4.0277777777777777E-3</v>
      </c>
      <c r="F16" s="165"/>
      <c r="G16" s="56">
        <f>(D16/C16)</f>
        <v>0.65337606988130048</v>
      </c>
      <c r="I16" s="10">
        <v>14</v>
      </c>
      <c r="J16" s="309" t="s">
        <v>672</v>
      </c>
      <c r="K16" s="313" t="s">
        <v>901</v>
      </c>
      <c r="L16" s="20"/>
      <c r="M16" s="262" t="s">
        <v>64</v>
      </c>
      <c r="N16" s="258"/>
      <c r="O16" s="263"/>
    </row>
    <row r="17" spans="1:15" ht="12" customHeight="1" x14ac:dyDescent="0.5">
      <c r="A17" s="173">
        <v>15</v>
      </c>
      <c r="B17" s="246" t="s">
        <v>576</v>
      </c>
      <c r="C17" s="313" t="s">
        <v>898</v>
      </c>
      <c r="D17" s="78">
        <f>N$3/HLOOKUP(DATEDIF(VLOOKUP(B17,'Ages OLD'!A$1:E$167,4,FALSE),B$1,"y"),Women!B$1:CP$100,14,FALSE)</f>
        <v>3.1773453759269361E-3</v>
      </c>
      <c r="E17" s="14">
        <f t="shared" si="0"/>
        <v>4.8842592592592592E-3</v>
      </c>
      <c r="F17" s="165"/>
      <c r="G17" s="68">
        <f>D17/C17</f>
        <v>0.65052758407603617</v>
      </c>
      <c r="I17" s="10">
        <v>15</v>
      </c>
      <c r="J17" s="309" t="s">
        <v>658</v>
      </c>
      <c r="K17" s="313" t="s">
        <v>902</v>
      </c>
      <c r="L17" s="20"/>
      <c r="M17" s="262" t="s">
        <v>65</v>
      </c>
      <c r="N17" s="258"/>
      <c r="O17" s="263"/>
    </row>
    <row r="18" spans="1:15" ht="12" customHeight="1" x14ac:dyDescent="0.5">
      <c r="A18" s="173">
        <v>16</v>
      </c>
      <c r="B18" s="246" t="s">
        <v>102</v>
      </c>
      <c r="C18" s="313" t="s">
        <v>899</v>
      </c>
      <c r="D18" s="79">
        <f>N$4/HLOOKUP(DATEDIF(VLOOKUP(B18,'Ages OLD'!A$1:D$167,4,FALSE),B$1,"y"),Men!B$1:CP$100,14,FALSE)</f>
        <v>3.1756303326622567E-3</v>
      </c>
      <c r="E18" s="14">
        <f t="shared" si="0"/>
        <v>4.8958333333333336E-3</v>
      </c>
      <c r="F18" s="165"/>
      <c r="G18" s="56">
        <f>(D18/C18)</f>
        <v>0.64863938709697155</v>
      </c>
      <c r="I18" s="10">
        <v>16</v>
      </c>
      <c r="J18" s="246" t="s">
        <v>90</v>
      </c>
      <c r="K18" s="313" t="s">
        <v>903</v>
      </c>
      <c r="L18" s="20"/>
      <c r="M18" s="262" t="s">
        <v>66</v>
      </c>
      <c r="N18" s="258"/>
      <c r="O18" s="263"/>
    </row>
    <row r="19" spans="1:15" ht="12" customHeight="1" x14ac:dyDescent="0.5">
      <c r="A19" s="173">
        <v>17</v>
      </c>
      <c r="B19" s="309" t="s">
        <v>578</v>
      </c>
      <c r="C19" s="313" t="s">
        <v>918</v>
      </c>
      <c r="D19" s="78">
        <f>N$3/HLOOKUP(DATEDIF(VLOOKUP(B19,'Ages OLD'!A$1:E$167,4,FALSE),B$1,"y"),Women!B$1:CP$100,14,FALSE)</f>
        <v>4.0227062260492288E-3</v>
      </c>
      <c r="E19" s="14">
        <f t="shared" si="0"/>
        <v>6.3078703703703708E-3</v>
      </c>
      <c r="F19" s="165"/>
      <c r="G19" s="68">
        <f>D19/C19</f>
        <v>0.63772810629477683</v>
      </c>
      <c r="I19" s="10">
        <v>17</v>
      </c>
      <c r="J19" s="309" t="s">
        <v>608</v>
      </c>
      <c r="K19" s="313" t="s">
        <v>904</v>
      </c>
      <c r="L19" s="20"/>
      <c r="M19" s="264" t="s">
        <v>67</v>
      </c>
      <c r="N19" s="265"/>
      <c r="O19" s="266"/>
    </row>
    <row r="20" spans="1:15" ht="12" customHeight="1" x14ac:dyDescent="0.4">
      <c r="A20" s="173">
        <v>18</v>
      </c>
      <c r="B20" s="309" t="s">
        <v>659</v>
      </c>
      <c r="C20" s="313" t="s">
        <v>896</v>
      </c>
      <c r="D20" s="79">
        <f>N$4/HLOOKUP(DATEDIF(VLOOKUP(B20,'Ages OLD'!A$1:D$167,4,FALSE),B$1,"y"),Men!B$1:CP$100,14,FALSE)</f>
        <v>3.04357813217825E-3</v>
      </c>
      <c r="E20" s="14">
        <f t="shared" si="0"/>
        <v>4.8032407407407407E-3</v>
      </c>
      <c r="F20" s="165"/>
      <c r="G20" s="56">
        <f>(D20/C20)</f>
        <v>0.63365096534988141</v>
      </c>
      <c r="I20" s="10">
        <v>18</v>
      </c>
      <c r="J20" s="309" t="s">
        <v>611</v>
      </c>
      <c r="K20" s="313" t="s">
        <v>905</v>
      </c>
      <c r="L20" s="20"/>
    </row>
    <row r="21" spans="1:15" ht="12" customHeight="1" x14ac:dyDescent="0.4">
      <c r="A21" s="173">
        <v>19</v>
      </c>
      <c r="B21" s="309" t="s">
        <v>108</v>
      </c>
      <c r="C21" s="313" t="s">
        <v>921</v>
      </c>
      <c r="D21" s="78">
        <f>N$3/HLOOKUP(DATEDIF(VLOOKUP(B21,'Ages OLD'!A$1:E$167,4,FALSE),B$1,"y"),Women!B$1:CP$100,14,FALSE)</f>
        <v>4.0830581001641015E-3</v>
      </c>
      <c r="E21" s="14">
        <f t="shared" si="0"/>
        <v>6.4930555555555557E-3</v>
      </c>
      <c r="F21" s="165"/>
      <c r="G21" s="68">
        <f>D21/C21</f>
        <v>0.62883461649586159</v>
      </c>
      <c r="I21" s="10">
        <v>19</v>
      </c>
      <c r="J21" s="309" t="s">
        <v>227</v>
      </c>
      <c r="K21" s="313" t="s">
        <v>906</v>
      </c>
      <c r="L21" s="20"/>
    </row>
    <row r="22" spans="1:15" ht="12" customHeight="1" x14ac:dyDescent="0.4">
      <c r="A22" s="173">
        <v>20</v>
      </c>
      <c r="B22" s="309" t="s">
        <v>204</v>
      </c>
      <c r="C22" s="313" t="s">
        <v>911</v>
      </c>
      <c r="D22" s="79">
        <f>N$4/HLOOKUP(DATEDIF(VLOOKUP(B22,'Ages OLD'!A$1:D$167,4,FALSE),B$1,"y"),Men!B$1:CP$100,14,FALSE)</f>
        <v>3.5201378451822501E-3</v>
      </c>
      <c r="E22" s="14">
        <f t="shared" si="0"/>
        <v>5.6018518518518518E-3</v>
      </c>
      <c r="F22" s="165"/>
      <c r="G22" s="56">
        <f>(D22/C22)</f>
        <v>0.62838824343749256</v>
      </c>
      <c r="I22" s="10">
        <v>20</v>
      </c>
      <c r="J22" s="309" t="s">
        <v>567</v>
      </c>
      <c r="K22" s="313" t="s">
        <v>907</v>
      </c>
      <c r="L22" s="20"/>
    </row>
    <row r="23" spans="1:15" ht="12" customHeight="1" x14ac:dyDescent="0.4">
      <c r="A23" s="173">
        <v>21</v>
      </c>
      <c r="B23" s="309" t="s">
        <v>601</v>
      </c>
      <c r="C23" s="313" t="s">
        <v>914</v>
      </c>
      <c r="D23" s="78">
        <f>N$3/HLOOKUP(DATEDIF(VLOOKUP(B23,'Ages OLD'!A$1:E$167,4,FALSE),B$1,"y"),Women!B$1:CP$100,14,FALSE)</f>
        <v>3.645514568148519E-3</v>
      </c>
      <c r="E23" s="14">
        <f t="shared" si="0"/>
        <v>5.8449074074074072E-3</v>
      </c>
      <c r="F23" s="165"/>
      <c r="G23" s="68">
        <f>D23/C23</f>
        <v>0.62370783898620208</v>
      </c>
      <c r="I23" s="10">
        <v>21</v>
      </c>
      <c r="J23" s="246" t="s">
        <v>152</v>
      </c>
      <c r="K23" s="313" t="s">
        <v>908</v>
      </c>
      <c r="L23" s="20"/>
    </row>
    <row r="24" spans="1:15" ht="12" customHeight="1" x14ac:dyDescent="0.4">
      <c r="A24" s="173">
        <v>22</v>
      </c>
      <c r="B24" s="246" t="s">
        <v>209</v>
      </c>
      <c r="C24" s="313" t="s">
        <v>895</v>
      </c>
      <c r="D24" s="78">
        <f>N$3/HLOOKUP(DATEDIF(VLOOKUP(B24,'Ages OLD'!A$1:E$167,4,FALSE),B$1,"y"),Women!B$1:CP$100,14,FALSE)</f>
        <v>2.9120370370370368E-3</v>
      </c>
      <c r="E24" s="14">
        <f t="shared" si="0"/>
        <v>4.6874999999999998E-3</v>
      </c>
      <c r="F24" s="165"/>
      <c r="G24" s="68">
        <f>D24/C24</f>
        <v>0.62123456790123455</v>
      </c>
      <c r="I24" s="10">
        <v>22</v>
      </c>
      <c r="J24" s="309" t="s">
        <v>598</v>
      </c>
      <c r="K24" s="313" t="s">
        <v>909</v>
      </c>
      <c r="L24" s="20"/>
    </row>
    <row r="25" spans="1:15" ht="12" customHeight="1" x14ac:dyDescent="0.4">
      <c r="A25" s="173">
        <v>23</v>
      </c>
      <c r="B25" s="309" t="s">
        <v>608</v>
      </c>
      <c r="C25" s="313" t="s">
        <v>904</v>
      </c>
      <c r="D25" s="78">
        <f>N$3/HLOOKUP(DATEDIF(VLOOKUP(B25,'Ages OLD'!A$1:E$167,4,FALSE),B$1,"y"),Women!B$1:CP$100,14,FALSE)</f>
        <v>3.2148786012773643E-3</v>
      </c>
      <c r="E25" s="14">
        <f t="shared" si="0"/>
        <v>5.2314814814814811E-3</v>
      </c>
      <c r="F25" s="165"/>
      <c r="G25" s="68">
        <f>D25/C25</f>
        <v>0.61452546714682366</v>
      </c>
      <c r="I25" s="10">
        <v>23</v>
      </c>
      <c r="J25" s="309" t="s">
        <v>103</v>
      </c>
      <c r="K25" s="313" t="s">
        <v>910</v>
      </c>
      <c r="L25" s="20"/>
    </row>
    <row r="26" spans="1:15" ht="12" customHeight="1" x14ac:dyDescent="0.4">
      <c r="A26" s="173">
        <v>24</v>
      </c>
      <c r="B26" s="309" t="s">
        <v>600</v>
      </c>
      <c r="C26" s="313" t="s">
        <v>897</v>
      </c>
      <c r="D26" s="78">
        <f>N$3/HLOOKUP(DATEDIF(VLOOKUP(B26,'Ages OLD'!A$1:E$167,4,FALSE),B$1,"y"),Women!B$1:CP$100,14,FALSE)</f>
        <v>2.9488982653539612E-3</v>
      </c>
      <c r="E26" s="14">
        <f t="shared" si="0"/>
        <v>4.8148148148148152E-3</v>
      </c>
      <c r="F26" s="165"/>
      <c r="G26" s="68">
        <f>D26/C26</f>
        <v>0.61246348588120725</v>
      </c>
      <c r="I26" s="10">
        <v>24</v>
      </c>
      <c r="J26" s="309" t="s">
        <v>204</v>
      </c>
      <c r="K26" s="313" t="s">
        <v>911</v>
      </c>
      <c r="L26" s="20"/>
    </row>
    <row r="27" spans="1:15" ht="12" customHeight="1" x14ac:dyDescent="0.4">
      <c r="A27" s="173">
        <v>25</v>
      </c>
      <c r="B27" s="246" t="s">
        <v>89</v>
      </c>
      <c r="C27" s="313" t="s">
        <v>915</v>
      </c>
      <c r="D27" s="79">
        <f>N$4/HLOOKUP(DATEDIF(VLOOKUP(B27,'Ages OLD'!A$1:D$167,4,FALSE),B$1,"y"),Men!B$1:CP$100,14,FALSE)</f>
        <v>3.5201378451822501E-3</v>
      </c>
      <c r="E27" s="14">
        <f t="shared" si="0"/>
        <v>5.8912037037037041E-3</v>
      </c>
      <c r="F27" s="165"/>
      <c r="G27" s="56">
        <f>(D27/C27)</f>
        <v>0.5975243807932149</v>
      </c>
      <c r="I27" s="10">
        <v>25</v>
      </c>
      <c r="J27" s="309" t="s">
        <v>156</v>
      </c>
      <c r="K27" s="313" t="s">
        <v>912</v>
      </c>
      <c r="L27" s="20"/>
    </row>
    <row r="28" spans="1:15" ht="12" customHeight="1" x14ac:dyDescent="0.4">
      <c r="A28" s="173">
        <v>26</v>
      </c>
      <c r="B28" s="309" t="s">
        <v>156</v>
      </c>
      <c r="C28" s="313" t="s">
        <v>912</v>
      </c>
      <c r="D28" s="78">
        <f>N$3/HLOOKUP(DATEDIF(VLOOKUP(B28,'Ages OLD'!A$1:E$167,4,FALSE),B$1,"y"),Women!B$1:CP$100,14,FALSE)</f>
        <v>3.3329942051471178E-3</v>
      </c>
      <c r="E28" s="14">
        <f t="shared" si="0"/>
        <v>5.6249999999999998E-3</v>
      </c>
      <c r="F28" s="165"/>
      <c r="G28" s="68">
        <f>D28/C28</f>
        <v>0.59253230313726535</v>
      </c>
      <c r="I28" s="10">
        <v>26</v>
      </c>
      <c r="J28" s="309" t="s">
        <v>820</v>
      </c>
      <c r="K28" s="313" t="s">
        <v>913</v>
      </c>
      <c r="L28" s="20"/>
    </row>
    <row r="29" spans="1:15" ht="12" customHeight="1" x14ac:dyDescent="0.4">
      <c r="A29" s="173">
        <v>27</v>
      </c>
      <c r="B29" s="309" t="s">
        <v>594</v>
      </c>
      <c r="C29" s="313" t="s">
        <v>893</v>
      </c>
      <c r="D29" s="79">
        <f>N$4/HLOOKUP(DATEDIF(VLOOKUP(B29,'Ages OLD'!A$1:D$167,4,FALSE),B$1,"y"),Men!B$1:CP$100,14,FALSE)</f>
        <v>2.6182813911472449E-3</v>
      </c>
      <c r="E29" s="14">
        <f t="shared" si="0"/>
        <v>4.4791666666666669E-3</v>
      </c>
      <c r="F29" s="165"/>
      <c r="G29" s="56">
        <f>(D29/C29)</f>
        <v>0.58454654313984999</v>
      </c>
      <c r="I29" s="10">
        <v>27</v>
      </c>
      <c r="J29" s="309" t="s">
        <v>601</v>
      </c>
      <c r="K29" s="313" t="s">
        <v>914</v>
      </c>
      <c r="L29" s="20"/>
    </row>
    <row r="30" spans="1:15" ht="12" customHeight="1" x14ac:dyDescent="0.4">
      <c r="A30" s="173">
        <v>28</v>
      </c>
      <c r="B30" s="246" t="s">
        <v>152</v>
      </c>
      <c r="C30" s="313" t="s">
        <v>908</v>
      </c>
      <c r="D30" s="79">
        <f>N$4/HLOOKUP(DATEDIF(VLOOKUP(B30,'Ages OLD'!A$1:D$167,4,FALSE),B$1,"y"),Men!B$1:CP$100,14,FALSE)</f>
        <v>3.121382225452979E-3</v>
      </c>
      <c r="E30" s="14">
        <f t="shared" si="0"/>
        <v>5.3587962962962964E-3</v>
      </c>
      <c r="F30" s="165"/>
      <c r="G30" s="56">
        <f>(D30/C30)</f>
        <v>0.582478238183882</v>
      </c>
      <c r="I30" s="10">
        <v>28</v>
      </c>
      <c r="J30" s="246" t="s">
        <v>89</v>
      </c>
      <c r="K30" s="313" t="s">
        <v>915</v>
      </c>
      <c r="L30" s="20"/>
    </row>
    <row r="31" spans="1:15" ht="12" customHeight="1" x14ac:dyDescent="0.4">
      <c r="A31" s="173">
        <v>29</v>
      </c>
      <c r="B31" s="309" t="s">
        <v>820</v>
      </c>
      <c r="C31" s="313" t="s">
        <v>913</v>
      </c>
      <c r="D31" s="78">
        <f>N$3/HLOOKUP(DATEDIF(VLOOKUP(B31,'Ages OLD'!A$1:E$167,4,FALSE),B$1,"y"),Women!B$1:CP$100,14,FALSE)</f>
        <v>3.2926696483910412E-3</v>
      </c>
      <c r="E31" s="14">
        <f t="shared" si="0"/>
        <v>5.6944444444444447E-3</v>
      </c>
      <c r="F31" s="165"/>
      <c r="G31" s="68">
        <f>D31/C31</f>
        <v>0.5782249138637926</v>
      </c>
      <c r="I31" s="10">
        <v>29</v>
      </c>
      <c r="J31" s="246" t="s">
        <v>599</v>
      </c>
      <c r="K31" s="313" t="s">
        <v>916</v>
      </c>
      <c r="L31" s="20"/>
    </row>
    <row r="32" spans="1:15" ht="12" customHeight="1" x14ac:dyDescent="0.4">
      <c r="A32" s="173">
        <v>30</v>
      </c>
      <c r="B32" s="246" t="s">
        <v>599</v>
      </c>
      <c r="C32" s="313" t="s">
        <v>916</v>
      </c>
      <c r="D32" s="78">
        <f>N$3/HLOOKUP(DATEDIF(VLOOKUP(B32,'Ages OLD'!A$1:E$167,4,FALSE),B$1,"y"),Women!B$1:CP$100,14,FALSE)</f>
        <v>3.2148786012773643E-3</v>
      </c>
      <c r="E32" s="14">
        <f t="shared" si="0"/>
        <v>5.9259259259259256E-3</v>
      </c>
      <c r="F32" s="165"/>
      <c r="G32" s="68">
        <f>D32/C32</f>
        <v>0.5425107639655552</v>
      </c>
      <c r="I32" s="10">
        <v>30</v>
      </c>
      <c r="J32" s="246" t="s">
        <v>886</v>
      </c>
      <c r="K32" s="313" t="s">
        <v>917</v>
      </c>
      <c r="L32" s="20"/>
    </row>
    <row r="33" spans="1:12" ht="12" customHeight="1" x14ac:dyDescent="0.4">
      <c r="A33" s="173">
        <v>31</v>
      </c>
      <c r="B33" s="246" t="s">
        <v>153</v>
      </c>
      <c r="C33" s="313" t="s">
        <v>922</v>
      </c>
      <c r="D33" s="78">
        <f>N$3/HLOOKUP(DATEDIF(VLOOKUP(B33,'Ages OLD'!A$1:E$167,4,FALSE),B$1,"y"),Women!B$1:CP$100,14,FALSE)</f>
        <v>3.6950095635541642E-3</v>
      </c>
      <c r="E33" s="14">
        <f t="shared" si="0"/>
        <v>6.8171296296296296E-3</v>
      </c>
      <c r="F33" s="165"/>
      <c r="G33" s="68">
        <f>D33/C33</f>
        <v>0.54201838079979592</v>
      </c>
      <c r="I33" s="10">
        <v>31</v>
      </c>
      <c r="J33" s="309" t="s">
        <v>578</v>
      </c>
      <c r="K33" s="313" t="s">
        <v>918</v>
      </c>
      <c r="L33" s="20"/>
    </row>
    <row r="34" spans="1:12" ht="12" customHeight="1" x14ac:dyDescent="0.4">
      <c r="A34" s="173">
        <v>32</v>
      </c>
      <c r="B34" s="309" t="s">
        <v>887</v>
      </c>
      <c r="C34" s="313" t="s">
        <v>919</v>
      </c>
      <c r="D34" s="78">
        <f>N$3/HLOOKUP(DATEDIF(VLOOKUP(B34,'Ages OLD'!A$1:E$167,4,FALSE),B$1,"y"),Women!B$1:CP$100,14,FALSE)</f>
        <v>3.3743186987682931E-3</v>
      </c>
      <c r="E34" s="14">
        <f t="shared" si="0"/>
        <v>6.3888888888888893E-3</v>
      </c>
      <c r="F34" s="165"/>
      <c r="G34" s="68">
        <f>D34/C34</f>
        <v>0.5281542311115589</v>
      </c>
      <c r="I34" s="10">
        <v>32</v>
      </c>
      <c r="J34" s="309" t="s">
        <v>887</v>
      </c>
      <c r="K34" s="313" t="s">
        <v>919</v>
      </c>
      <c r="L34" s="20"/>
    </row>
    <row r="35" spans="1:12" ht="12" customHeight="1" x14ac:dyDescent="0.4">
      <c r="A35" s="173">
        <v>33</v>
      </c>
      <c r="B35" s="309" t="s">
        <v>672</v>
      </c>
      <c r="C35" s="313" t="s">
        <v>901</v>
      </c>
      <c r="D35" s="79">
        <f>N$4/HLOOKUP(DATEDIF(VLOOKUP(B35,'Ages OLD'!A$1:D$167,4,FALSE),B$1,"y"),Men!B$1:CP$100,14,FALSE)</f>
        <v>2.5787097276437684E-3</v>
      </c>
      <c r="E35" s="14">
        <f t="shared" si="0"/>
        <v>4.9884259259259257E-3</v>
      </c>
      <c r="F35" s="165"/>
      <c r="G35" s="56">
        <f>(D35/C35)</f>
        <v>0.51693856257174386</v>
      </c>
      <c r="I35" s="10">
        <v>33</v>
      </c>
      <c r="J35" s="309" t="s">
        <v>575</v>
      </c>
      <c r="K35" s="313" t="s">
        <v>920</v>
      </c>
      <c r="L35" s="20"/>
    </row>
    <row r="36" spans="1:12" ht="12" customHeight="1" x14ac:dyDescent="0.4">
      <c r="A36" s="173">
        <v>34</v>
      </c>
      <c r="B36" s="246" t="s">
        <v>886</v>
      </c>
      <c r="C36" s="313" t="s">
        <v>917</v>
      </c>
      <c r="D36" s="78">
        <f>N$3/HLOOKUP(DATEDIF(VLOOKUP(B36,'Ages OLD'!A$1:E$167,4,FALSE),B$1,"y"),Women!B$1:CP$100,14,FALSE)</f>
        <v>2.9126195609492267E-3</v>
      </c>
      <c r="E36" s="14">
        <f t="shared" si="0"/>
        <v>6.2268518518518515E-3</v>
      </c>
      <c r="F36" s="165"/>
      <c r="G36" s="68">
        <f>D36/C36</f>
        <v>0.46775154287363047</v>
      </c>
      <c r="I36" s="10">
        <v>34</v>
      </c>
      <c r="J36" s="309" t="s">
        <v>108</v>
      </c>
      <c r="K36" s="313" t="s">
        <v>921</v>
      </c>
      <c r="L36" s="20"/>
    </row>
    <row r="37" spans="1:12" ht="12" customHeight="1" x14ac:dyDescent="0.4">
      <c r="A37" s="173">
        <v>35</v>
      </c>
      <c r="B37" s="310" t="s">
        <v>575</v>
      </c>
      <c r="C37" s="314" t="s">
        <v>920</v>
      </c>
      <c r="D37" s="158">
        <f>N$3/HLOOKUP(DATEDIF(VLOOKUP(B37,'Ages OLD'!A$1:E$167,4,FALSE),B$1,"y"),Women!B$1:CP$100,14,FALSE)</f>
        <v>2.9120370370370368E-3</v>
      </c>
      <c r="E37" s="150">
        <f t="shared" si="0"/>
        <v>6.4236111111111108E-3</v>
      </c>
      <c r="F37" s="165"/>
      <c r="G37" s="159">
        <f>D37/C37</f>
        <v>0.45333333333333331</v>
      </c>
      <c r="I37" s="10">
        <v>35</v>
      </c>
      <c r="J37" s="247" t="s">
        <v>153</v>
      </c>
      <c r="K37" s="314" t="s">
        <v>922</v>
      </c>
      <c r="L37" s="20"/>
    </row>
    <row r="38" spans="1:12" ht="12.7" x14ac:dyDescent="0.4">
      <c r="A38" s="169"/>
      <c r="B38" s="160"/>
      <c r="C38" s="211"/>
      <c r="F38" s="1"/>
    </row>
    <row r="39" spans="1:12" ht="12.7" x14ac:dyDescent="0.4">
      <c r="A39" s="169"/>
      <c r="B39" s="160"/>
      <c r="C39" s="211"/>
      <c r="F39" s="1"/>
    </row>
    <row r="40" spans="1:12" ht="12.7" x14ac:dyDescent="0.4">
      <c r="A40" s="169"/>
      <c r="B40" s="160"/>
      <c r="C40" s="211"/>
      <c r="F40" s="1"/>
    </row>
    <row r="41" spans="1:12" ht="12.7" x14ac:dyDescent="0.4">
      <c r="A41" s="169"/>
      <c r="B41" s="160"/>
      <c r="C41" s="211"/>
      <c r="F41" s="1"/>
    </row>
    <row r="42" spans="1:12" ht="12.7" x14ac:dyDescent="0.4">
      <c r="A42" s="169"/>
      <c r="B42" s="160"/>
      <c r="C42" s="211"/>
      <c r="F42" s="1"/>
    </row>
    <row r="43" spans="1:12" ht="12.7" x14ac:dyDescent="0.4">
      <c r="A43" s="169"/>
      <c r="B43" s="160"/>
      <c r="C43" s="211"/>
      <c r="F43" s="1"/>
    </row>
    <row r="44" spans="1:12" ht="12.7" x14ac:dyDescent="0.4">
      <c r="A44" s="169"/>
      <c r="B44" s="160"/>
      <c r="C44" s="211"/>
      <c r="F44" s="1"/>
    </row>
    <row r="45" spans="1:12" ht="12.7" x14ac:dyDescent="0.4">
      <c r="A45" s="169"/>
      <c r="B45" s="160"/>
      <c r="C45" s="211"/>
      <c r="F45" s="1"/>
    </row>
    <row r="46" spans="1:12" ht="12.7" x14ac:dyDescent="0.4">
      <c r="A46" s="169"/>
      <c r="B46" s="160"/>
      <c r="C46" s="211"/>
      <c r="F46" s="1"/>
    </row>
    <row r="47" spans="1:12" ht="12.7" x14ac:dyDescent="0.4">
      <c r="A47" s="169"/>
      <c r="B47" s="160"/>
      <c r="C47" s="211"/>
      <c r="F47" s="1"/>
    </row>
  </sheetData>
  <sortState xmlns:xlrd2="http://schemas.microsoft.com/office/spreadsheetml/2017/richdata2" ref="J3:K37">
    <sortCondition ref="K3:K37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DE7D-5193-456B-8DE4-C23462B1A648}">
  <dimension ref="A1:P72"/>
  <sheetViews>
    <sheetView showGridLines="0" workbookViewId="0">
      <selection activeCell="F3" sqref="F3:F44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3" width="8.64453125" style="179" customWidth="1"/>
    <col min="4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6.87890625" style="1" bestFit="1" customWidth="1"/>
    <col min="12" max="12" width="4.6445312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4">
        <v>45749</v>
      </c>
      <c r="C1" s="54"/>
      <c r="D1" s="54"/>
      <c r="E1" s="66"/>
      <c r="G1" s="95">
        <v>6.2</v>
      </c>
      <c r="H1" s="96" t="s">
        <v>83</v>
      </c>
      <c r="J1" s="4" t="s">
        <v>664</v>
      </c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1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9">
        <v>1</v>
      </c>
      <c r="B3" s="19" t="s">
        <v>587</v>
      </c>
      <c r="C3" s="318">
        <v>2.7083333333333334E-2</v>
      </c>
      <c r="D3" s="251">
        <f>N$4/HLOOKUP(DATEDIF(VLOOKUP(B3,'Ages OLD'!A$1:D$167,4,FALSE),B$1,"y"),Men!B$1:CP$100,30,FALSE)</f>
        <v>2.1778660336589671E-2</v>
      </c>
      <c r="E3" s="177">
        <f t="shared" ref="E3:E44" si="0">C3/G$1</f>
        <v>4.3682795698924736E-3</v>
      </c>
      <c r="F3" s="215"/>
      <c r="G3" s="252">
        <f>(D3/C3)</f>
        <v>0.80413515088946474</v>
      </c>
      <c r="I3" s="9">
        <v>1</v>
      </c>
      <c r="J3" s="317" t="s">
        <v>603</v>
      </c>
      <c r="K3" s="318">
        <v>2.6875E-2</v>
      </c>
      <c r="L3" s="20"/>
      <c r="M3" s="67" t="s">
        <v>370</v>
      </c>
      <c r="N3" s="69">
        <f>(HLOOKUP("OC",Women!A$1:CP$45,30,FALSE))/86400</f>
        <v>2.1064814814814814E-2</v>
      </c>
      <c r="O3" s="70"/>
    </row>
    <row r="4" spans="1:16" ht="12" customHeight="1" x14ac:dyDescent="0.4">
      <c r="A4" s="10">
        <v>2</v>
      </c>
      <c r="B4" s="13" t="s">
        <v>168</v>
      </c>
      <c r="C4" s="319">
        <v>3.5358796296296298E-2</v>
      </c>
      <c r="D4" s="78">
        <f>N$3/HLOOKUP(DATEDIF(VLOOKUP(B4,'Ages OLD'!A$1:E$167,4,FALSE),B$1,"y"),Women!B$1:CP$100,30,FALSE)</f>
        <v>2.7374678121916587E-2</v>
      </c>
      <c r="E4" s="14">
        <f t="shared" si="0"/>
        <v>5.7030316606929508E-3</v>
      </c>
      <c r="F4" s="165"/>
      <c r="G4" s="68">
        <f>D4/C4</f>
        <v>0.77419711611574238</v>
      </c>
      <c r="I4" s="10">
        <v>2</v>
      </c>
      <c r="J4" s="13" t="s">
        <v>587</v>
      </c>
      <c r="K4" s="319">
        <v>2.7083333333333334E-2</v>
      </c>
      <c r="L4" s="20"/>
      <c r="M4" s="57" t="s">
        <v>369</v>
      </c>
      <c r="N4" s="71">
        <f>(HLOOKUP("OC",Men!A$1:CP$45,30,FALSE))/86400</f>
        <v>1.8553240740740742E-2</v>
      </c>
      <c r="O4" s="72"/>
    </row>
    <row r="5" spans="1:16" ht="12" customHeight="1" x14ac:dyDescent="0.4">
      <c r="A5" s="10">
        <v>3</v>
      </c>
      <c r="B5" s="315" t="s">
        <v>593</v>
      </c>
      <c r="C5" s="319">
        <v>2.824074074074074E-2</v>
      </c>
      <c r="D5" s="78">
        <f>N$3/HLOOKUP(DATEDIF(VLOOKUP(B5,'Ages OLD'!A$1:E$167,4,FALSE),B$1,"y"),Women!B$1:CP$100,30,FALSE)</f>
        <v>2.145748682368831E-2</v>
      </c>
      <c r="E5" s="14">
        <f t="shared" si="0"/>
        <v>4.5549581839904414E-3</v>
      </c>
      <c r="F5" s="165"/>
      <c r="G5" s="68">
        <f>D5/C5</f>
        <v>0.75980609080601236</v>
      </c>
      <c r="I5" s="10">
        <v>3</v>
      </c>
      <c r="J5" s="315" t="s">
        <v>593</v>
      </c>
      <c r="K5" s="319">
        <v>2.824074074074074E-2</v>
      </c>
      <c r="L5" s="20"/>
    </row>
    <row r="6" spans="1:16" ht="12" customHeight="1" x14ac:dyDescent="0.4">
      <c r="A6" s="10">
        <v>4</v>
      </c>
      <c r="B6" s="315" t="s">
        <v>611</v>
      </c>
      <c r="C6" s="319">
        <v>3.6550925925925924E-2</v>
      </c>
      <c r="D6" s="79">
        <f>N$4/HLOOKUP(DATEDIF(VLOOKUP(B6,'Ages OLD'!A$1:D$167,4,FALSE),B$1,"y"),Men!B$1:CP$100,30,FALSE)</f>
        <v>2.739698868981208E-2</v>
      </c>
      <c r="E6" s="14">
        <f t="shared" si="0"/>
        <v>5.8953106332138589E-3</v>
      </c>
      <c r="F6" s="165"/>
      <c r="G6" s="56">
        <f>(D6/C6)</f>
        <v>0.74955662533241407</v>
      </c>
      <c r="I6" s="10">
        <v>4</v>
      </c>
      <c r="J6" s="315" t="s">
        <v>592</v>
      </c>
      <c r="K6" s="319">
        <v>2.9675925925925925E-2</v>
      </c>
      <c r="L6" s="20"/>
      <c r="P6" s="21"/>
    </row>
    <row r="7" spans="1:16" ht="12" customHeight="1" x14ac:dyDescent="0.4">
      <c r="A7" s="10">
        <v>5</v>
      </c>
      <c r="B7" s="315" t="s">
        <v>71</v>
      </c>
      <c r="C7" s="319">
        <v>3.8344907407407404E-2</v>
      </c>
      <c r="D7" s="78">
        <f>N$3/HLOOKUP(DATEDIF(VLOOKUP(B7,'Ages OLD'!A$1:E$167,4,FALSE),B$1,"y"),Women!B$1:CP$100,30,FALSE)</f>
        <v>2.8543109505169126E-2</v>
      </c>
      <c r="E7" s="14">
        <f t="shared" si="0"/>
        <v>6.1846624850657103E-3</v>
      </c>
      <c r="F7" s="165"/>
      <c r="G7" s="68">
        <f>D7/C7</f>
        <v>0.74437810481334521</v>
      </c>
      <c r="I7" s="10">
        <v>5</v>
      </c>
      <c r="J7" s="315" t="s">
        <v>588</v>
      </c>
      <c r="K7" s="319">
        <v>2.974537037037037E-2</v>
      </c>
      <c r="L7" s="20"/>
      <c r="M7" s="105"/>
      <c r="P7" s="53"/>
    </row>
    <row r="8" spans="1:16" ht="12" customHeight="1" x14ac:dyDescent="0.4">
      <c r="A8" s="10">
        <v>6</v>
      </c>
      <c r="B8" s="315" t="s">
        <v>567</v>
      </c>
      <c r="C8" s="319">
        <v>3.6840277777777777E-2</v>
      </c>
      <c r="D8" s="78">
        <f>N$3/HLOOKUP(DATEDIF(VLOOKUP(B8,'Ages OLD'!A$1:E$167,4,FALSE),B$1,"y"),Women!B$1:CP$100,30,FALSE)</f>
        <v>2.7006172839506171E-2</v>
      </c>
      <c r="E8" s="14">
        <f t="shared" si="0"/>
        <v>5.9419802867383513E-3</v>
      </c>
      <c r="F8" s="165"/>
      <c r="G8" s="68">
        <f>D8/C8</f>
        <v>0.73306105351345685</v>
      </c>
      <c r="I8" s="10">
        <v>6</v>
      </c>
      <c r="J8" s="315" t="s">
        <v>690</v>
      </c>
      <c r="K8" s="319">
        <v>3.0011574074074072E-2</v>
      </c>
      <c r="L8" s="20"/>
      <c r="M8" s="105"/>
    </row>
    <row r="9" spans="1:16" ht="12" customHeight="1" x14ac:dyDescent="0.4">
      <c r="A9" s="10">
        <v>7</v>
      </c>
      <c r="B9" s="315" t="s">
        <v>573</v>
      </c>
      <c r="C9" s="319">
        <v>3.2037037037037037E-2</v>
      </c>
      <c r="D9" s="78">
        <f>N$3/HLOOKUP(DATEDIF(VLOOKUP(B9,'Ages OLD'!A$1:E$167,4,FALSE),B$1,"y"),Women!B$1:CP$100,30,FALSE)</f>
        <v>2.2991502744831711E-2</v>
      </c>
      <c r="E9" s="14">
        <f t="shared" si="0"/>
        <v>5.1672640382317801E-3</v>
      </c>
      <c r="F9" s="165"/>
      <c r="G9" s="68">
        <f>D9/C9</f>
        <v>0.71765384290226153</v>
      </c>
      <c r="I9" s="10">
        <v>7</v>
      </c>
      <c r="J9" s="13" t="s">
        <v>925</v>
      </c>
      <c r="K9" s="319">
        <v>3.0451388888888889E-2</v>
      </c>
      <c r="L9" s="20"/>
    </row>
    <row r="10" spans="1:16" ht="12" customHeight="1" x14ac:dyDescent="0.4">
      <c r="A10" s="10">
        <v>8</v>
      </c>
      <c r="B10" s="315" t="s">
        <v>603</v>
      </c>
      <c r="C10" s="319">
        <v>2.6875E-2</v>
      </c>
      <c r="D10" s="79">
        <f>N$4/HLOOKUP(DATEDIF(VLOOKUP(B10,'Ages OLD'!A$1:D$167,4,FALSE),B$1,"y"),Men!B$1:CP$100,30,FALSE)</f>
        <v>1.9111290421034963E-2</v>
      </c>
      <c r="E10" s="14">
        <f t="shared" si="0"/>
        <v>4.3346774193548385E-3</v>
      </c>
      <c r="F10" s="165"/>
      <c r="G10" s="56">
        <f>(D10/C10)</f>
        <v>0.71111778310827767</v>
      </c>
      <c r="I10" s="10">
        <v>8</v>
      </c>
      <c r="J10" s="315" t="s">
        <v>573</v>
      </c>
      <c r="K10" s="319">
        <v>3.2037037037037037E-2</v>
      </c>
      <c r="L10" s="20"/>
      <c r="M10" s="106">
        <v>71</v>
      </c>
      <c r="N10" s="427" t="s">
        <v>360</v>
      </c>
      <c r="O10" s="428"/>
    </row>
    <row r="11" spans="1:16" ht="12" customHeight="1" x14ac:dyDescent="0.4">
      <c r="A11" s="10">
        <v>9</v>
      </c>
      <c r="B11" s="315" t="s">
        <v>90</v>
      </c>
      <c r="C11" s="319">
        <v>3.7106481481481483E-2</v>
      </c>
      <c r="D11" s="78">
        <f>N$3/HLOOKUP(DATEDIF(VLOOKUP(B11,'Ages OLD'!A$1:E$167,4,FALSE),B$1,"y"),Women!B$1:CP$100,30,FALSE)</f>
        <v>2.6298145836223238E-2</v>
      </c>
      <c r="E11" s="14">
        <f t="shared" si="0"/>
        <v>5.9849163679808843E-3</v>
      </c>
      <c r="F11" s="165"/>
      <c r="G11" s="68">
        <f>D11/C11</f>
        <v>0.70872108554263491</v>
      </c>
      <c r="I11" s="10">
        <v>9</v>
      </c>
      <c r="J11" s="315" t="s">
        <v>102</v>
      </c>
      <c r="K11" s="319">
        <v>3.2534722222222222E-2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0">
        <v>10</v>
      </c>
      <c r="B12" s="315" t="s">
        <v>665</v>
      </c>
      <c r="C12" s="319">
        <v>3.5648148148148151E-2</v>
      </c>
      <c r="D12" s="79">
        <f>N$4/HLOOKUP(DATEDIF(VLOOKUP(B12,'Ages OLD'!A$1:D$167,4,FALSE),B$1,"y"),Men!B$1:CP$100,30,FALSE)</f>
        <v>2.5102476986525155E-2</v>
      </c>
      <c r="E12" s="14">
        <f t="shared" si="0"/>
        <v>5.7497013142174432E-3</v>
      </c>
      <c r="F12" s="165"/>
      <c r="G12" s="56">
        <f>(D12/C12)</f>
        <v>0.70417338040122512</v>
      </c>
      <c r="I12" s="10">
        <v>10</v>
      </c>
      <c r="J12" s="315" t="s">
        <v>580</v>
      </c>
      <c r="K12" s="319">
        <v>3.3622685185185186E-2</v>
      </c>
      <c r="L12" s="20"/>
      <c r="M12" s="58">
        <f>HLOOKUP(M10,Women!B$1:CP$100,30,FALSE)</f>
        <v>0.66449999999999998</v>
      </c>
      <c r="N12" s="63">
        <f>N3/M12</f>
        <v>3.170024802831424E-2</v>
      </c>
      <c r="O12" s="59" t="s">
        <v>361</v>
      </c>
    </row>
    <row r="13" spans="1:16" ht="12" customHeight="1" x14ac:dyDescent="0.4">
      <c r="A13" s="10">
        <v>11</v>
      </c>
      <c r="B13" s="315" t="s">
        <v>227</v>
      </c>
      <c r="C13" s="319">
        <v>3.7222222222222219E-2</v>
      </c>
      <c r="D13" s="78">
        <f>N$3/HLOOKUP(DATEDIF(VLOOKUP(B13,'Ages OLD'!A$1:E$167,4,FALSE),B$1,"y"),Women!B$1:CP$100,30,FALSE)</f>
        <v>2.5957874078638095E-2</v>
      </c>
      <c r="E13" s="14">
        <f t="shared" si="0"/>
        <v>6.0035842293906802E-3</v>
      </c>
      <c r="F13" s="165"/>
      <c r="G13" s="68">
        <f>D13/C13</f>
        <v>0.69737572151565042</v>
      </c>
      <c r="I13" s="10">
        <v>11</v>
      </c>
      <c r="J13" s="13" t="s">
        <v>659</v>
      </c>
      <c r="K13" s="319">
        <v>3.4097222222222223E-2</v>
      </c>
      <c r="L13" s="20"/>
      <c r="M13" s="60">
        <f>HLOOKUP(M10,Men!B$1:CP$100,30,FALSE)</f>
        <v>0.73050000000000004</v>
      </c>
      <c r="N13" s="62">
        <f>N4/M13</f>
        <v>2.5398002382944204E-2</v>
      </c>
      <c r="O13" s="61" t="s">
        <v>362</v>
      </c>
    </row>
    <row r="14" spans="1:16" ht="12" customHeight="1" x14ac:dyDescent="0.4">
      <c r="A14" s="10">
        <v>12</v>
      </c>
      <c r="B14" s="315" t="s">
        <v>102</v>
      </c>
      <c r="C14" s="319">
        <v>3.2534722222222222E-2</v>
      </c>
      <c r="D14" s="79">
        <f>N$4/HLOOKUP(DATEDIF(VLOOKUP(B14,'Ages OLD'!A$1:D$167,4,FALSE),B$1,"y"),Men!B$1:CP$100,30,FALSE)</f>
        <v>2.2570852482652972E-2</v>
      </c>
      <c r="E14" s="14">
        <f t="shared" si="0"/>
        <v>5.2475358422939067E-3</v>
      </c>
      <c r="F14" s="165"/>
      <c r="G14" s="56">
        <f t="shared" ref="G14:G20" si="1">(D14/C14)</f>
        <v>0.69374658644653742</v>
      </c>
      <c r="I14" s="10">
        <v>12</v>
      </c>
      <c r="J14" s="315" t="s">
        <v>606</v>
      </c>
      <c r="K14" s="319">
        <v>3.4479166666666665E-2</v>
      </c>
      <c r="L14" s="20"/>
      <c r="M14" s="21"/>
    </row>
    <row r="15" spans="1:16" ht="12" customHeight="1" x14ac:dyDescent="0.5">
      <c r="A15" s="10">
        <v>13</v>
      </c>
      <c r="B15" s="13" t="s">
        <v>579</v>
      </c>
      <c r="C15" s="319">
        <v>3.4560185185185187E-2</v>
      </c>
      <c r="D15" s="79">
        <f>N$4/HLOOKUP(DATEDIF(VLOOKUP(B15,'Ages OLD'!A$1:D$167,4,FALSE),B$1,"y"),Men!B$1:CP$100,30,FALSE)</f>
        <v>2.3874971999409009E-2</v>
      </c>
      <c r="E15" s="14">
        <f t="shared" si="0"/>
        <v>5.5742234169653525E-3</v>
      </c>
      <c r="F15" s="165"/>
      <c r="G15" s="56">
        <f t="shared" si="1"/>
        <v>0.69082303441022719</v>
      </c>
      <c r="I15" s="10">
        <v>13</v>
      </c>
      <c r="J15" s="13" t="s">
        <v>572</v>
      </c>
      <c r="K15" s="319">
        <v>3.4548611111111113E-2</v>
      </c>
      <c r="L15" s="20"/>
      <c r="M15" s="259" t="s">
        <v>63</v>
      </c>
      <c r="N15" s="260"/>
      <c r="O15" s="261"/>
    </row>
    <row r="16" spans="1:16" ht="12" customHeight="1" x14ac:dyDescent="0.5">
      <c r="A16" s="10">
        <v>14</v>
      </c>
      <c r="B16" s="315" t="s">
        <v>588</v>
      </c>
      <c r="C16" s="319">
        <v>2.974537037037037E-2</v>
      </c>
      <c r="D16" s="79">
        <f>N$4/HLOOKUP(DATEDIF(VLOOKUP(B16,'Ages OLD'!A$1:D$167,4,FALSE),B$1,"y"),Men!B$1:CP$100,30,FALSE)</f>
        <v>2.051668775930636E-2</v>
      </c>
      <c r="E16" s="14">
        <f t="shared" si="0"/>
        <v>4.7976403823178013E-3</v>
      </c>
      <c r="F16" s="165"/>
      <c r="G16" s="56">
        <f t="shared" si="1"/>
        <v>0.68974389976812045</v>
      </c>
      <c r="I16" s="10">
        <v>14</v>
      </c>
      <c r="J16" s="13" t="s">
        <v>579</v>
      </c>
      <c r="K16" s="319">
        <v>3.4560185185185187E-2</v>
      </c>
      <c r="L16" s="20"/>
      <c r="M16" s="262" t="s">
        <v>64</v>
      </c>
      <c r="N16" s="258"/>
      <c r="O16" s="263"/>
    </row>
    <row r="17" spans="1:15" ht="12" customHeight="1" x14ac:dyDescent="0.5">
      <c r="A17" s="10">
        <v>15</v>
      </c>
      <c r="B17" s="13" t="s">
        <v>72</v>
      </c>
      <c r="C17" s="319">
        <v>4.0694444444444443E-2</v>
      </c>
      <c r="D17" s="79">
        <f>N$4/HLOOKUP(DATEDIF(VLOOKUP(B17,'Ages OLD'!A$1:D$167,4,FALSE),B$1,"y"),Men!B$1:CP$100,30,FALSE)</f>
        <v>2.7916401957178368E-2</v>
      </c>
      <c r="E17" s="14">
        <f t="shared" si="0"/>
        <v>6.5636200716845871E-3</v>
      </c>
      <c r="F17" s="165"/>
      <c r="G17" s="56">
        <f t="shared" si="1"/>
        <v>0.68600032113202813</v>
      </c>
      <c r="I17" s="10">
        <v>15</v>
      </c>
      <c r="J17" s="315" t="s">
        <v>600</v>
      </c>
      <c r="K17" s="319">
        <v>3.4976851851851849E-2</v>
      </c>
      <c r="L17" s="20"/>
      <c r="M17" s="262" t="s">
        <v>65</v>
      </c>
      <c r="N17" s="258"/>
      <c r="O17" s="263"/>
    </row>
    <row r="18" spans="1:15" ht="12" customHeight="1" x14ac:dyDescent="0.5">
      <c r="A18" s="10">
        <v>16</v>
      </c>
      <c r="B18" s="315" t="s">
        <v>89</v>
      </c>
      <c r="C18" s="319">
        <v>3.7430555555555557E-2</v>
      </c>
      <c r="D18" s="79">
        <f>N$4/HLOOKUP(DATEDIF(VLOOKUP(B18,'Ages OLD'!A$1:D$167,4,FALSE),B$1,"y"),Men!B$1:CP$100,30,FALSE)</f>
        <v>2.5398002382944204E-2</v>
      </c>
      <c r="E18" s="14">
        <f t="shared" si="0"/>
        <v>6.0371863799283153E-3</v>
      </c>
      <c r="F18" s="165"/>
      <c r="G18" s="56">
        <f t="shared" si="1"/>
        <v>0.67853661282819389</v>
      </c>
      <c r="I18" s="10">
        <v>16</v>
      </c>
      <c r="J18" s="13" t="s">
        <v>168</v>
      </c>
      <c r="K18" s="319">
        <v>3.5358796296296298E-2</v>
      </c>
      <c r="L18" s="20"/>
      <c r="M18" s="262" t="s">
        <v>66</v>
      </c>
      <c r="N18" s="258"/>
      <c r="O18" s="263"/>
    </row>
    <row r="19" spans="1:15" ht="12" customHeight="1" x14ac:dyDescent="0.5">
      <c r="A19" s="10">
        <v>17</v>
      </c>
      <c r="B19" s="315" t="s">
        <v>592</v>
      </c>
      <c r="C19" s="319">
        <v>2.9675925925925925E-2</v>
      </c>
      <c r="D19" s="79">
        <f>N$4/HLOOKUP(DATEDIF(VLOOKUP(B19,'Ages OLD'!A$1:D$167,4,FALSE),B$1,"y"),Men!B$1:CP$100,30,FALSE)</f>
        <v>1.9860030765083216E-2</v>
      </c>
      <c r="E19" s="14">
        <f t="shared" si="0"/>
        <v>4.7864396654719232E-3</v>
      </c>
      <c r="F19" s="165"/>
      <c r="G19" s="56">
        <f t="shared" si="1"/>
        <v>0.66923036587487905</v>
      </c>
      <c r="I19" s="10">
        <v>17</v>
      </c>
      <c r="J19" s="315" t="s">
        <v>665</v>
      </c>
      <c r="K19" s="319">
        <v>3.5648148148148151E-2</v>
      </c>
      <c r="L19" s="20"/>
      <c r="M19" s="264" t="s">
        <v>67</v>
      </c>
      <c r="N19" s="265"/>
      <c r="O19" s="266"/>
    </row>
    <row r="20" spans="1:15" ht="12" customHeight="1" x14ac:dyDescent="0.4">
      <c r="A20" s="10">
        <v>18</v>
      </c>
      <c r="B20" s="315" t="s">
        <v>606</v>
      </c>
      <c r="C20" s="319">
        <v>3.4479166666666665E-2</v>
      </c>
      <c r="D20" s="79">
        <f>N$4/HLOOKUP(DATEDIF(VLOOKUP(B20,'Ages OLD'!A$1:D$167,4,FALSE),B$1,"y"),Men!B$1:CP$100,30,FALSE)</f>
        <v>2.2570852482652972E-2</v>
      </c>
      <c r="E20" s="14">
        <f t="shared" si="0"/>
        <v>5.5611559139784944E-3</v>
      </c>
      <c r="F20" s="165"/>
      <c r="G20" s="56">
        <f t="shared" si="1"/>
        <v>0.65462291188359079</v>
      </c>
      <c r="I20" s="10">
        <v>18</v>
      </c>
      <c r="J20" s="315" t="s">
        <v>576</v>
      </c>
      <c r="K20" s="319">
        <v>3.5717592592592592E-2</v>
      </c>
      <c r="L20" s="20"/>
    </row>
    <row r="21" spans="1:15" ht="12" customHeight="1" x14ac:dyDescent="0.4">
      <c r="A21" s="10">
        <v>19</v>
      </c>
      <c r="B21" s="13" t="s">
        <v>578</v>
      </c>
      <c r="C21" s="319">
        <v>4.2569444444444444E-2</v>
      </c>
      <c r="D21" s="78">
        <f>N$3/HLOOKUP(DATEDIF(VLOOKUP(B21,'Ages OLD'!A$1:E$167,4,FALSE),B$1,"y"),Women!B$1:CP$100,30,FALSE)</f>
        <v>2.7374678121916587E-2</v>
      </c>
      <c r="E21" s="14">
        <f t="shared" si="0"/>
        <v>6.8660394265232976E-3</v>
      </c>
      <c r="F21" s="165"/>
      <c r="G21" s="68">
        <f>D21/C21</f>
        <v>0.64305932292919876</v>
      </c>
      <c r="I21" s="10">
        <v>19</v>
      </c>
      <c r="J21" s="316" t="s">
        <v>597</v>
      </c>
      <c r="K21" s="319">
        <v>3.6076388888888887E-2</v>
      </c>
      <c r="L21" s="20"/>
    </row>
    <row r="22" spans="1:15" ht="12" customHeight="1" x14ac:dyDescent="0.4">
      <c r="A22" s="10">
        <v>20</v>
      </c>
      <c r="B22" s="315" t="s">
        <v>658</v>
      </c>
      <c r="C22" s="319">
        <v>3.9525462962962964E-2</v>
      </c>
      <c r="D22" s="79">
        <f>N$4/HLOOKUP(DATEDIF(VLOOKUP(B22,'Ages OLD'!A$1:D$167,4,FALSE),B$1,"y"),Men!B$1:CP$100,30,FALSE)</f>
        <v>2.5398002382944204E-2</v>
      </c>
      <c r="E22" s="14">
        <f t="shared" si="0"/>
        <v>6.3750746714456392E-3</v>
      </c>
      <c r="F22" s="165"/>
      <c r="G22" s="56">
        <f>(D22/C22)</f>
        <v>0.64257317888327359</v>
      </c>
      <c r="I22" s="10">
        <v>20</v>
      </c>
      <c r="J22" s="315" t="s">
        <v>611</v>
      </c>
      <c r="K22" s="319">
        <v>3.6550925925925924E-2</v>
      </c>
      <c r="L22" s="20"/>
    </row>
    <row r="23" spans="1:15" ht="12" customHeight="1" x14ac:dyDescent="0.4">
      <c r="A23" s="10">
        <v>21</v>
      </c>
      <c r="B23" s="13" t="s">
        <v>190</v>
      </c>
      <c r="C23" s="319">
        <v>4.0462962962962964E-2</v>
      </c>
      <c r="D23" s="78">
        <f>N$3/HLOOKUP(DATEDIF(VLOOKUP(B23,'Ages OLD'!A$1:E$167,4,FALSE),B$1,"y"),Women!B$1:CP$100,30,FALSE)</f>
        <v>2.5957874078638095E-2</v>
      </c>
      <c r="E23" s="14">
        <f t="shared" si="0"/>
        <v>6.5262843488649944E-3</v>
      </c>
      <c r="F23" s="165"/>
      <c r="G23" s="68">
        <f>D23/C23</f>
        <v>0.64152183077641056</v>
      </c>
      <c r="I23" s="10">
        <v>21</v>
      </c>
      <c r="J23" s="315" t="s">
        <v>567</v>
      </c>
      <c r="K23" s="319">
        <v>3.6840277777777777E-2</v>
      </c>
      <c r="L23" s="20"/>
    </row>
    <row r="24" spans="1:15" ht="12" customHeight="1" x14ac:dyDescent="0.4">
      <c r="A24" s="10">
        <v>22</v>
      </c>
      <c r="B24" s="13" t="s">
        <v>659</v>
      </c>
      <c r="C24" s="319">
        <v>3.4097222222222223E-2</v>
      </c>
      <c r="D24" s="79">
        <f>N$4/HLOOKUP(DATEDIF(VLOOKUP(B24,'Ages OLD'!A$1:D$167,4,FALSE),B$1,"y"),Men!B$1:CP$100,30,FALSE)</f>
        <v>2.1778660336589671E-2</v>
      </c>
      <c r="E24" s="14">
        <f t="shared" si="0"/>
        <v>5.4995519713261646E-3</v>
      </c>
      <c r="F24" s="165"/>
      <c r="G24" s="56">
        <f>(D24/C24)</f>
        <v>0.63872242127676426</v>
      </c>
      <c r="I24" s="10">
        <v>22</v>
      </c>
      <c r="J24" s="315" t="s">
        <v>90</v>
      </c>
      <c r="K24" s="319">
        <v>3.7106481481481483E-2</v>
      </c>
      <c r="L24" s="20"/>
    </row>
    <row r="25" spans="1:15" ht="12" customHeight="1" x14ac:dyDescent="0.4">
      <c r="A25" s="10">
        <v>23</v>
      </c>
      <c r="B25" s="315" t="s">
        <v>580</v>
      </c>
      <c r="C25" s="319">
        <v>3.3622685185185186E-2</v>
      </c>
      <c r="D25" s="79">
        <f>N$4/HLOOKUP(DATEDIF(VLOOKUP(B25,'Ages OLD'!A$1:D$167,4,FALSE),B$1,"y"),Men!B$1:CP$100,30,FALSE)</f>
        <v>2.140182344069759E-2</v>
      </c>
      <c r="E25" s="14">
        <f t="shared" si="0"/>
        <v>5.4230137395459973E-3</v>
      </c>
      <c r="F25" s="165"/>
      <c r="G25" s="56">
        <f>(D25/C25)</f>
        <v>0.63652927548236549</v>
      </c>
      <c r="I25" s="10">
        <v>23</v>
      </c>
      <c r="J25" s="315" t="s">
        <v>227</v>
      </c>
      <c r="K25" s="319">
        <v>3.7222222222222219E-2</v>
      </c>
      <c r="L25" s="20"/>
    </row>
    <row r="26" spans="1:15" ht="12" customHeight="1" x14ac:dyDescent="0.4">
      <c r="A26" s="10">
        <v>24</v>
      </c>
      <c r="B26" s="13" t="s">
        <v>926</v>
      </c>
      <c r="C26" s="319">
        <v>4.0567129629629627E-2</v>
      </c>
      <c r="D26" s="79">
        <f>N$4/HLOOKUP(DATEDIF(VLOOKUP(B26,'Ages OLD'!A$1:D$167,4,FALSE),B$1,"y"),Men!B$1:CP$100,30,FALSE)</f>
        <v>2.5729081598586525E-2</v>
      </c>
      <c r="E26" s="14">
        <f t="shared" si="0"/>
        <v>6.5430854241338102E-3</v>
      </c>
      <c r="F26" s="165"/>
      <c r="G26" s="56">
        <f>(D26/C26)</f>
        <v>0.63423470759425848</v>
      </c>
      <c r="I26" s="10">
        <v>24</v>
      </c>
      <c r="J26" s="315" t="s">
        <v>89</v>
      </c>
      <c r="K26" s="319">
        <v>3.7430555555555557E-2</v>
      </c>
      <c r="L26" s="20"/>
    </row>
    <row r="27" spans="1:15" ht="12" customHeight="1" x14ac:dyDescent="0.4">
      <c r="A27" s="10">
        <v>25</v>
      </c>
      <c r="B27" s="316" t="s">
        <v>597</v>
      </c>
      <c r="C27" s="319">
        <v>3.6076388888888887E-2</v>
      </c>
      <c r="D27" s="79">
        <f>N$4/HLOOKUP(DATEDIF(VLOOKUP(B27,'Ages OLD'!A$1:D$167,4,FALSE),B$1,"y"),Men!B$1:CP$100,30,FALSE)</f>
        <v>2.2778687220062297E-2</v>
      </c>
      <c r="E27" s="14">
        <f t="shared" si="0"/>
        <v>5.8187724014336917E-3</v>
      </c>
      <c r="F27" s="165"/>
      <c r="G27" s="56">
        <f>(D27/C27)</f>
        <v>0.63140153218267003</v>
      </c>
      <c r="I27" s="10">
        <v>25</v>
      </c>
      <c r="J27" s="315" t="s">
        <v>152</v>
      </c>
      <c r="K27" s="319">
        <v>3.7499999999999999E-2</v>
      </c>
      <c r="L27" s="20"/>
    </row>
    <row r="28" spans="1:15" ht="12" customHeight="1" x14ac:dyDescent="0.4">
      <c r="A28" s="10">
        <v>26</v>
      </c>
      <c r="B28" s="315" t="s">
        <v>576</v>
      </c>
      <c r="C28" s="319">
        <v>3.5717592592592592E-2</v>
      </c>
      <c r="D28" s="78">
        <f>N$3/HLOOKUP(DATEDIF(VLOOKUP(B28,'Ages OLD'!A$1:E$167,4,FALSE),B$1,"y"),Women!B$1:CP$100,30,FALSE)</f>
        <v>2.2145515995389838E-2</v>
      </c>
      <c r="E28" s="14">
        <f t="shared" si="0"/>
        <v>5.7609020310633212E-3</v>
      </c>
      <c r="F28" s="165"/>
      <c r="G28" s="68">
        <f>D28/C28</f>
        <v>0.62001703888583348</v>
      </c>
      <c r="I28" s="10">
        <v>26</v>
      </c>
      <c r="J28" s="315" t="s">
        <v>71</v>
      </c>
      <c r="K28" s="319">
        <v>3.8344907407407404E-2</v>
      </c>
      <c r="L28" s="20"/>
    </row>
    <row r="29" spans="1:15" ht="12" customHeight="1" x14ac:dyDescent="0.4">
      <c r="A29" s="10">
        <v>27</v>
      </c>
      <c r="B29" s="315" t="s">
        <v>690</v>
      </c>
      <c r="C29" s="319">
        <v>3.0011574074074072E-2</v>
      </c>
      <c r="D29" s="79">
        <f>N$4/HLOOKUP(DATEDIF(VLOOKUP(B29,'Ages OLD'!A$1:D$167,4,FALSE),B$1,"y"),Men!B$1:CP$100,30,FALSE)</f>
        <v>1.8566237106715445E-2</v>
      </c>
      <c r="E29" s="14">
        <f t="shared" si="0"/>
        <v>4.8405764635603343E-3</v>
      </c>
      <c r="F29" s="165"/>
      <c r="G29" s="56">
        <f>(D29/C29)</f>
        <v>0.61863589896653082</v>
      </c>
      <c r="I29" s="10">
        <v>27</v>
      </c>
      <c r="J29" s="13" t="s">
        <v>672</v>
      </c>
      <c r="K29" s="319">
        <v>3.8865740740740742E-2</v>
      </c>
      <c r="L29" s="20"/>
    </row>
    <row r="30" spans="1:15" ht="12" customHeight="1" x14ac:dyDescent="0.4">
      <c r="A30" s="10">
        <v>28</v>
      </c>
      <c r="B30" s="13" t="s">
        <v>925</v>
      </c>
      <c r="C30" s="319">
        <v>3.0451388888888889E-2</v>
      </c>
      <c r="D30" s="79">
        <f>N$4/HLOOKUP(DATEDIF(VLOOKUP(B30,'Ages OLD'!A$1:D$167,4,FALSE),B$1,"y"),Men!B$1:CP$100,30,FALSE)</f>
        <v>1.8616536966426591E-2</v>
      </c>
      <c r="E30" s="14">
        <f t="shared" si="0"/>
        <v>4.9115143369175629E-3</v>
      </c>
      <c r="F30" s="165"/>
      <c r="G30" s="56">
        <f>(D30/C30)</f>
        <v>0.6113526392623555</v>
      </c>
      <c r="I30" s="10">
        <v>28</v>
      </c>
      <c r="J30" s="315" t="s">
        <v>658</v>
      </c>
      <c r="K30" s="319">
        <v>3.9525462962962964E-2</v>
      </c>
      <c r="L30" s="20"/>
    </row>
    <row r="31" spans="1:15" ht="12" customHeight="1" x14ac:dyDescent="0.4">
      <c r="A31" s="10">
        <v>29</v>
      </c>
      <c r="B31" s="315" t="s">
        <v>600</v>
      </c>
      <c r="C31" s="319">
        <v>3.4976851851851849E-2</v>
      </c>
      <c r="D31" s="78">
        <f>N$3/HLOOKUP(DATEDIF(VLOOKUP(B31,'Ages OLD'!A$1:E$167,4,FALSE),B$1,"y"),Women!B$1:CP$100,30,FALSE)</f>
        <v>2.1213307970609076E-2</v>
      </c>
      <c r="E31" s="14">
        <f t="shared" si="0"/>
        <v>5.641427718040621E-3</v>
      </c>
      <c r="F31" s="165"/>
      <c r="G31" s="68">
        <f>D31/C31</f>
        <v>0.60649563489762548</v>
      </c>
      <c r="I31" s="10">
        <v>29</v>
      </c>
      <c r="J31" s="13" t="s">
        <v>934</v>
      </c>
      <c r="K31" s="319">
        <v>4.0358796296296295E-2</v>
      </c>
      <c r="L31" s="20"/>
    </row>
    <row r="32" spans="1:15" ht="12" customHeight="1" x14ac:dyDescent="0.4">
      <c r="A32" s="10">
        <v>30</v>
      </c>
      <c r="B32" s="13" t="s">
        <v>572</v>
      </c>
      <c r="C32" s="319">
        <v>3.4548611111111113E-2</v>
      </c>
      <c r="D32" s="79">
        <f>N$4/HLOOKUP(DATEDIF(VLOOKUP(B32,'Ages OLD'!A$1:D$167,4,FALSE),B$1,"y"),Men!B$1:CP$100,30,FALSE)</f>
        <v>2.0862746812932355E-2</v>
      </c>
      <c r="E32" s="14">
        <f t="shared" si="0"/>
        <v>5.5723566308243733E-3</v>
      </c>
      <c r="F32" s="165"/>
      <c r="G32" s="56">
        <f>(D32/C32)</f>
        <v>0.60386644041452442</v>
      </c>
      <c r="I32" s="10">
        <v>30</v>
      </c>
      <c r="J32" s="13" t="s">
        <v>190</v>
      </c>
      <c r="K32" s="319">
        <v>4.0462962962962964E-2</v>
      </c>
      <c r="L32" s="20"/>
    </row>
    <row r="33" spans="1:12" ht="12" customHeight="1" x14ac:dyDescent="0.4">
      <c r="A33" s="10">
        <v>31</v>
      </c>
      <c r="B33" s="13" t="s">
        <v>927</v>
      </c>
      <c r="C33" s="319">
        <v>4.5231481481481484E-2</v>
      </c>
      <c r="D33" s="78">
        <f>N$3/HLOOKUP(DATEDIF(VLOOKUP(B33,'Ages OLD'!A$1:E$167,4,FALSE),B$1,"y"),Women!B$1:CP$100,30,FALSE)</f>
        <v>2.7006172839506171E-2</v>
      </c>
      <c r="E33" s="14">
        <f t="shared" si="0"/>
        <v>7.2954002389486261E-3</v>
      </c>
      <c r="F33" s="165"/>
      <c r="G33" s="68">
        <f>D33/C33</f>
        <v>0.59706584783350392</v>
      </c>
      <c r="I33" s="10">
        <v>31</v>
      </c>
      <c r="J33" s="13" t="s">
        <v>926</v>
      </c>
      <c r="K33" s="319">
        <v>4.0567129629629627E-2</v>
      </c>
      <c r="L33" s="20"/>
    </row>
    <row r="34" spans="1:12" ht="12" customHeight="1" x14ac:dyDescent="0.4">
      <c r="A34" s="10">
        <v>32</v>
      </c>
      <c r="B34" s="315" t="s">
        <v>152</v>
      </c>
      <c r="C34" s="319">
        <v>3.7499999999999999E-2</v>
      </c>
      <c r="D34" s="79">
        <f>N$4/HLOOKUP(DATEDIF(VLOOKUP(B34,'Ages OLD'!A$1:D$167,4,FALSE),B$1,"y"),Men!B$1:CP$100,30,FALSE)</f>
        <v>2.2169005545155624E-2</v>
      </c>
      <c r="E34" s="14">
        <f t="shared" si="0"/>
        <v>6.0483870967741934E-3</v>
      </c>
      <c r="F34" s="165"/>
      <c r="G34" s="56">
        <f>(D34/C34)</f>
        <v>0.59117348120415003</v>
      </c>
      <c r="I34" s="10">
        <v>32</v>
      </c>
      <c r="J34" s="13" t="s">
        <v>72</v>
      </c>
      <c r="K34" s="319">
        <v>4.0694444444444443E-2</v>
      </c>
      <c r="L34" s="20"/>
    </row>
    <row r="35" spans="1:12" ht="12" customHeight="1" x14ac:dyDescent="0.4">
      <c r="A35" s="10">
        <v>33</v>
      </c>
      <c r="B35" s="13" t="s">
        <v>204</v>
      </c>
      <c r="C35" s="319">
        <v>4.372685185185185E-2</v>
      </c>
      <c r="D35" s="79">
        <f>N$4/HLOOKUP(DATEDIF(VLOOKUP(B35,'Ages OLD'!A$1:D$167,4,FALSE),B$1,"y"),Men!B$1:CP$100,30,FALSE)</f>
        <v>2.5102476986525155E-2</v>
      </c>
      <c r="E35" s="14">
        <f t="shared" si="0"/>
        <v>7.0527180406212663E-3</v>
      </c>
      <c r="F35" s="165"/>
      <c r="G35" s="56">
        <f>(D35/C35)</f>
        <v>0.57407464574795486</v>
      </c>
      <c r="I35" s="10">
        <v>33</v>
      </c>
      <c r="J35" s="13" t="s">
        <v>820</v>
      </c>
      <c r="K35" s="319">
        <v>4.0798611111111112E-2</v>
      </c>
      <c r="L35" s="20"/>
    </row>
    <row r="36" spans="1:12" ht="12" customHeight="1" x14ac:dyDescent="0.4">
      <c r="A36" s="10">
        <v>34</v>
      </c>
      <c r="B36" s="13" t="s">
        <v>601</v>
      </c>
      <c r="C36" s="319">
        <v>4.4108796296296299E-2</v>
      </c>
      <c r="D36" s="78">
        <f>N$3/HLOOKUP(DATEDIF(VLOOKUP(B36,'Ages OLD'!A$1:E$167,4,FALSE),B$1,"y"),Women!B$1:CP$100,30,FALSE)</f>
        <v>2.5303080858636414E-2</v>
      </c>
      <c r="E36" s="14">
        <f t="shared" si="0"/>
        <v>7.1143219832735961E-3</v>
      </c>
      <c r="F36" s="165"/>
      <c r="G36" s="68">
        <f t="shared" ref="G36:G42" si="2">D36/C36</f>
        <v>0.57365158388511839</v>
      </c>
      <c r="I36" s="10">
        <v>34</v>
      </c>
      <c r="J36" s="13" t="s">
        <v>578</v>
      </c>
      <c r="K36" s="319">
        <v>4.2569444444444444E-2</v>
      </c>
      <c r="L36" s="20"/>
    </row>
    <row r="37" spans="1:12" ht="12" customHeight="1" x14ac:dyDescent="0.4">
      <c r="A37" s="10">
        <v>35</v>
      </c>
      <c r="B37" s="13" t="s">
        <v>820</v>
      </c>
      <c r="C37" s="319">
        <v>4.0798611111111112E-2</v>
      </c>
      <c r="D37" s="78">
        <f>N$3/HLOOKUP(DATEDIF(VLOOKUP(B37,'Ages OLD'!A$1:E$167,4,FALSE),B$1,"y"),Women!B$1:CP$100,30,FALSE)</f>
        <v>2.2991502744831711E-2</v>
      </c>
      <c r="E37" s="14">
        <f t="shared" si="0"/>
        <v>6.5804211469534047E-3</v>
      </c>
      <c r="F37" s="165"/>
      <c r="G37" s="68">
        <f t="shared" si="2"/>
        <v>0.5635364077031092</v>
      </c>
      <c r="I37" s="10">
        <v>35</v>
      </c>
      <c r="J37" s="13" t="s">
        <v>836</v>
      </c>
      <c r="K37" s="319">
        <v>4.3124999999999997E-2</v>
      </c>
      <c r="L37" s="20"/>
    </row>
    <row r="38" spans="1:12" ht="12" customHeight="1" x14ac:dyDescent="0.4">
      <c r="A38" s="10">
        <v>36</v>
      </c>
      <c r="B38" s="13" t="s">
        <v>100</v>
      </c>
      <c r="C38" s="319">
        <v>4.9305555555555554E-2</v>
      </c>
      <c r="D38" s="78">
        <f>N$3/HLOOKUP(DATEDIF(VLOOKUP(B38,'Ages OLD'!A$1:E$167,4,FALSE),B$1,"y"),Women!B$1:CP$100,30,FALSE)</f>
        <v>2.7753379202654565E-2</v>
      </c>
      <c r="E38" s="14">
        <f t="shared" si="0"/>
        <v>7.9525089605734754E-3</v>
      </c>
      <c r="F38" s="165"/>
      <c r="G38" s="68">
        <f t="shared" si="2"/>
        <v>0.56288543734961372</v>
      </c>
      <c r="I38" s="10">
        <v>36</v>
      </c>
      <c r="J38" s="13" t="s">
        <v>169</v>
      </c>
      <c r="K38" s="319">
        <v>4.3692129629629629E-2</v>
      </c>
      <c r="L38" s="20"/>
    </row>
    <row r="39" spans="1:12" ht="12.7" x14ac:dyDescent="0.4">
      <c r="A39" s="10">
        <v>37</v>
      </c>
      <c r="B39" s="13" t="s">
        <v>169</v>
      </c>
      <c r="C39" s="319">
        <v>4.3692129629629629E-2</v>
      </c>
      <c r="D39" s="78">
        <f>N$3/HLOOKUP(DATEDIF(VLOOKUP(B39,'Ages OLD'!A$1:E$167,4,FALSE),B$1,"y"),Women!B$1:CP$100,30,FALSE)</f>
        <v>2.3522964617325309E-2</v>
      </c>
      <c r="E39" s="14">
        <f t="shared" si="0"/>
        <v>7.0471176821983268E-3</v>
      </c>
      <c r="F39" s="165"/>
      <c r="G39" s="68">
        <f t="shared" si="2"/>
        <v>0.53837990541375014</v>
      </c>
      <c r="I39" s="10">
        <v>37</v>
      </c>
      <c r="J39" s="13" t="s">
        <v>204</v>
      </c>
      <c r="K39" s="319">
        <v>4.372685185185185E-2</v>
      </c>
      <c r="L39" s="20"/>
    </row>
    <row r="40" spans="1:12" ht="12.7" x14ac:dyDescent="0.4">
      <c r="A40" s="10">
        <v>38</v>
      </c>
      <c r="B40" s="13" t="s">
        <v>934</v>
      </c>
      <c r="C40" s="319">
        <v>4.0358796296296295E-2</v>
      </c>
      <c r="D40" s="78">
        <f>N$3/HLOOKUP(DATEDIF(VLOOKUP(B40,'Ages OLD'!A$1:E$167,4,FALSE),B$1,"y"),Women!B$1:CP$100,30,FALSE)</f>
        <v>2.1117608836907081E-2</v>
      </c>
      <c r="E40" s="14">
        <f t="shared" si="0"/>
        <v>6.5094832735961769E-3</v>
      </c>
      <c r="F40" s="165"/>
      <c r="G40" s="68">
        <f t="shared" si="2"/>
        <v>0.52324674605929788</v>
      </c>
      <c r="I40" s="10">
        <v>38</v>
      </c>
      <c r="J40" s="13" t="s">
        <v>886</v>
      </c>
      <c r="K40" s="319">
        <v>4.4097222222222225E-2</v>
      </c>
      <c r="L40" s="20"/>
    </row>
    <row r="41" spans="1:12" ht="12.7" x14ac:dyDescent="0.4">
      <c r="A41" s="10">
        <v>39</v>
      </c>
      <c r="B41" s="13" t="s">
        <v>836</v>
      </c>
      <c r="C41" s="319">
        <v>4.3124999999999997E-2</v>
      </c>
      <c r="D41" s="78">
        <f>N$3/HLOOKUP(DATEDIF(VLOOKUP(B41,'Ages OLD'!A$1:E$167,4,FALSE),B$1,"y"),Women!B$1:CP$100,30,FALSE)</f>
        <v>2.1824300471213028E-2</v>
      </c>
      <c r="E41" s="14">
        <f t="shared" si="0"/>
        <v>6.9556451612903221E-3</v>
      </c>
      <c r="F41" s="165"/>
      <c r="G41" s="68">
        <f t="shared" si="2"/>
        <v>0.50607073556436011</v>
      </c>
      <c r="I41" s="10">
        <v>39</v>
      </c>
      <c r="J41" s="13" t="s">
        <v>601</v>
      </c>
      <c r="K41" s="319">
        <v>4.4108796296296299E-2</v>
      </c>
      <c r="L41" s="20"/>
    </row>
    <row r="42" spans="1:12" ht="12.7" x14ac:dyDescent="0.4">
      <c r="A42" s="10">
        <v>40</v>
      </c>
      <c r="B42" s="13" t="s">
        <v>886</v>
      </c>
      <c r="C42" s="319">
        <v>4.4097222222222225E-2</v>
      </c>
      <c r="D42" s="78">
        <f>N$3/HLOOKUP(DATEDIF(VLOOKUP(B42,'Ages OLD'!A$1:E$167,4,FALSE),B$1,"y"),Women!B$1:CP$100,30,FALSE)</f>
        <v>2.1064814814814814E-2</v>
      </c>
      <c r="E42" s="14">
        <f t="shared" si="0"/>
        <v>7.1124551971326168E-3</v>
      </c>
      <c r="F42" s="165"/>
      <c r="G42" s="68">
        <f t="shared" si="2"/>
        <v>0.47769028871391073</v>
      </c>
      <c r="I42" s="10">
        <v>40</v>
      </c>
      <c r="J42" s="13" t="s">
        <v>927</v>
      </c>
      <c r="K42" s="319">
        <v>4.5231481481481484E-2</v>
      </c>
      <c r="L42" s="20"/>
    </row>
    <row r="43" spans="1:12" ht="12.7" x14ac:dyDescent="0.4">
      <c r="A43" s="10">
        <v>41</v>
      </c>
      <c r="B43" s="13" t="s">
        <v>672</v>
      </c>
      <c r="C43" s="319">
        <v>3.8865740740740742E-2</v>
      </c>
      <c r="D43" s="79">
        <f>N$4/HLOOKUP(DATEDIF(VLOOKUP(B43,'Ages OLD'!A$1:D$167,4,FALSE),B$1,"y"),Men!B$1:CP$100,30,FALSE)</f>
        <v>1.8553240740740742E-2</v>
      </c>
      <c r="E43" s="14">
        <f t="shared" si="0"/>
        <v>6.2686678614097971E-3</v>
      </c>
      <c r="F43" s="165"/>
      <c r="G43" s="56">
        <f>(D43/C43)</f>
        <v>0.47736748064324003</v>
      </c>
      <c r="I43" s="10">
        <v>41</v>
      </c>
      <c r="J43" s="13" t="s">
        <v>575</v>
      </c>
      <c r="K43" s="319">
        <v>4.929398148148148E-2</v>
      </c>
      <c r="L43" s="20"/>
    </row>
    <row r="44" spans="1:12" ht="12.7" x14ac:dyDescent="0.4">
      <c r="A44" s="93">
        <v>42</v>
      </c>
      <c r="B44" s="320" t="s">
        <v>575</v>
      </c>
      <c r="C44" s="321">
        <v>4.929398148148148E-2</v>
      </c>
      <c r="D44" s="158">
        <f>N$3/HLOOKUP(DATEDIF(VLOOKUP(B44,'Ages OLD'!A$1:E$167,4,FALSE),B$1,"y"),Women!B$1:CP$100,30,FALSE)</f>
        <v>2.1064814814814814E-2</v>
      </c>
      <c r="E44" s="150">
        <f t="shared" si="0"/>
        <v>7.950642174432497E-3</v>
      </c>
      <c r="F44" s="165"/>
      <c r="G44" s="159">
        <f>D44/C44</f>
        <v>0.42733035923925805</v>
      </c>
      <c r="I44" s="93">
        <v>42</v>
      </c>
      <c r="J44" s="320" t="s">
        <v>100</v>
      </c>
      <c r="K44" s="321">
        <v>4.9305555555555554E-2</v>
      </c>
      <c r="L44" s="20"/>
    </row>
    <row r="45" spans="1:12" ht="12.7" x14ac:dyDescent="0.35">
      <c r="F45" s="322"/>
    </row>
    <row r="46" spans="1:12" ht="12.7" x14ac:dyDescent="0.35">
      <c r="F46" s="323"/>
    </row>
    <row r="47" spans="1:12" ht="12.7" x14ac:dyDescent="0.35">
      <c r="F47" s="323"/>
    </row>
    <row r="48" spans="1:12" ht="12.7" x14ac:dyDescent="0.35">
      <c r="F48" s="323"/>
    </row>
    <row r="49" spans="6:6" ht="12.7" x14ac:dyDescent="0.35">
      <c r="F49" s="323"/>
    </row>
    <row r="50" spans="6:6" ht="12.7" x14ac:dyDescent="0.35">
      <c r="F50" s="323"/>
    </row>
    <row r="51" spans="6:6" ht="12.7" x14ac:dyDescent="0.35">
      <c r="F51" s="323"/>
    </row>
    <row r="52" spans="6:6" ht="12.7" x14ac:dyDescent="0.35">
      <c r="F52" s="323"/>
    </row>
    <row r="53" spans="6:6" ht="12.7" x14ac:dyDescent="0.35">
      <c r="F53" s="323"/>
    </row>
    <row r="54" spans="6:6" ht="12.7" x14ac:dyDescent="0.35">
      <c r="F54" s="323"/>
    </row>
    <row r="55" spans="6:6" ht="12.7" x14ac:dyDescent="0.35">
      <c r="F55" s="323"/>
    </row>
    <row r="56" spans="6:6" ht="12.7" x14ac:dyDescent="0.35">
      <c r="F56" s="323"/>
    </row>
    <row r="57" spans="6:6" ht="12.7" x14ac:dyDescent="0.35">
      <c r="F57" s="323"/>
    </row>
    <row r="58" spans="6:6" ht="12.7" x14ac:dyDescent="0.35">
      <c r="F58" s="323"/>
    </row>
    <row r="59" spans="6:6" ht="12.7" x14ac:dyDescent="0.35">
      <c r="F59" s="323"/>
    </row>
    <row r="60" spans="6:6" ht="12.7" x14ac:dyDescent="0.35">
      <c r="F60" s="323"/>
    </row>
    <row r="61" spans="6:6" ht="12.7" x14ac:dyDescent="0.35">
      <c r="F61" s="323"/>
    </row>
    <row r="62" spans="6:6" ht="12.7" x14ac:dyDescent="0.35">
      <c r="F62" s="323"/>
    </row>
    <row r="63" spans="6:6" ht="12.7" x14ac:dyDescent="0.35">
      <c r="F63" s="323"/>
    </row>
    <row r="64" spans="6:6" ht="12.7" x14ac:dyDescent="0.35">
      <c r="F64" s="323"/>
    </row>
    <row r="65" spans="6:6" ht="12.7" x14ac:dyDescent="0.35">
      <c r="F65" s="323"/>
    </row>
    <row r="66" spans="6:6" ht="12.7" x14ac:dyDescent="0.35">
      <c r="F66" s="323"/>
    </row>
    <row r="67" spans="6:6" ht="12.7" x14ac:dyDescent="0.35">
      <c r="F67" s="323"/>
    </row>
    <row r="68" spans="6:6" ht="12.7" x14ac:dyDescent="0.35">
      <c r="F68" s="323"/>
    </row>
    <row r="69" spans="6:6" ht="12.7" x14ac:dyDescent="0.35">
      <c r="F69" s="323"/>
    </row>
    <row r="70" spans="6:6" ht="12.7" x14ac:dyDescent="0.35">
      <c r="F70" s="323"/>
    </row>
    <row r="71" spans="6:6" ht="12.7" x14ac:dyDescent="0.35">
      <c r="F71" s="323"/>
    </row>
    <row r="72" spans="6:6" ht="12.7" x14ac:dyDescent="0.4">
      <c r="F72" s="169"/>
    </row>
  </sheetData>
  <sortState xmlns:xlrd2="http://schemas.microsoft.com/office/spreadsheetml/2017/richdata2" ref="B3:G44">
    <sortCondition descending="1" ref="G3:G44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L56"/>
  <sheetViews>
    <sheetView showGridLines="0" showZeros="0" zoomScaleNormal="100" workbookViewId="0">
      <selection activeCell="O52" sqref="O52"/>
    </sheetView>
  </sheetViews>
  <sheetFormatPr defaultColWidth="9.1171875" defaultRowHeight="12.7" x14ac:dyDescent="0.4"/>
  <cols>
    <col min="1" max="1" width="4.64453125" style="169" customWidth="1"/>
    <col min="2" max="2" width="23.41015625" style="160" bestFit="1" customWidth="1"/>
    <col min="3" max="3" width="7.3515625" style="160" bestFit="1" customWidth="1"/>
    <col min="4" max="5" width="3.703125" style="169" bestFit="1" customWidth="1"/>
    <col min="6" max="6" width="4.64453125" style="169" bestFit="1" customWidth="1"/>
    <col min="7" max="9" width="3.76171875" style="169" bestFit="1" customWidth="1"/>
    <col min="10" max="10" width="3.76171875" style="169" customWidth="1"/>
    <col min="11" max="11" width="3.76171875" style="169" bestFit="1" customWidth="1"/>
    <col min="12" max="12" width="10.17578125" style="169" customWidth="1"/>
    <col min="13" max="16384" width="9.1171875" style="160"/>
  </cols>
  <sheetData>
    <row r="1" spans="1:12" ht="24.45" customHeight="1" thickBot="1" x14ac:dyDescent="0.45">
      <c r="B1" s="218" t="s">
        <v>61</v>
      </c>
      <c r="C1" s="218"/>
      <c r="D1" s="219"/>
      <c r="E1" s="220"/>
      <c r="L1" s="218" t="s">
        <v>998</v>
      </c>
    </row>
    <row r="2" spans="1:12" s="170" customFormat="1" ht="14.6" customHeight="1" thickBot="1" x14ac:dyDescent="0.45">
      <c r="A2" s="221" t="s">
        <v>5</v>
      </c>
      <c r="B2" s="222" t="s">
        <v>4</v>
      </c>
      <c r="C2" s="223" t="s">
        <v>1</v>
      </c>
      <c r="D2" s="222">
        <v>1</v>
      </c>
      <c r="E2" s="222">
        <v>2</v>
      </c>
      <c r="F2" s="222">
        <v>3</v>
      </c>
      <c r="G2" s="222">
        <v>4</v>
      </c>
      <c r="H2" s="222">
        <v>5</v>
      </c>
      <c r="I2" s="222">
        <v>6</v>
      </c>
      <c r="J2" s="222">
        <v>7</v>
      </c>
      <c r="K2" s="222">
        <v>8</v>
      </c>
      <c r="L2" s="224" t="s">
        <v>2</v>
      </c>
    </row>
    <row r="3" spans="1:12" ht="14.6" customHeight="1" x14ac:dyDescent="0.4">
      <c r="A3" s="226">
        <v>1</v>
      </c>
      <c r="B3" s="256" t="s">
        <v>573</v>
      </c>
      <c r="C3" s="227">
        <f t="shared" ref="C3:C34" si="0">COUNTIF(D3:K3,"&gt;0")</f>
        <v>1</v>
      </c>
      <c r="D3" s="228">
        <f>IF(ISERROR(VLOOKUP(B3,'Race 1'!B$3:G$53,5,FALSE)),0,VLOOKUP(B3,'Race 1'!B$3:G$53,5,FALSE))</f>
        <v>100</v>
      </c>
      <c r="E3" s="228">
        <f>IF(ISERROR(VLOOKUP(B3,'Race 2'!$B$3:$F$48,5,FALSE)),0,VLOOKUP(B3,'Race 2'!$B$3:$F$48,5,FALSE))</f>
        <v>0</v>
      </c>
      <c r="F3" s="228">
        <f>IF(ISERROR(VLOOKUP(B3,'Race 3'!$B$3:$F$52,5,FALSE)),0,VLOOKUP(B3,'Race 3'!$B$3:$F$52,5,FALSE))</f>
        <v>0</v>
      </c>
      <c r="G3" s="228">
        <f>IF(ISERROR(VLOOKUP(B3,'Race 4'!$B$3:$F$52,5,FALSE)),0,VLOOKUP(B3,'Race 4'!$B$3:$F$52,5,FALSE))</f>
        <v>0</v>
      </c>
      <c r="H3" s="226">
        <f>IF(ISERROR(VLOOKUP(B3,'Race 5'!$B$3:$F$78,5,FALSE)),0,VLOOKUP(B3,'Race 5'!$B$3:$F$78,5,FALSE))</f>
        <v>0</v>
      </c>
      <c r="I3" s="226">
        <f>IF(ISERROR(VLOOKUP(B3,'Race 6'!B$3:G$52,5,FALSE)),0,VLOOKUP(B3,'Race 6'!B$3:G$52,5,FALSE))</f>
        <v>0</v>
      </c>
      <c r="J3" s="226">
        <f>IF(ISERROR(VLOOKUP(B3,'Race 7'!B$3:G$40,5,FALSE)),0,VLOOKUP(B3,'Race 7'!B$3:G$40,5,FALSE))</f>
        <v>0</v>
      </c>
      <c r="K3" s="226">
        <f>IF(ISERROR(VLOOKUP(B3,'Race 8'!B$3:J$45,5,FALSE)),0,VLOOKUP(B3,'Race 8'!B$3:J$45,5,FALSE))</f>
        <v>0</v>
      </c>
      <c r="L3" s="227" cm="1">
        <f t="array" ref="L3">SUM(LARGE(D3:K3,{1,2,3,4,5}))</f>
        <v>100</v>
      </c>
    </row>
    <row r="4" spans="1:12" ht="14.6" customHeight="1" x14ac:dyDescent="0.4">
      <c r="A4" s="229">
        <v>2</v>
      </c>
      <c r="B4" s="289" t="s">
        <v>235</v>
      </c>
      <c r="C4" s="230">
        <f t="shared" si="0"/>
        <v>1</v>
      </c>
      <c r="D4" s="231">
        <f>IF(ISERROR(VLOOKUP(B4,'Race 1'!B$3:G$53,5,FALSE)),0,VLOOKUP(B4,'Race 1'!B$3:G$53,5,FALSE))</f>
        <v>99</v>
      </c>
      <c r="E4" s="231">
        <f>IF(ISERROR(VLOOKUP(B4,'Race 2'!$B$3:$F$48,5,FALSE)),0,VLOOKUP(B4,'Race 2'!$B$3:$F$48,5,FALSE))</f>
        <v>0</v>
      </c>
      <c r="F4" s="231">
        <f>IF(ISERROR(VLOOKUP(B4,'Race 3'!$B$3:$F$52,5,FALSE)),0,VLOOKUP(B4,'Race 3'!$B$3:$F$52,5,FALSE))</f>
        <v>0</v>
      </c>
      <c r="G4" s="231">
        <f>IF(ISERROR(VLOOKUP(B4,'Race 4'!$B$3:$F$52,5,FALSE)),0,VLOOKUP(B4,'Race 4'!$B$3:$F$52,5,FALSE))</f>
        <v>0</v>
      </c>
      <c r="H4" s="229">
        <f>IF(ISERROR(VLOOKUP(B4,'Race 5'!$B$3:$F$78,5,FALSE)),0,VLOOKUP(B4,'Race 5'!$B$3:$F$78,5,FALSE))</f>
        <v>0</v>
      </c>
      <c r="I4" s="229">
        <f>IF(ISERROR(VLOOKUP(B4,'Race 6'!B$3:G$52,5,FALSE)),0,VLOOKUP(B4,'Race 6'!B$3:G$52,5,FALSE))</f>
        <v>0</v>
      </c>
      <c r="J4" s="229">
        <f>IF(ISERROR(VLOOKUP(B4,'Race 7'!B$3:G$40,5,FALSE)),0,VLOOKUP(B4,'Race 7'!B$3:G$40,5,FALSE))</f>
        <v>0</v>
      </c>
      <c r="K4" s="229">
        <f>IF(ISERROR(VLOOKUP(B4,'Race 8'!B$3:J$45,5,FALSE)),0,VLOOKUP(B4,'Race 8'!B$3:J$45,5,FALSE))</f>
        <v>0</v>
      </c>
      <c r="L4" s="230" cm="1">
        <f t="array" ref="L4">SUM(LARGE(D4:K4,{1,2,3,4,5}))</f>
        <v>99</v>
      </c>
    </row>
    <row r="5" spans="1:12" ht="14.6" customHeight="1" x14ac:dyDescent="0.4">
      <c r="A5" s="229">
        <v>3</v>
      </c>
      <c r="B5" s="289" t="s">
        <v>168</v>
      </c>
      <c r="C5" s="230">
        <f t="shared" si="0"/>
        <v>1</v>
      </c>
      <c r="D5" s="231">
        <f>IF(ISERROR(VLOOKUP(B5,'Race 1'!B$3:G$53,5,FALSE)),0,VLOOKUP(B5,'Race 1'!B$3:G$53,5,FALSE))</f>
        <v>98</v>
      </c>
      <c r="E5" s="231">
        <f>IF(ISERROR(VLOOKUP(B5,'Race 2'!$B$3:$F$48,5,FALSE)),0,VLOOKUP(B5,'Race 2'!$B$3:$F$48,5,FALSE))</f>
        <v>0</v>
      </c>
      <c r="F5" s="231">
        <f>IF(ISERROR(VLOOKUP(B5,'Race 3'!$B$3:$F$52,5,FALSE)),0,VLOOKUP(B5,'Race 3'!$B$3:$F$52,5,FALSE))</f>
        <v>0</v>
      </c>
      <c r="G5" s="231">
        <f>IF(ISERROR(VLOOKUP(B5,'Race 4'!$B$3:$F$52,5,FALSE)),0,VLOOKUP(B5,'Race 4'!$B$3:$F$52,5,FALSE))</f>
        <v>0</v>
      </c>
      <c r="H5" s="229">
        <f>IF(ISERROR(VLOOKUP(B5,'Race 5'!$B$3:$F$78,5,FALSE)),0,VLOOKUP(B5,'Race 5'!$B$3:$F$78,5,FALSE))</f>
        <v>0</v>
      </c>
      <c r="I5" s="229">
        <f>IF(ISERROR(VLOOKUP(B5,'Race 6'!B$3:G$52,5,FALSE)),0,VLOOKUP(B5,'Race 6'!B$3:G$52,5,FALSE))</f>
        <v>0</v>
      </c>
      <c r="J5" s="229">
        <f>IF(ISERROR(VLOOKUP(B5,'Race 7'!B$3:G$40,5,FALSE)),0,VLOOKUP(B5,'Race 7'!B$3:G$40,5,FALSE))</f>
        <v>0</v>
      </c>
      <c r="K5" s="229">
        <f>IF(ISERROR(VLOOKUP(B5,'Race 8'!B$3:J$45,5,FALSE)),0,VLOOKUP(B5,'Race 8'!B$3:J$45,5,FALSE))</f>
        <v>0</v>
      </c>
      <c r="L5" s="230" cm="1">
        <f t="array" ref="L5">SUM(LARGE(D5:K5,{1,2,3,4,5}))</f>
        <v>98</v>
      </c>
    </row>
    <row r="6" spans="1:12" ht="14.6" customHeight="1" x14ac:dyDescent="0.4">
      <c r="A6" s="229">
        <v>4</v>
      </c>
      <c r="B6" s="256" t="s">
        <v>665</v>
      </c>
      <c r="C6" s="230">
        <f t="shared" si="0"/>
        <v>1</v>
      </c>
      <c r="D6" s="231">
        <f>IF(ISERROR(VLOOKUP(B6,'Race 1'!B$3:G$53,5,FALSE)),0,VLOOKUP(B6,'Race 1'!B$3:G$53,5,FALSE))</f>
        <v>97</v>
      </c>
      <c r="E6" s="231">
        <f>IF(ISERROR(VLOOKUP(B6,'Race 2'!$B$3:$F$48,5,FALSE)),0,VLOOKUP(B6,'Race 2'!$B$3:$F$48,5,FALSE))</f>
        <v>0</v>
      </c>
      <c r="F6" s="231">
        <f>IF(ISERROR(VLOOKUP(B6,'Race 3'!$B$3:$F$52,5,FALSE)),0,VLOOKUP(B6,'Race 3'!$B$3:$F$52,5,FALSE))</f>
        <v>0</v>
      </c>
      <c r="G6" s="231">
        <f>IF(ISERROR(VLOOKUP(B6,'Race 4'!$B$3:$F$52,5,FALSE)),0,VLOOKUP(B6,'Race 4'!$B$3:$F$52,5,FALSE))</f>
        <v>0</v>
      </c>
      <c r="H6" s="229">
        <f>IF(ISERROR(VLOOKUP(B6,'Race 5'!$B$3:$F$78,5,FALSE)),0,VLOOKUP(B6,'Race 5'!$B$3:$F$78,5,FALSE))</f>
        <v>0</v>
      </c>
      <c r="I6" s="229">
        <f>IF(ISERROR(VLOOKUP(B6,'Race 6'!B$3:G$52,5,FALSE)),0,VLOOKUP(B6,'Race 6'!B$3:G$52,5,FALSE))</f>
        <v>0</v>
      </c>
      <c r="J6" s="229">
        <f>IF(ISERROR(VLOOKUP(B6,'Race 7'!B$3:G$40,5,FALSE)),0,VLOOKUP(B6,'Race 7'!B$3:G$40,5,FALSE))</f>
        <v>0</v>
      </c>
      <c r="K6" s="229">
        <f>IF(ISERROR(VLOOKUP(B6,'Race 8'!B$3:J$45,5,FALSE)),0,VLOOKUP(B6,'Race 8'!B$3:J$45,5,FALSE))</f>
        <v>0</v>
      </c>
      <c r="L6" s="230" cm="1">
        <f t="array" ref="L6">SUM(LARGE(D6:K6,{1,2,3,4,5}))</f>
        <v>97</v>
      </c>
    </row>
    <row r="7" spans="1:12" ht="14.6" customHeight="1" x14ac:dyDescent="0.4">
      <c r="A7" s="229">
        <v>5</v>
      </c>
      <c r="B7" s="160" t="s">
        <v>611</v>
      </c>
      <c r="C7" s="230">
        <f t="shared" si="0"/>
        <v>1</v>
      </c>
      <c r="D7" s="231">
        <f>IF(ISERROR(VLOOKUP(B7,'Race 1'!B$3:G$53,5,FALSE)),0,VLOOKUP(B7,'Race 1'!B$3:G$53,5,FALSE))</f>
        <v>96</v>
      </c>
      <c r="E7" s="231">
        <f>IF(ISERROR(VLOOKUP(B7,'Race 2'!$B$3:$F$48,5,FALSE)),0,VLOOKUP(B7,'Race 2'!$B$3:$F$48,5,FALSE))</f>
        <v>0</v>
      </c>
      <c r="F7" s="231">
        <f>IF(ISERROR(VLOOKUP(B7,'Race 3'!$B$3:$F$52,5,FALSE)),0,VLOOKUP(B7,'Race 3'!$B$3:$F$52,5,FALSE))</f>
        <v>0</v>
      </c>
      <c r="G7" s="231">
        <f>IF(ISERROR(VLOOKUP(B7,'Race 4'!$B$3:$F$52,5,FALSE)),0,VLOOKUP(B7,'Race 4'!$B$3:$F$52,5,FALSE))</f>
        <v>0</v>
      </c>
      <c r="H7" s="229">
        <f>IF(ISERROR(VLOOKUP(B7,'Race 5'!$B$3:$F$78,5,FALSE)),0,VLOOKUP(B7,'Race 5'!$B$3:$F$78,5,FALSE))</f>
        <v>0</v>
      </c>
      <c r="I7" s="229">
        <f>IF(ISERROR(VLOOKUP(B7,'Race 6'!B$3:G$52,5,FALSE)),0,VLOOKUP(B7,'Race 6'!B$3:G$52,5,FALSE))</f>
        <v>0</v>
      </c>
      <c r="J7" s="229">
        <f>IF(ISERROR(VLOOKUP(B7,'Race 7'!B$3:G$40,5,FALSE)),0,VLOOKUP(B7,'Race 7'!B$3:G$40,5,FALSE))</f>
        <v>0</v>
      </c>
      <c r="K7" s="229">
        <f>IF(ISERROR(VLOOKUP(B7,'Race 8'!B$3:J$45,5,FALSE)),0,VLOOKUP(B7,'Race 8'!B$3:J$45,5,FALSE))</f>
        <v>0</v>
      </c>
      <c r="L7" s="230" cm="1">
        <f t="array" ref="L7">SUM(LARGE(D7:K7,{1,2,3,4,5}))</f>
        <v>96</v>
      </c>
    </row>
    <row r="8" spans="1:12" ht="14.6" customHeight="1" x14ac:dyDescent="0.4">
      <c r="A8" s="229">
        <v>6</v>
      </c>
      <c r="B8" s="160" t="s">
        <v>227</v>
      </c>
      <c r="C8" s="230">
        <f t="shared" si="0"/>
        <v>1</v>
      </c>
      <c r="D8" s="231">
        <f>IF(ISERROR(VLOOKUP(B8,'Race 1'!B$3:G$53,5,FALSE)),0,VLOOKUP(B8,'Race 1'!B$3:G$53,5,FALSE))</f>
        <v>95</v>
      </c>
      <c r="E8" s="231">
        <f>IF(ISERROR(VLOOKUP(B8,'Race 2'!$B$3:$F$48,5,FALSE)),0,VLOOKUP(B8,'Race 2'!$B$3:$F$48,5,FALSE))</f>
        <v>0</v>
      </c>
      <c r="F8" s="231">
        <f>IF(ISERROR(VLOOKUP(B8,'Race 3'!$B$3:$F$52,5,FALSE)),0,VLOOKUP(B8,'Race 3'!$B$3:$F$52,5,FALSE))</f>
        <v>0</v>
      </c>
      <c r="G8" s="231">
        <f>IF(ISERROR(VLOOKUP(B8,'Race 4'!$B$3:$F$52,5,FALSE)),0,VLOOKUP(B8,'Race 4'!$B$3:$F$52,5,FALSE))</f>
        <v>0</v>
      </c>
      <c r="H8" s="229">
        <f>IF(ISERROR(VLOOKUP(B8,'Race 5'!$B$3:$F$78,5,FALSE)),0,VLOOKUP(B8,'Race 5'!$B$3:$F$78,5,FALSE))</f>
        <v>0</v>
      </c>
      <c r="I8" s="229">
        <f>IF(ISERROR(VLOOKUP(B8,'Race 6'!B$3:G$52,5,FALSE)),0,VLOOKUP(B8,'Race 6'!B$3:G$52,5,FALSE))</f>
        <v>0</v>
      </c>
      <c r="J8" s="229">
        <f>IF(ISERROR(VLOOKUP(B8,'Race 7'!B$3:G$40,5,FALSE)),0,VLOOKUP(B8,'Race 7'!B$3:G$40,5,FALSE))</f>
        <v>0</v>
      </c>
      <c r="K8" s="229">
        <f>IF(ISERROR(VLOOKUP(B8,'Race 8'!B$3:J$45,5,FALSE)),0,VLOOKUP(B8,'Race 8'!B$3:J$45,5,FALSE))</f>
        <v>0</v>
      </c>
      <c r="L8" s="230" cm="1">
        <f t="array" ref="L8">SUM(LARGE(D8:K8,{1,2,3,4,5}))</f>
        <v>95</v>
      </c>
    </row>
    <row r="9" spans="1:12" ht="14.6" customHeight="1" x14ac:dyDescent="0.4">
      <c r="A9" s="229">
        <v>7</v>
      </c>
      <c r="B9" s="256" t="s">
        <v>603</v>
      </c>
      <c r="C9" s="230">
        <f t="shared" si="0"/>
        <v>1</v>
      </c>
      <c r="D9" s="231">
        <f>IF(ISERROR(VLOOKUP(B9,'Race 1'!B$3:G$53,5,FALSE)),0,VLOOKUP(B9,'Race 1'!B$3:G$53,5,FALSE))</f>
        <v>94</v>
      </c>
      <c r="E9" s="231">
        <f>IF(ISERROR(VLOOKUP(B9,'Race 2'!$B$3:$F$48,5,FALSE)),0,VLOOKUP(B9,'Race 2'!$B$3:$F$48,5,FALSE))</f>
        <v>0</v>
      </c>
      <c r="F9" s="231">
        <f>IF(ISERROR(VLOOKUP(B9,'Race 3'!$B$3:$F$52,5,FALSE)),0,VLOOKUP(B9,'Race 3'!$B$3:$F$52,5,FALSE))</f>
        <v>0</v>
      </c>
      <c r="G9" s="231">
        <f>IF(ISERROR(VLOOKUP(B9,'Race 4'!$B$3:$F$52,5,FALSE)),0,VLOOKUP(B9,'Race 4'!$B$3:$F$52,5,FALSE))</f>
        <v>0</v>
      </c>
      <c r="H9" s="229">
        <f>IF(ISERROR(VLOOKUP(B9,'Race 5'!$B$3:$F$78,5,FALSE)),0,VLOOKUP(B9,'Race 5'!$B$3:$F$78,5,FALSE))</f>
        <v>0</v>
      </c>
      <c r="I9" s="229">
        <f>IF(ISERROR(VLOOKUP(B9,'Race 6'!B$3:G$52,5,FALSE)),0,VLOOKUP(B9,'Race 6'!B$3:G$52,5,FALSE))</f>
        <v>0</v>
      </c>
      <c r="J9" s="229">
        <f>IF(ISERROR(VLOOKUP(B9,'Race 7'!B$3:G$40,5,FALSE)),0,VLOOKUP(B9,'Race 7'!B$3:G$40,5,FALSE))</f>
        <v>0</v>
      </c>
      <c r="K9" s="229">
        <f>IF(ISERROR(VLOOKUP(B9,'Race 8'!B$3:J$45,5,FALSE)),0,VLOOKUP(B9,'Race 8'!B$3:J$45,5,FALSE))</f>
        <v>0</v>
      </c>
      <c r="L9" s="230" cm="1">
        <f t="array" ref="L9">SUM(LARGE(D9:K9,{1,2,3,4,5}))</f>
        <v>94</v>
      </c>
    </row>
    <row r="10" spans="1:12" ht="14.6" customHeight="1" x14ac:dyDescent="0.4">
      <c r="A10" s="229">
        <v>8</v>
      </c>
      <c r="B10" s="256" t="s">
        <v>90</v>
      </c>
      <c r="C10" s="230">
        <f t="shared" si="0"/>
        <v>1</v>
      </c>
      <c r="D10" s="231">
        <f>IF(ISERROR(VLOOKUP(B10,'Race 1'!B$3:G$53,5,FALSE)),0,VLOOKUP(B10,'Race 1'!B$3:G$53,5,FALSE))</f>
        <v>93</v>
      </c>
      <c r="E10" s="231">
        <f>IF(ISERROR(VLOOKUP(B10,'Race 2'!$B$3:$F$48,5,FALSE)),0,VLOOKUP(B10,'Race 2'!$B$3:$F$48,5,FALSE))</f>
        <v>0</v>
      </c>
      <c r="F10" s="231">
        <f>IF(ISERROR(VLOOKUP(B10,'Race 3'!$B$3:$F$52,5,FALSE)),0,VLOOKUP(B10,'Race 3'!$B$3:$F$52,5,FALSE))</f>
        <v>0</v>
      </c>
      <c r="G10" s="231">
        <f>IF(ISERROR(VLOOKUP(B10,'Race 4'!$B$3:$F$52,5,FALSE)),0,VLOOKUP(B10,'Race 4'!$B$3:$F$52,5,FALSE))</f>
        <v>0</v>
      </c>
      <c r="H10" s="229">
        <f>IF(ISERROR(VLOOKUP(B10,'Race 5'!$B$3:$F$78,5,FALSE)),0,VLOOKUP(B10,'Race 5'!$B$3:$F$78,5,FALSE))</f>
        <v>0</v>
      </c>
      <c r="I10" s="229">
        <f>IF(ISERROR(VLOOKUP(B10,'Race 6'!B$3:G$52,5,FALSE)),0,VLOOKUP(B10,'Race 6'!B$3:G$52,5,FALSE))</f>
        <v>0</v>
      </c>
      <c r="J10" s="229">
        <f>IF(ISERROR(VLOOKUP(B10,'Race 7'!B$3:G$40,5,FALSE)),0,VLOOKUP(B10,'Race 7'!B$3:G$40,5,FALSE))</f>
        <v>0</v>
      </c>
      <c r="K10" s="229">
        <f>IF(ISERROR(VLOOKUP(B10,'Race 8'!B$3:J$45,5,FALSE)),0,VLOOKUP(B10,'Race 8'!B$3:J$45,5,FALSE))</f>
        <v>0</v>
      </c>
      <c r="L10" s="230" cm="1">
        <f t="array" ref="L10">SUM(LARGE(D10:K10,{1,2,3,4,5}))</f>
        <v>93</v>
      </c>
    </row>
    <row r="11" spans="1:12" ht="14.6" customHeight="1" x14ac:dyDescent="0.4">
      <c r="A11" s="229">
        <v>9</v>
      </c>
      <c r="B11" s="42" t="s">
        <v>102</v>
      </c>
      <c r="C11" s="230">
        <f t="shared" si="0"/>
        <v>1</v>
      </c>
      <c r="D11" s="231">
        <f>IF(ISERROR(VLOOKUP(B11,'Race 1'!B$3:G$53,5,FALSE)),0,VLOOKUP(B11,'Race 1'!B$3:G$53,5,FALSE))</f>
        <v>92</v>
      </c>
      <c r="E11" s="231">
        <f>IF(ISERROR(VLOOKUP(B11,'Race 2'!$B$3:$F$48,5,FALSE)),0,VLOOKUP(B11,'Race 2'!$B$3:$F$48,5,FALSE))</f>
        <v>0</v>
      </c>
      <c r="F11" s="231">
        <f>IF(ISERROR(VLOOKUP(B11,'Race 3'!$B$3:$F$52,5,FALSE)),0,VLOOKUP(B11,'Race 3'!$B$3:$F$52,5,FALSE))</f>
        <v>0</v>
      </c>
      <c r="G11" s="231">
        <f>IF(ISERROR(VLOOKUP(B11,'Race 4'!$B$3:$F$52,5,FALSE)),0,VLOOKUP(B11,'Race 4'!$B$3:$F$52,5,FALSE))</f>
        <v>0</v>
      </c>
      <c r="H11" s="229">
        <f>IF(ISERROR(VLOOKUP(B11,'Race 5'!$B$3:$F$78,5,FALSE)),0,VLOOKUP(B11,'Race 5'!$B$3:$F$78,5,FALSE))</f>
        <v>0</v>
      </c>
      <c r="I11" s="229">
        <f>IF(ISERROR(VLOOKUP(B11,'Race 6'!B$3:G$52,5,FALSE)),0,VLOOKUP(B11,'Race 6'!B$3:G$52,5,FALSE))</f>
        <v>0</v>
      </c>
      <c r="J11" s="229">
        <f>IF(ISERROR(VLOOKUP(B11,'Race 7'!B$3:G$40,5,FALSE)),0,VLOOKUP(B11,'Race 7'!B$3:G$40,5,FALSE))</f>
        <v>0</v>
      </c>
      <c r="K11" s="229">
        <f>IF(ISERROR(VLOOKUP(B11,'Race 8'!B$3:J$45,5,FALSE)),0,VLOOKUP(B11,'Race 8'!B$3:J$45,5,FALSE))</f>
        <v>0</v>
      </c>
      <c r="L11" s="230" cm="1">
        <f t="array" ref="L11">SUM(LARGE(D11:K11,{1,2,3,4,5}))</f>
        <v>92</v>
      </c>
    </row>
    <row r="12" spans="1:12" ht="14.6" customHeight="1" thickBot="1" x14ac:dyDescent="0.45">
      <c r="A12" s="248">
        <v>10</v>
      </c>
      <c r="B12" s="325" t="s">
        <v>598</v>
      </c>
      <c r="C12" s="249">
        <f t="shared" si="0"/>
        <v>1</v>
      </c>
      <c r="D12" s="250">
        <f>IF(ISERROR(VLOOKUP(B12,'Race 1'!B$3:G$53,5,FALSE)),0,VLOOKUP(B12,'Race 1'!B$3:G$53,5,FALSE))</f>
        <v>91</v>
      </c>
      <c r="E12" s="250">
        <f>IF(ISERROR(VLOOKUP(B12,'Race 2'!$B$3:$F$48,5,FALSE)),0,VLOOKUP(B12,'Race 2'!$B$3:$F$48,5,FALSE))</f>
        <v>0</v>
      </c>
      <c r="F12" s="250">
        <f>IF(ISERROR(VLOOKUP(B12,'Race 3'!$B$3:$F$52,5,FALSE)),0,VLOOKUP(B12,'Race 3'!$B$3:$F$52,5,FALSE))</f>
        <v>0</v>
      </c>
      <c r="G12" s="250">
        <f>IF(ISERROR(VLOOKUP(B12,'Race 4'!$B$3:$F$52,5,FALSE)),0,VLOOKUP(B12,'Race 4'!$B$3:$F$52,5,FALSE))</f>
        <v>0</v>
      </c>
      <c r="H12" s="248">
        <f>IF(ISERROR(VLOOKUP(B12,'Race 5'!$B$3:$F$78,5,FALSE)),0,VLOOKUP(B12,'Race 5'!$B$3:$F$78,5,FALSE))</f>
        <v>0</v>
      </c>
      <c r="I12" s="248">
        <f>IF(ISERROR(VLOOKUP(B12,'Race 6'!B$3:G$52,5,FALSE)),0,VLOOKUP(B12,'Race 6'!B$3:G$52,5,FALSE))</f>
        <v>0</v>
      </c>
      <c r="J12" s="248">
        <f>IF(ISERROR(VLOOKUP(B12,'Race 7'!B$3:G$40,5,FALSE)),0,VLOOKUP(B12,'Race 7'!B$3:G$40,5,FALSE))</f>
        <v>0</v>
      </c>
      <c r="K12" s="248">
        <f>IF(ISERROR(VLOOKUP(B12,'Race 8'!B$3:J$45,5,FALSE)),0,VLOOKUP(B12,'Race 8'!B$3:J$45,5,FALSE))</f>
        <v>0</v>
      </c>
      <c r="L12" s="249" cm="1">
        <f t="array" ref="L12">SUM(LARGE(D12:K12,{1,2,3,4,5}))</f>
        <v>91</v>
      </c>
    </row>
    <row r="13" spans="1:12" ht="14.6" customHeight="1" x14ac:dyDescent="0.4">
      <c r="A13" s="229">
        <v>11</v>
      </c>
      <c r="B13" s="289" t="s">
        <v>937</v>
      </c>
      <c r="C13" s="230">
        <f t="shared" si="0"/>
        <v>1</v>
      </c>
      <c r="D13" s="231">
        <f>IF(ISERROR(VLOOKUP(B13,'Race 1'!B$3:G$53,5,FALSE)),0,VLOOKUP(B13,'Race 1'!B$3:G$53,5,FALSE))</f>
        <v>90</v>
      </c>
      <c r="E13" s="231">
        <f>IF(ISERROR(VLOOKUP(B13,'Race 2'!$B$3:$F$48,5,FALSE)),0,VLOOKUP(B13,'Race 2'!$B$3:$F$48,5,FALSE))</f>
        <v>0</v>
      </c>
      <c r="F13" s="231">
        <f>IF(ISERROR(VLOOKUP(B13,'Race 3'!$B$3:$F$52,5,FALSE)),0,VLOOKUP(B13,'Race 3'!$B$3:$F$52,5,FALSE))</f>
        <v>0</v>
      </c>
      <c r="G13" s="231">
        <f>IF(ISERROR(VLOOKUP(B13,'Race 4'!$B$3:$F$52,5,FALSE)),0,VLOOKUP(B13,'Race 4'!$B$3:$F$52,5,FALSE))</f>
        <v>0</v>
      </c>
      <c r="H13" s="229">
        <f>IF(ISERROR(VLOOKUP(B13,'Race 5'!$B$3:$F$78,5,FALSE)),0,VLOOKUP(B13,'Race 5'!$B$3:$F$78,5,FALSE))</f>
        <v>0</v>
      </c>
      <c r="I13" s="229">
        <f>IF(ISERROR(VLOOKUP(B13,'Race 6'!B$3:G$52,5,FALSE)),0,VLOOKUP(B13,'Race 6'!B$3:G$52,5,FALSE))</f>
        <v>0</v>
      </c>
      <c r="J13" s="229">
        <f>IF(ISERROR(VLOOKUP(B13,'Race 7'!B$3:G$40,5,FALSE)),0,VLOOKUP(B13,'Race 7'!B$3:G$40,5,FALSE))</f>
        <v>0</v>
      </c>
      <c r="K13" s="229">
        <f>IF(ISERROR(VLOOKUP(B13,'Race 8'!B$3:J$45,5,FALSE)),0,VLOOKUP(B13,'Race 8'!B$3:J$45,5,FALSE))</f>
        <v>0</v>
      </c>
      <c r="L13" s="230" cm="1">
        <f t="array" ref="L13">SUM(LARGE(D13:K13,{1,2,3,4,5}))</f>
        <v>90</v>
      </c>
    </row>
    <row r="14" spans="1:12" ht="14.6" customHeight="1" x14ac:dyDescent="0.4">
      <c r="A14" s="229">
        <v>12</v>
      </c>
      <c r="B14" s="160" t="s">
        <v>658</v>
      </c>
      <c r="C14" s="230">
        <f t="shared" si="0"/>
        <v>1</v>
      </c>
      <c r="D14" s="231">
        <f>IF(ISERROR(VLOOKUP(B14,'Race 1'!B$3:G$53,5,FALSE)),0,VLOOKUP(B14,'Race 1'!B$3:G$53,5,FALSE))</f>
        <v>89</v>
      </c>
      <c r="E14" s="231">
        <f>IF(ISERROR(VLOOKUP(B14,'Race 2'!$B$3:$F$48,5,FALSE)),0,VLOOKUP(B14,'Race 2'!$B$3:$F$48,5,FALSE))</f>
        <v>0</v>
      </c>
      <c r="F14" s="231">
        <f>IF(ISERROR(VLOOKUP(B14,'Race 3'!$B$3:$F$52,5,FALSE)),0,VLOOKUP(B14,'Race 3'!$B$3:$F$52,5,FALSE))</f>
        <v>0</v>
      </c>
      <c r="G14" s="231">
        <f>IF(ISERROR(VLOOKUP(B14,'Race 4'!$B$3:$F$52,5,FALSE)),0,VLOOKUP(B14,'Race 4'!$B$3:$F$52,5,FALSE))</f>
        <v>0</v>
      </c>
      <c r="H14" s="229">
        <f>IF(ISERROR(VLOOKUP(B14,'Race 5'!$B$3:$F$78,5,FALSE)),0,VLOOKUP(B14,'Race 5'!$B$3:$F$78,5,FALSE))</f>
        <v>0</v>
      </c>
      <c r="I14" s="229">
        <f>IF(ISERROR(VLOOKUP(B14,'Race 6'!B$3:G$52,5,FALSE)),0,VLOOKUP(B14,'Race 6'!B$3:G$52,5,FALSE))</f>
        <v>0</v>
      </c>
      <c r="J14" s="229">
        <f>IF(ISERROR(VLOOKUP(B14,'Race 7'!B$3:G$40,5,FALSE)),0,VLOOKUP(B14,'Race 7'!B$3:G$40,5,FALSE))</f>
        <v>0</v>
      </c>
      <c r="K14" s="229">
        <f>IF(ISERROR(VLOOKUP(B14,'Race 8'!B$3:J$45,5,FALSE)),0,VLOOKUP(B14,'Race 8'!B$3:J$45,5,FALSE))</f>
        <v>0</v>
      </c>
      <c r="L14" s="230" cm="1">
        <f t="array" ref="L14">SUM(LARGE(D14:K14,{1,2,3,4,5}))</f>
        <v>89</v>
      </c>
    </row>
    <row r="15" spans="1:12" ht="14.6" customHeight="1" x14ac:dyDescent="0.4">
      <c r="A15" s="229">
        <v>13</v>
      </c>
      <c r="B15" s="289" t="s">
        <v>86</v>
      </c>
      <c r="C15" s="230">
        <f t="shared" si="0"/>
        <v>1</v>
      </c>
      <c r="D15" s="231">
        <f>IF(ISERROR(VLOOKUP(B15,'Race 1'!B$3:G$53,5,FALSE)),0,VLOOKUP(B15,'Race 1'!B$3:G$53,5,FALSE))</f>
        <v>88</v>
      </c>
      <c r="E15" s="231">
        <f>IF(ISERROR(VLOOKUP(B15,'Race 2'!$B$3:$F$48,5,FALSE)),0,VLOOKUP(B15,'Race 2'!$B$3:$F$48,5,FALSE))</f>
        <v>0</v>
      </c>
      <c r="F15" s="231">
        <f>IF(ISERROR(VLOOKUP(B15,'Race 3'!$B$3:$F$52,5,FALSE)),0,VLOOKUP(B15,'Race 3'!$B$3:$F$52,5,FALSE))</f>
        <v>0</v>
      </c>
      <c r="G15" s="231">
        <f>IF(ISERROR(VLOOKUP(B15,'Race 4'!$B$3:$F$52,5,FALSE)),0,VLOOKUP(B15,'Race 4'!$B$3:$F$52,5,FALSE))</f>
        <v>0</v>
      </c>
      <c r="H15" s="229">
        <f>IF(ISERROR(VLOOKUP(B15,'Race 5'!$B$3:$F$78,5,FALSE)),0,VLOOKUP(B15,'Race 5'!$B$3:$F$78,5,FALSE))</f>
        <v>0</v>
      </c>
      <c r="I15" s="229">
        <f>IF(ISERROR(VLOOKUP(B15,'Race 6'!B$3:G$52,5,FALSE)),0,VLOOKUP(B15,'Race 6'!B$3:G$52,5,FALSE))</f>
        <v>0</v>
      </c>
      <c r="J15" s="229">
        <f>IF(ISERROR(VLOOKUP(B15,'Race 7'!B$3:G$40,5,FALSE)),0,VLOOKUP(B15,'Race 7'!B$3:G$40,5,FALSE))</f>
        <v>0</v>
      </c>
      <c r="K15" s="229">
        <f>IF(ISERROR(VLOOKUP(B15,'Race 8'!B$3:J$45,5,FALSE)),0,VLOOKUP(B15,'Race 8'!B$3:J$45,5,FALSE))</f>
        <v>0</v>
      </c>
      <c r="L15" s="230" cm="1">
        <f t="array" ref="L15">SUM(LARGE(D15:K15,{1,2,3,4,5}))</f>
        <v>88</v>
      </c>
    </row>
    <row r="16" spans="1:12" ht="14.6" customHeight="1" x14ac:dyDescent="0.4">
      <c r="A16" s="229">
        <v>14</v>
      </c>
      <c r="B16" s="256" t="s">
        <v>690</v>
      </c>
      <c r="C16" s="230">
        <f t="shared" si="0"/>
        <v>1</v>
      </c>
      <c r="D16" s="231">
        <f>IF(ISERROR(VLOOKUP(B16,'Race 1'!B$3:G$53,5,FALSE)),0,VLOOKUP(B16,'Race 1'!B$3:G$53,5,FALSE))</f>
        <v>87</v>
      </c>
      <c r="E16" s="231">
        <f>IF(ISERROR(VLOOKUP(B16,'Race 2'!$B$3:$F$48,5,FALSE)),0,VLOOKUP(B16,'Race 2'!$B$3:$F$48,5,FALSE))</f>
        <v>0</v>
      </c>
      <c r="F16" s="231">
        <f>IF(ISERROR(VLOOKUP(B16,'Race 3'!$B$3:$F$52,5,FALSE)),0,VLOOKUP(B16,'Race 3'!$B$3:$F$52,5,FALSE))</f>
        <v>0</v>
      </c>
      <c r="G16" s="231">
        <f>IF(ISERROR(VLOOKUP(B16,'Race 4'!$B$3:$F$52,5,FALSE)),0,VLOOKUP(B16,'Race 4'!$B$3:$F$52,5,FALSE))</f>
        <v>0</v>
      </c>
      <c r="H16" s="229">
        <f>IF(ISERROR(VLOOKUP(B16,'Race 5'!$B$3:$F$78,5,FALSE)),0,VLOOKUP(B16,'Race 5'!$B$3:$F$78,5,FALSE))</f>
        <v>0</v>
      </c>
      <c r="I16" s="229">
        <f>IF(ISERROR(VLOOKUP(B16,'Race 6'!B$3:G$52,5,FALSE)),0,VLOOKUP(B16,'Race 6'!B$3:G$52,5,FALSE))</f>
        <v>0</v>
      </c>
      <c r="J16" s="229">
        <f>IF(ISERROR(VLOOKUP(B16,'Race 7'!B$3:G$40,5,FALSE)),0,VLOOKUP(B16,'Race 7'!B$3:G$40,5,FALSE))</f>
        <v>0</v>
      </c>
      <c r="K16" s="229">
        <f>IF(ISERROR(VLOOKUP(B16,'Race 8'!B$3:J$45,5,FALSE)),0,VLOOKUP(B16,'Race 8'!B$3:J$45,5,FALSE))</f>
        <v>0</v>
      </c>
      <c r="L16" s="230" cm="1">
        <f t="array" ref="L16">SUM(LARGE(D16:K16,{1,2,3,4,5}))</f>
        <v>87</v>
      </c>
    </row>
    <row r="17" spans="1:12" ht="14.6" customHeight="1" x14ac:dyDescent="0.4">
      <c r="A17" s="229">
        <v>15</v>
      </c>
      <c r="B17" s="289" t="s">
        <v>963</v>
      </c>
      <c r="C17" s="230">
        <f t="shared" si="0"/>
        <v>1</v>
      </c>
      <c r="D17" s="231">
        <f>IF(ISERROR(VLOOKUP(B17,'Race 1'!B$3:G$53,5,FALSE)),0,VLOOKUP(B17,'Race 1'!B$3:G$53,5,FALSE))</f>
        <v>86</v>
      </c>
      <c r="E17" s="231">
        <f>IF(ISERROR(VLOOKUP(B17,'Race 2'!$B$3:$F$48,5,FALSE)),0,VLOOKUP(B17,'Race 2'!$B$3:$F$48,5,FALSE))</f>
        <v>0</v>
      </c>
      <c r="F17" s="231">
        <f>IF(ISERROR(VLOOKUP(B17,'Race 3'!$B$3:$F$52,5,FALSE)),0,VLOOKUP(B17,'Race 3'!$B$3:$F$52,5,FALSE))</f>
        <v>0</v>
      </c>
      <c r="G17" s="231">
        <f>IF(ISERROR(VLOOKUP(B17,'Race 4'!$B$3:$F$52,5,FALSE)),0,VLOOKUP(B17,'Race 4'!$B$3:$F$52,5,FALSE))</f>
        <v>0</v>
      </c>
      <c r="H17" s="229">
        <f>IF(ISERROR(VLOOKUP(B17,'Race 5'!$B$3:$F$78,5,FALSE)),0,VLOOKUP(B17,'Race 5'!$B$3:$F$78,5,FALSE))</f>
        <v>0</v>
      </c>
      <c r="I17" s="229">
        <f>IF(ISERROR(VLOOKUP(B17,'Race 6'!B$3:G$52,5,FALSE)),0,VLOOKUP(B17,'Race 6'!B$3:G$52,5,FALSE))</f>
        <v>0</v>
      </c>
      <c r="J17" s="229">
        <f>IF(ISERROR(VLOOKUP(B17,'Race 7'!B$3:G$40,5,FALSE)),0,VLOOKUP(B17,'Race 7'!B$3:G$40,5,FALSE))</f>
        <v>0</v>
      </c>
      <c r="K17" s="229">
        <f>IF(ISERROR(VLOOKUP(B17,'Race 8'!B$3:J$45,5,FALSE)),0,VLOOKUP(B17,'Race 8'!B$3:J$45,5,FALSE))</f>
        <v>0</v>
      </c>
      <c r="L17" s="230" cm="1">
        <f t="array" ref="L17">SUM(LARGE(D17:K17,{1,2,3,4,5}))</f>
        <v>86</v>
      </c>
    </row>
    <row r="18" spans="1:12" ht="14.6" customHeight="1" x14ac:dyDescent="0.4">
      <c r="A18" s="229">
        <v>16</v>
      </c>
      <c r="B18" s="256" t="s">
        <v>579</v>
      </c>
      <c r="C18" s="230">
        <f t="shared" si="0"/>
        <v>1</v>
      </c>
      <c r="D18" s="231">
        <f>IF(ISERROR(VLOOKUP(B18,'Race 1'!B$3:G$53,5,FALSE)),0,VLOOKUP(B18,'Race 1'!B$3:G$53,5,FALSE))</f>
        <v>85</v>
      </c>
      <c r="E18" s="231">
        <f>IF(ISERROR(VLOOKUP(B18,'Race 2'!$B$3:$F$48,5,FALSE)),0,VLOOKUP(B18,'Race 2'!$B$3:$F$48,5,FALSE))</f>
        <v>0</v>
      </c>
      <c r="F18" s="231">
        <f>IF(ISERROR(VLOOKUP(B18,'Race 3'!$B$3:$F$52,5,FALSE)),0,VLOOKUP(B18,'Race 3'!$B$3:$F$52,5,FALSE))</f>
        <v>0</v>
      </c>
      <c r="G18" s="231">
        <f>IF(ISERROR(VLOOKUP(B18,'Race 4'!$B$3:$F$52,5,FALSE)),0,VLOOKUP(B18,'Race 4'!$B$3:$F$52,5,FALSE))</f>
        <v>0</v>
      </c>
      <c r="H18" s="229">
        <f>IF(ISERROR(VLOOKUP(B18,'Race 5'!$B$3:$F$78,5,FALSE)),0,VLOOKUP(B18,'Race 5'!$B$3:$F$78,5,FALSE))</f>
        <v>0</v>
      </c>
      <c r="I18" s="229">
        <f>IF(ISERROR(VLOOKUP(B18,'Race 6'!B$3:G$52,5,FALSE)),0,VLOOKUP(B18,'Race 6'!B$3:G$52,5,FALSE))</f>
        <v>0</v>
      </c>
      <c r="J18" s="229">
        <f>IF(ISERROR(VLOOKUP(B18,'Race 7'!B$3:G$40,5,FALSE)),0,VLOOKUP(B18,'Race 7'!B$3:G$40,5,FALSE))</f>
        <v>0</v>
      </c>
      <c r="K18" s="229">
        <f>IF(ISERROR(VLOOKUP(B18,'Race 8'!B$3:J$45,5,FALSE)),0,VLOOKUP(B18,'Race 8'!B$3:J$45,5,FALSE))</f>
        <v>0</v>
      </c>
      <c r="L18" s="230" cm="1">
        <f t="array" ref="L18">SUM(LARGE(D18:K18,{1,2,3,4,5}))</f>
        <v>85</v>
      </c>
    </row>
    <row r="19" spans="1:12" ht="14.6" customHeight="1" x14ac:dyDescent="0.4">
      <c r="A19" s="229">
        <v>17</v>
      </c>
      <c r="B19" s="256" t="s">
        <v>133</v>
      </c>
      <c r="C19" s="230">
        <f t="shared" si="0"/>
        <v>1</v>
      </c>
      <c r="D19" s="231">
        <f>IF(ISERROR(VLOOKUP(B19,'Race 1'!B$3:G$53,5,FALSE)),0,VLOOKUP(B19,'Race 1'!B$3:G$53,5,FALSE))</f>
        <v>84</v>
      </c>
      <c r="E19" s="231">
        <f>IF(ISERROR(VLOOKUP(B19,'Race 2'!$B$3:$F$48,5,FALSE)),0,VLOOKUP(B19,'Race 2'!$B$3:$F$48,5,FALSE))</f>
        <v>0</v>
      </c>
      <c r="F19" s="231">
        <f>IF(ISERROR(VLOOKUP(B19,'Race 3'!$B$3:$F$52,5,FALSE)),0,VLOOKUP(B19,'Race 3'!$B$3:$F$52,5,FALSE))</f>
        <v>0</v>
      </c>
      <c r="G19" s="231">
        <f>IF(ISERROR(VLOOKUP(B19,'Race 4'!$B$3:$F$52,5,FALSE)),0,VLOOKUP(B19,'Race 4'!$B$3:$F$52,5,FALSE))</f>
        <v>0</v>
      </c>
      <c r="H19" s="229">
        <f>IF(ISERROR(VLOOKUP(B19,'Race 5'!$B$3:$F$78,5,FALSE)),0,VLOOKUP(B19,'Race 5'!$B$3:$F$78,5,FALSE))</f>
        <v>0</v>
      </c>
      <c r="I19" s="229">
        <f>IF(ISERROR(VLOOKUP(B19,'Race 6'!B$3:G$52,5,FALSE)),0,VLOOKUP(B19,'Race 6'!B$3:G$52,5,FALSE))</f>
        <v>0</v>
      </c>
      <c r="J19" s="229">
        <f>IF(ISERROR(VLOOKUP(B19,'Race 7'!B$3:G$40,5,FALSE)),0,VLOOKUP(B19,'Race 7'!B$3:G$40,5,FALSE))</f>
        <v>0</v>
      </c>
      <c r="K19" s="229">
        <f>IF(ISERROR(VLOOKUP(B19,'Race 8'!B$3:J$45,5,FALSE)),0,VLOOKUP(B19,'Race 8'!B$3:J$45,5,FALSE))</f>
        <v>0</v>
      </c>
      <c r="L19" s="230" cm="1">
        <f t="array" ref="L19">SUM(LARGE(D19:K19,{1,2,3,4,5}))</f>
        <v>84</v>
      </c>
    </row>
    <row r="20" spans="1:12" ht="14.6" customHeight="1" x14ac:dyDescent="0.4">
      <c r="A20" s="229">
        <v>18</v>
      </c>
      <c r="B20" s="256" t="s">
        <v>72</v>
      </c>
      <c r="C20" s="230">
        <f t="shared" si="0"/>
        <v>1</v>
      </c>
      <c r="D20" s="231">
        <f>IF(ISERROR(VLOOKUP(B20,'Race 1'!B$3:G$53,5,FALSE)),0,VLOOKUP(B20,'Race 1'!B$3:G$53,5,FALSE))</f>
        <v>83</v>
      </c>
      <c r="E20" s="231">
        <f>IF(ISERROR(VLOOKUP(B20,'Race 2'!$B$3:$F$48,5,FALSE)),0,VLOOKUP(B20,'Race 2'!$B$3:$F$48,5,FALSE))</f>
        <v>0</v>
      </c>
      <c r="F20" s="231">
        <f>IF(ISERROR(VLOOKUP(B20,'Race 3'!$B$3:$F$52,5,FALSE)),0,VLOOKUP(B20,'Race 3'!$B$3:$F$52,5,FALSE))</f>
        <v>0</v>
      </c>
      <c r="G20" s="231">
        <f>IF(ISERROR(VLOOKUP(B20,'Race 4'!$B$3:$F$52,5,FALSE)),0,VLOOKUP(B20,'Race 4'!$B$3:$F$52,5,FALSE))</f>
        <v>0</v>
      </c>
      <c r="H20" s="229">
        <f>IF(ISERROR(VLOOKUP(B20,'Race 5'!$B$3:$F$78,5,FALSE)),0,VLOOKUP(B20,'Race 5'!$B$3:$F$78,5,FALSE))</f>
        <v>0</v>
      </c>
      <c r="I20" s="229">
        <f>IF(ISERROR(VLOOKUP(B20,'Race 6'!B$3:G$52,5,FALSE)),0,VLOOKUP(B20,'Race 6'!B$3:G$52,5,FALSE))</f>
        <v>0</v>
      </c>
      <c r="J20" s="229">
        <f>IF(ISERROR(VLOOKUP(B20,'Race 7'!B$3:G$40,5,FALSE)),0,VLOOKUP(B20,'Race 7'!B$3:G$40,5,FALSE))</f>
        <v>0</v>
      </c>
      <c r="K20" s="229">
        <f>IF(ISERROR(VLOOKUP(B20,'Race 8'!B$3:J$45,5,FALSE)),0,VLOOKUP(B20,'Race 8'!B$3:J$45,5,FALSE))</f>
        <v>0</v>
      </c>
      <c r="L20" s="230" cm="1">
        <f t="array" ref="L20">SUM(LARGE(D20:K20,{1,2,3,4,5}))</f>
        <v>83</v>
      </c>
    </row>
    <row r="21" spans="1:12" ht="14.6" customHeight="1" x14ac:dyDescent="0.4">
      <c r="A21" s="229">
        <v>19</v>
      </c>
      <c r="B21" s="256" t="s">
        <v>945</v>
      </c>
      <c r="C21" s="230">
        <f t="shared" si="0"/>
        <v>1</v>
      </c>
      <c r="D21" s="231">
        <f>IF(ISERROR(VLOOKUP(B21,'Race 1'!B$3:G$53,5,FALSE)),0,VLOOKUP(B21,'Race 1'!B$3:G$53,5,FALSE))</f>
        <v>82</v>
      </c>
      <c r="E21" s="231">
        <f>IF(ISERROR(VLOOKUP(B21,'Race 2'!$B$3:$F$48,5,FALSE)),0,VLOOKUP(B21,'Race 2'!$B$3:$F$48,5,FALSE))</f>
        <v>0</v>
      </c>
      <c r="F21" s="231">
        <f>IF(ISERROR(VLOOKUP(B21,'Race 3'!$B$3:$F$52,5,FALSE)),0,VLOOKUP(B21,'Race 3'!$B$3:$F$52,5,FALSE))</f>
        <v>0</v>
      </c>
      <c r="G21" s="231">
        <f>IF(ISERROR(VLOOKUP(B21,'Race 4'!$B$3:$F$52,5,FALSE)),0,VLOOKUP(B21,'Race 4'!$B$3:$F$52,5,FALSE))</f>
        <v>0</v>
      </c>
      <c r="H21" s="229">
        <f>IF(ISERROR(VLOOKUP(B21,'Race 5'!$B$3:$F$78,5,FALSE)),0,VLOOKUP(B21,'Race 5'!$B$3:$F$78,5,FALSE))</f>
        <v>0</v>
      </c>
      <c r="I21" s="229">
        <f>IF(ISERROR(VLOOKUP(B21,'Race 6'!B$3:G$52,5,FALSE)),0,VLOOKUP(B21,'Race 6'!B$3:G$52,5,FALSE))</f>
        <v>0</v>
      </c>
      <c r="J21" s="229">
        <f>IF(ISERROR(VLOOKUP(B21,'Race 7'!B$3:G$40,5,FALSE)),0,VLOOKUP(B21,'Race 7'!B$3:G$40,5,FALSE))</f>
        <v>0</v>
      </c>
      <c r="K21" s="229">
        <f>IF(ISERROR(VLOOKUP(B21,'Race 8'!B$3:J$45,5,FALSE)),0,VLOOKUP(B21,'Race 8'!B$3:J$45,5,FALSE))</f>
        <v>0</v>
      </c>
      <c r="L21" s="230" cm="1">
        <f t="array" ref="L21">SUM(LARGE(D21:K21,{1,2,3,4,5}))</f>
        <v>82</v>
      </c>
    </row>
    <row r="22" spans="1:12" ht="14.6" customHeight="1" x14ac:dyDescent="0.4">
      <c r="A22" s="229">
        <v>20</v>
      </c>
      <c r="B22" s="42" t="s">
        <v>925</v>
      </c>
      <c r="C22" s="230">
        <f t="shared" si="0"/>
        <v>1</v>
      </c>
      <c r="D22" s="231">
        <f>IF(ISERROR(VLOOKUP(B22,'Race 1'!B$3:G$53,5,FALSE)),0,VLOOKUP(B22,'Race 1'!B$3:G$53,5,FALSE))</f>
        <v>81</v>
      </c>
      <c r="E22" s="231">
        <f>IF(ISERROR(VLOOKUP(B22,'Race 2'!$B$3:$F$48,5,FALSE)),0,VLOOKUP(B22,'Race 2'!$B$3:$F$48,5,FALSE))</f>
        <v>0</v>
      </c>
      <c r="F22" s="231">
        <f>IF(ISERROR(VLOOKUP(B22,'Race 3'!$B$3:$F$52,5,FALSE)),0,VLOOKUP(B22,'Race 3'!$B$3:$F$52,5,FALSE))</f>
        <v>0</v>
      </c>
      <c r="G22" s="231">
        <f>IF(ISERROR(VLOOKUP(B22,'Race 4'!$B$3:$F$52,5,FALSE)),0,VLOOKUP(B22,'Race 4'!$B$3:$F$52,5,FALSE))</f>
        <v>0</v>
      </c>
      <c r="H22" s="229">
        <f>IF(ISERROR(VLOOKUP(B22,'Race 5'!$B$3:$F$78,5,FALSE)),0,VLOOKUP(B22,'Race 5'!$B$3:$F$78,5,FALSE))</f>
        <v>0</v>
      </c>
      <c r="I22" s="229">
        <f>IF(ISERROR(VLOOKUP(B22,'Race 6'!B$3:G$52,5,FALSE)),0,VLOOKUP(B22,'Race 6'!B$3:G$52,5,FALSE))</f>
        <v>0</v>
      </c>
      <c r="J22" s="229">
        <f>IF(ISERROR(VLOOKUP(B22,'Race 7'!B$3:G$40,5,FALSE)),0,VLOOKUP(B22,'Race 7'!B$3:G$40,5,FALSE))</f>
        <v>0</v>
      </c>
      <c r="K22" s="229">
        <f>IF(ISERROR(VLOOKUP(B22,'Race 8'!B$3:J$45,5,FALSE)),0,VLOOKUP(B22,'Race 8'!B$3:J$45,5,FALSE))</f>
        <v>0</v>
      </c>
      <c r="L22" s="230" cm="1">
        <f t="array" ref="L22">SUM(LARGE(D22:K22,{1,2,3,4,5}))</f>
        <v>81</v>
      </c>
    </row>
    <row r="23" spans="1:12" ht="14.6" customHeight="1" x14ac:dyDescent="0.4">
      <c r="A23" s="229">
        <v>21</v>
      </c>
      <c r="B23" s="289" t="s">
        <v>597</v>
      </c>
      <c r="C23" s="230">
        <f t="shared" si="0"/>
        <v>1</v>
      </c>
      <c r="D23" s="231">
        <f>IF(ISERROR(VLOOKUP(B23,'Race 1'!B$3:G$53,5,FALSE)),0,VLOOKUP(B23,'Race 1'!B$3:G$53,5,FALSE))</f>
        <v>80</v>
      </c>
      <c r="E23" s="231">
        <f>IF(ISERROR(VLOOKUP(B23,'Race 2'!$B$3:$F$48,5,FALSE)),0,VLOOKUP(B23,'Race 2'!$B$3:$F$48,5,FALSE))</f>
        <v>0</v>
      </c>
      <c r="F23" s="231">
        <f>IF(ISERROR(VLOOKUP(B23,'Race 3'!$B$3:$F$52,5,FALSE)),0,VLOOKUP(B23,'Race 3'!$B$3:$F$52,5,FALSE))</f>
        <v>0</v>
      </c>
      <c r="G23" s="231">
        <f>IF(ISERROR(VLOOKUP(B23,'Race 4'!$B$3:$F$52,5,FALSE)),0,VLOOKUP(B23,'Race 4'!$B$3:$F$52,5,FALSE))</f>
        <v>0</v>
      </c>
      <c r="H23" s="229">
        <f>IF(ISERROR(VLOOKUP(B23,'Race 5'!$B$3:$F$78,5,FALSE)),0,VLOOKUP(B23,'Race 5'!$B$3:$F$78,5,FALSE))</f>
        <v>0</v>
      </c>
      <c r="I23" s="229">
        <f>IF(ISERROR(VLOOKUP(B23,'Race 6'!B$3:G$52,5,FALSE)),0,VLOOKUP(B23,'Race 6'!B$3:G$52,5,FALSE))</f>
        <v>0</v>
      </c>
      <c r="J23" s="229">
        <f>IF(ISERROR(VLOOKUP(B23,'Race 7'!B$3:G$40,5,FALSE)),0,VLOOKUP(B23,'Race 7'!B$3:G$40,5,FALSE))</f>
        <v>0</v>
      </c>
      <c r="K23" s="229">
        <f>IF(ISERROR(VLOOKUP(B23,'Race 8'!B$3:J$45,5,FALSE)),0,VLOOKUP(B23,'Race 8'!B$3:J$45,5,FALSE))</f>
        <v>0</v>
      </c>
      <c r="L23" s="230" cm="1">
        <f t="array" ref="L23">SUM(LARGE(D23:K23,{1,2,3,4,5}))</f>
        <v>80</v>
      </c>
    </row>
    <row r="24" spans="1:12" ht="14.6" customHeight="1" x14ac:dyDescent="0.4">
      <c r="A24" s="229">
        <v>22</v>
      </c>
      <c r="B24" s="289" t="s">
        <v>881</v>
      </c>
      <c r="C24" s="230">
        <f t="shared" si="0"/>
        <v>1</v>
      </c>
      <c r="D24" s="231">
        <f>IF(ISERROR(VLOOKUP(B24,'Race 1'!B$3:G$53,5,FALSE)),0,VLOOKUP(B24,'Race 1'!B$3:G$53,5,FALSE))</f>
        <v>79</v>
      </c>
      <c r="E24" s="231">
        <f>IF(ISERROR(VLOOKUP(B24,'Race 2'!$B$3:$F$48,5,FALSE)),0,VLOOKUP(B24,'Race 2'!$B$3:$F$48,5,FALSE))</f>
        <v>0</v>
      </c>
      <c r="F24" s="231">
        <f>IF(ISERROR(VLOOKUP(B24,'Race 3'!$B$3:$F$52,5,FALSE)),0,VLOOKUP(B24,'Race 3'!$B$3:$F$52,5,FALSE))</f>
        <v>0</v>
      </c>
      <c r="G24" s="231">
        <f>IF(ISERROR(VLOOKUP(B24,'Race 4'!$B$3:$F$52,5,FALSE)),0,VLOOKUP(B24,'Race 4'!$B$3:$F$52,5,FALSE))</f>
        <v>0</v>
      </c>
      <c r="H24" s="229">
        <f>IF(ISERROR(VLOOKUP(B24,'Race 5'!$B$3:$F$78,5,FALSE)),0,VLOOKUP(B24,'Race 5'!$B$3:$F$78,5,FALSE))</f>
        <v>0</v>
      </c>
      <c r="I24" s="229">
        <f>IF(ISERROR(VLOOKUP(B24,'Race 6'!B$3:G$52,5,FALSE)),0,VLOOKUP(B24,'Race 6'!B$3:G$52,5,FALSE))</f>
        <v>0</v>
      </c>
      <c r="J24" s="229">
        <f>IF(ISERROR(VLOOKUP(B24,'Race 7'!B$3:G$40,5,FALSE)),0,VLOOKUP(B24,'Race 7'!B$3:G$40,5,FALSE))</f>
        <v>0</v>
      </c>
      <c r="K24" s="229">
        <f>IF(ISERROR(VLOOKUP(B24,'Race 8'!B$3:J$45,5,FALSE)),0,VLOOKUP(B24,'Race 8'!B$3:J$45,5,FALSE))</f>
        <v>0</v>
      </c>
      <c r="L24" s="230" cm="1">
        <f t="array" ref="L24">SUM(LARGE(D24:K24,{1,2,3,4,5}))</f>
        <v>79</v>
      </c>
    </row>
    <row r="25" spans="1:12" ht="14.6" customHeight="1" x14ac:dyDescent="0.4">
      <c r="A25" s="229">
        <v>23</v>
      </c>
      <c r="B25" s="160" t="s">
        <v>606</v>
      </c>
      <c r="C25" s="230">
        <f t="shared" si="0"/>
        <v>1</v>
      </c>
      <c r="D25" s="231">
        <f>IF(ISERROR(VLOOKUP(B25,'Race 1'!B$3:G$53,5,FALSE)),0,VLOOKUP(B25,'Race 1'!B$3:G$53,5,FALSE))</f>
        <v>78</v>
      </c>
      <c r="E25" s="231">
        <f>IF(ISERROR(VLOOKUP(B25,'Race 2'!$B$3:$F$48,5,FALSE)),0,VLOOKUP(B25,'Race 2'!$B$3:$F$48,5,FALSE))</f>
        <v>0</v>
      </c>
      <c r="F25" s="231">
        <f>IF(ISERROR(VLOOKUP(B25,'Race 3'!$B$3:$F$52,5,FALSE)),0,VLOOKUP(B25,'Race 3'!$B$3:$F$52,5,FALSE))</f>
        <v>0</v>
      </c>
      <c r="G25" s="231">
        <f>IF(ISERROR(VLOOKUP(B25,'Race 4'!$B$3:$F$52,5,FALSE)),0,VLOOKUP(B25,'Race 4'!$B$3:$F$52,5,FALSE))</f>
        <v>0</v>
      </c>
      <c r="H25" s="229">
        <f>IF(ISERROR(VLOOKUP(B25,'Race 5'!$B$3:$F$78,5,FALSE)),0,VLOOKUP(B25,'Race 5'!$B$3:$F$78,5,FALSE))</f>
        <v>0</v>
      </c>
      <c r="I25" s="229">
        <f>IF(ISERROR(VLOOKUP(B25,'Race 6'!B$3:G$52,5,FALSE)),0,VLOOKUP(B25,'Race 6'!B$3:G$52,5,FALSE))</f>
        <v>0</v>
      </c>
      <c r="J25" s="229">
        <f>IF(ISERROR(VLOOKUP(B25,'Race 7'!B$3:G$40,5,FALSE)),0,VLOOKUP(B25,'Race 7'!B$3:G$40,5,FALSE))</f>
        <v>0</v>
      </c>
      <c r="K25" s="229">
        <f>IF(ISERROR(VLOOKUP(B25,'Race 8'!B$3:J$45,5,FALSE)),0,VLOOKUP(B25,'Race 8'!B$3:J$45,5,FALSE))</f>
        <v>0</v>
      </c>
      <c r="L25" s="230" cm="1">
        <f t="array" ref="L25">SUM(LARGE(D25:K25,{1,2,3,4,5}))</f>
        <v>78</v>
      </c>
    </row>
    <row r="26" spans="1:12" ht="14.6" customHeight="1" x14ac:dyDescent="0.4">
      <c r="A26" s="229">
        <v>24</v>
      </c>
      <c r="B26" s="289" t="s">
        <v>938</v>
      </c>
      <c r="C26" s="230">
        <f t="shared" si="0"/>
        <v>1</v>
      </c>
      <c r="D26" s="231">
        <f>IF(ISERROR(VLOOKUP(B26,'Race 1'!B$3:G$53,5,FALSE)),0,VLOOKUP(B26,'Race 1'!B$3:G$53,5,FALSE))</f>
        <v>77</v>
      </c>
      <c r="E26" s="231">
        <f>IF(ISERROR(VLOOKUP(B26,'Race 2'!$B$3:$F$48,5,FALSE)),0,VLOOKUP(B26,'Race 2'!$B$3:$F$48,5,FALSE))</f>
        <v>0</v>
      </c>
      <c r="F26" s="231">
        <f>IF(ISERROR(VLOOKUP(B26,'Race 3'!$B$3:$F$52,5,FALSE)),0,VLOOKUP(B26,'Race 3'!$B$3:$F$52,5,FALSE))</f>
        <v>0</v>
      </c>
      <c r="G26" s="231">
        <f>IF(ISERROR(VLOOKUP(B26,'Race 4'!$B$3:$F$52,5,FALSE)),0,VLOOKUP(B26,'Race 4'!$B$3:$F$52,5,FALSE))</f>
        <v>0</v>
      </c>
      <c r="H26" s="229">
        <f>IF(ISERROR(VLOOKUP(B26,'Race 5'!$B$3:$F$78,5,FALSE)),0,VLOOKUP(B26,'Race 5'!$B$3:$F$78,5,FALSE))</f>
        <v>0</v>
      </c>
      <c r="I26" s="229">
        <f>IF(ISERROR(VLOOKUP(B26,'Race 6'!B$3:G$52,5,FALSE)),0,VLOOKUP(B26,'Race 6'!B$3:G$52,5,FALSE))</f>
        <v>0</v>
      </c>
      <c r="J26" s="229">
        <f>IF(ISERROR(VLOOKUP(B26,'Race 7'!B$3:G$40,5,FALSE)),0,VLOOKUP(B26,'Race 7'!B$3:G$40,5,FALSE))</f>
        <v>0</v>
      </c>
      <c r="K26" s="229">
        <f>IF(ISERROR(VLOOKUP(B26,'Race 8'!B$3:J$45,5,FALSE)),0,VLOOKUP(B26,'Race 8'!B$3:J$45,5,FALSE))</f>
        <v>0</v>
      </c>
      <c r="L26" s="230" cm="1">
        <f t="array" ref="L26">SUM(LARGE(D26:K26,{1,2,3,4,5}))</f>
        <v>77</v>
      </c>
    </row>
    <row r="27" spans="1:12" ht="14.6" customHeight="1" x14ac:dyDescent="0.4">
      <c r="A27" s="229">
        <v>25</v>
      </c>
      <c r="B27" s="42" t="s">
        <v>600</v>
      </c>
      <c r="C27" s="230">
        <f t="shared" si="0"/>
        <v>1</v>
      </c>
      <c r="D27" s="231">
        <f>IF(ISERROR(VLOOKUP(B27,'Race 1'!B$3:G$53,5,FALSE)),0,VLOOKUP(B27,'Race 1'!B$3:G$53,5,FALSE))</f>
        <v>76</v>
      </c>
      <c r="E27" s="231">
        <f>IF(ISERROR(VLOOKUP(B27,'Race 2'!$B$3:$F$48,5,FALSE)),0,VLOOKUP(B27,'Race 2'!$B$3:$F$48,5,FALSE))</f>
        <v>0</v>
      </c>
      <c r="F27" s="231">
        <f>IF(ISERROR(VLOOKUP(B27,'Race 3'!$B$3:$F$52,5,FALSE)),0,VLOOKUP(B27,'Race 3'!$B$3:$F$52,5,FALSE))</f>
        <v>0</v>
      </c>
      <c r="G27" s="231">
        <f>IF(ISERROR(VLOOKUP(B27,'Race 4'!$B$3:$F$52,5,FALSE)),0,VLOOKUP(B27,'Race 4'!$B$3:$F$52,5,FALSE))</f>
        <v>0</v>
      </c>
      <c r="H27" s="229">
        <f>IF(ISERROR(VLOOKUP(B27,'Race 5'!$B$3:$F$78,5,FALSE)),0,VLOOKUP(B27,'Race 5'!$B$3:$F$78,5,FALSE))</f>
        <v>0</v>
      </c>
      <c r="I27" s="229">
        <f>IF(ISERROR(VLOOKUP(B27,'Race 6'!B$3:G$52,5,FALSE)),0,VLOOKUP(B27,'Race 6'!B$3:G$52,5,FALSE))</f>
        <v>0</v>
      </c>
      <c r="J27" s="229">
        <f>IF(ISERROR(VLOOKUP(B27,'Race 7'!B$3:G$40,5,FALSE)),0,VLOOKUP(B27,'Race 7'!B$3:G$40,5,FALSE))</f>
        <v>0</v>
      </c>
      <c r="K27" s="229">
        <f>IF(ISERROR(VLOOKUP(B27,'Race 8'!B$3:J$45,5,FALSE)),0,VLOOKUP(B27,'Race 8'!B$3:J$45,5,FALSE))</f>
        <v>0</v>
      </c>
      <c r="L27" s="230" cm="1">
        <f t="array" ref="L27">SUM(LARGE(D27:K27,{1,2,3,4,5}))</f>
        <v>76</v>
      </c>
    </row>
    <row r="28" spans="1:12" ht="14.6" customHeight="1" x14ac:dyDescent="0.4">
      <c r="A28" s="229">
        <v>26</v>
      </c>
      <c r="B28" s="160" t="s">
        <v>576</v>
      </c>
      <c r="C28" s="230">
        <f t="shared" si="0"/>
        <v>1</v>
      </c>
      <c r="D28" s="231">
        <f>IF(ISERROR(VLOOKUP(B28,'Race 1'!B$3:G$53,5,FALSE)),0,VLOOKUP(B28,'Race 1'!B$3:G$53,5,FALSE))</f>
        <v>75</v>
      </c>
      <c r="E28" s="231">
        <f>IF(ISERROR(VLOOKUP(B28,'Race 2'!$B$3:$F$48,5,FALSE)),0,VLOOKUP(B28,'Race 2'!$B$3:$F$48,5,FALSE))</f>
        <v>0</v>
      </c>
      <c r="F28" s="231">
        <f>IF(ISERROR(VLOOKUP(B28,'Race 3'!$B$3:$F$52,5,FALSE)),0,VLOOKUP(B28,'Race 3'!$B$3:$F$52,5,FALSE))</f>
        <v>0</v>
      </c>
      <c r="G28" s="231">
        <f>IF(ISERROR(VLOOKUP(B28,'Race 4'!$B$3:$F$52,5,FALSE)),0,VLOOKUP(B28,'Race 4'!$B$3:$F$52,5,FALSE))</f>
        <v>0</v>
      </c>
      <c r="H28" s="229">
        <f>IF(ISERROR(VLOOKUP(B28,'Race 5'!$B$3:$F$78,5,FALSE)),0,VLOOKUP(B28,'Race 5'!$B$3:$F$78,5,FALSE))</f>
        <v>0</v>
      </c>
      <c r="I28" s="229">
        <f>IF(ISERROR(VLOOKUP(B28,'Race 6'!B$3:G$52,5,FALSE)),0,VLOOKUP(B28,'Race 6'!B$3:G$52,5,FALSE))</f>
        <v>0</v>
      </c>
      <c r="J28" s="229">
        <f>IF(ISERROR(VLOOKUP(B28,'Race 7'!B$3:G$40,5,FALSE)),0,VLOOKUP(B28,'Race 7'!B$3:G$40,5,FALSE))</f>
        <v>0</v>
      </c>
      <c r="K28" s="229">
        <f>IF(ISERROR(VLOOKUP(B28,'Race 8'!B$3:J$45,5,FALSE)),0,VLOOKUP(B28,'Race 8'!B$3:J$45,5,FALSE))</f>
        <v>0</v>
      </c>
      <c r="L28" s="230" cm="1">
        <f t="array" ref="L28">SUM(LARGE(D28:K28,{1,2,3,4,5}))</f>
        <v>75</v>
      </c>
    </row>
    <row r="29" spans="1:12" ht="14.6" customHeight="1" x14ac:dyDescent="0.4">
      <c r="A29" s="229">
        <v>27</v>
      </c>
      <c r="B29" s="160" t="s">
        <v>609</v>
      </c>
      <c r="C29" s="230">
        <f t="shared" si="0"/>
        <v>1</v>
      </c>
      <c r="D29" s="231">
        <f>IF(ISERROR(VLOOKUP(B29,'Race 1'!B$3:G$53,5,FALSE)),0,VLOOKUP(B29,'Race 1'!B$3:G$53,5,FALSE))</f>
        <v>74</v>
      </c>
      <c r="E29" s="231">
        <f>IF(ISERROR(VLOOKUP(B29,'Race 2'!$B$3:$F$48,5,FALSE)),0,VLOOKUP(B29,'Race 2'!$B$3:$F$48,5,FALSE))</f>
        <v>0</v>
      </c>
      <c r="F29" s="231">
        <f>IF(ISERROR(VLOOKUP(B29,'Race 3'!$B$3:$F$52,5,FALSE)),0,VLOOKUP(B29,'Race 3'!$B$3:$F$52,5,FALSE))</f>
        <v>0</v>
      </c>
      <c r="G29" s="231">
        <f>IF(ISERROR(VLOOKUP(B29,'Race 4'!$B$3:$F$52,5,FALSE)),0,VLOOKUP(B29,'Race 4'!$B$3:$F$52,5,FALSE))</f>
        <v>0</v>
      </c>
      <c r="H29" s="229">
        <f>IF(ISERROR(VLOOKUP(B29,'Race 5'!$B$3:$F$78,5,FALSE)),0,VLOOKUP(B29,'Race 5'!$B$3:$F$78,5,FALSE))</f>
        <v>0</v>
      </c>
      <c r="I29" s="229">
        <f>IF(ISERROR(VLOOKUP(B29,'Race 6'!B$3:G$52,5,FALSE)),0,VLOOKUP(B29,'Race 6'!B$3:G$52,5,FALSE))</f>
        <v>0</v>
      </c>
      <c r="J29" s="229">
        <f>IF(ISERROR(VLOOKUP(B29,'Race 7'!B$3:G$40,5,FALSE)),0,VLOOKUP(B29,'Race 7'!B$3:G$40,5,FALSE))</f>
        <v>0</v>
      </c>
      <c r="K29" s="229">
        <f>IF(ISERROR(VLOOKUP(B29,'Race 8'!B$3:J$45,5,FALSE)),0,VLOOKUP(B29,'Race 8'!B$3:J$45,5,FALSE))</f>
        <v>0</v>
      </c>
      <c r="L29" s="230" cm="1">
        <f t="array" ref="L29">SUM(LARGE(D29:K29,{1,2,3,4,5}))</f>
        <v>74</v>
      </c>
    </row>
    <row r="30" spans="1:12" ht="14.6" customHeight="1" x14ac:dyDescent="0.4">
      <c r="A30" s="229">
        <v>28</v>
      </c>
      <c r="B30" s="256" t="s">
        <v>975</v>
      </c>
      <c r="C30" s="230">
        <f t="shared" si="0"/>
        <v>1</v>
      </c>
      <c r="D30" s="231">
        <f>IF(ISERROR(VLOOKUP(B30,'Race 1'!B$3:G$53,5,FALSE)),0,VLOOKUP(B30,'Race 1'!B$3:G$53,5,FALSE))</f>
        <v>73</v>
      </c>
      <c r="E30" s="231">
        <f>IF(ISERROR(VLOOKUP(B30,'Race 2'!$B$3:$F$48,5,FALSE)),0,VLOOKUP(B30,'Race 2'!$B$3:$F$48,5,FALSE))</f>
        <v>0</v>
      </c>
      <c r="F30" s="231">
        <f>IF(ISERROR(VLOOKUP(B30,'Race 3'!$B$3:$F$52,5,FALSE)),0,VLOOKUP(B30,'Race 3'!$B$3:$F$52,5,FALSE))</f>
        <v>0</v>
      </c>
      <c r="G30" s="231">
        <f>IF(ISERROR(VLOOKUP(B30,'Race 4'!$B$3:$F$52,5,FALSE)),0,VLOOKUP(B30,'Race 4'!$B$3:$F$52,5,FALSE))</f>
        <v>0</v>
      </c>
      <c r="H30" s="229">
        <f>IF(ISERROR(VLOOKUP(B30,'Race 5'!$B$3:$F$78,5,FALSE)),0,VLOOKUP(B30,'Race 5'!$B$3:$F$78,5,FALSE))</f>
        <v>0</v>
      </c>
      <c r="I30" s="229">
        <f>IF(ISERROR(VLOOKUP(B30,'Race 6'!B$3:G$52,5,FALSE)),0,VLOOKUP(B30,'Race 6'!B$3:G$52,5,FALSE))</f>
        <v>0</v>
      </c>
      <c r="J30" s="229">
        <f>IF(ISERROR(VLOOKUP(B30,'Race 7'!B$3:G$40,5,FALSE)),0,VLOOKUP(B30,'Race 7'!B$3:G$40,5,FALSE))</f>
        <v>0</v>
      </c>
      <c r="K30" s="229">
        <f>IF(ISERROR(VLOOKUP(B30,'Race 8'!B$3:J$45,5,FALSE)),0,VLOOKUP(B30,'Race 8'!B$3:J$45,5,FALSE))</f>
        <v>0</v>
      </c>
      <c r="L30" s="230" cm="1">
        <f t="array" ref="L30">SUM(LARGE(D30:K30,{1,2,3,4,5}))</f>
        <v>73</v>
      </c>
    </row>
    <row r="31" spans="1:12" ht="14.6" customHeight="1" x14ac:dyDescent="0.4">
      <c r="A31" s="229">
        <v>29</v>
      </c>
      <c r="B31" s="160" t="s">
        <v>601</v>
      </c>
      <c r="C31" s="230">
        <f t="shared" si="0"/>
        <v>1</v>
      </c>
      <c r="D31" s="231">
        <f>IF(ISERROR(VLOOKUP(B31,'Race 1'!B$3:G$53,5,FALSE)),0,VLOOKUP(B31,'Race 1'!B$3:G$53,5,FALSE))</f>
        <v>72</v>
      </c>
      <c r="E31" s="231">
        <f>IF(ISERROR(VLOOKUP(B31,'Race 2'!$B$3:$F$48,5,FALSE)),0,VLOOKUP(B31,'Race 2'!$B$3:$F$48,5,FALSE))</f>
        <v>0</v>
      </c>
      <c r="F31" s="231">
        <f>IF(ISERROR(VLOOKUP(B31,'Race 3'!$B$3:$F$52,5,FALSE)),0,VLOOKUP(B31,'Race 3'!$B$3:$F$52,5,FALSE))</f>
        <v>0</v>
      </c>
      <c r="G31" s="231">
        <f>IF(ISERROR(VLOOKUP(B31,'Race 4'!$B$3:$F$52,5,FALSE)),0,VLOOKUP(B31,'Race 4'!$B$3:$F$52,5,FALSE))</f>
        <v>0</v>
      </c>
      <c r="H31" s="229">
        <f>IF(ISERROR(VLOOKUP(B31,'Race 5'!$B$3:$F$78,5,FALSE)),0,VLOOKUP(B31,'Race 5'!$B$3:$F$78,5,FALSE))</f>
        <v>0</v>
      </c>
      <c r="I31" s="229">
        <f>IF(ISERROR(VLOOKUP(B31,'Race 6'!B$3:G$52,5,FALSE)),0,VLOOKUP(B31,'Race 6'!B$3:G$52,5,FALSE))</f>
        <v>0</v>
      </c>
      <c r="J31" s="229">
        <f>IF(ISERROR(VLOOKUP(B31,'Race 7'!B$3:G$40,5,FALSE)),0,VLOOKUP(B31,'Race 7'!B$3:G$40,5,FALSE))</f>
        <v>0</v>
      </c>
      <c r="K31" s="229">
        <f>IF(ISERROR(VLOOKUP(B31,'Race 8'!B$3:J$45,5,FALSE)),0,VLOOKUP(B31,'Race 8'!B$3:J$45,5,FALSE))</f>
        <v>0</v>
      </c>
      <c r="L31" s="230" cm="1">
        <f t="array" ref="L31">SUM(LARGE(D31:K31,{1,2,3,4,5}))</f>
        <v>72</v>
      </c>
    </row>
    <row r="32" spans="1:12" ht="14.6" customHeight="1" x14ac:dyDescent="0.4">
      <c r="A32" s="229">
        <v>30</v>
      </c>
      <c r="B32" s="256" t="s">
        <v>107</v>
      </c>
      <c r="C32" s="230">
        <f t="shared" si="0"/>
        <v>1</v>
      </c>
      <c r="D32" s="231">
        <f>IF(ISERROR(VLOOKUP(B32,'Race 1'!B$3:G$53,5,FALSE)),0,VLOOKUP(B32,'Race 1'!B$3:G$53,5,FALSE))</f>
        <v>71</v>
      </c>
      <c r="E32" s="231">
        <f>IF(ISERROR(VLOOKUP(B32,'Race 2'!$B$3:$F$48,5,FALSE)),0,VLOOKUP(B32,'Race 2'!$B$3:$F$48,5,FALSE))</f>
        <v>0</v>
      </c>
      <c r="F32" s="231">
        <f>IF(ISERROR(VLOOKUP(B32,'Race 3'!$B$3:$F$52,5,FALSE)),0,VLOOKUP(B32,'Race 3'!$B$3:$F$52,5,FALSE))</f>
        <v>0</v>
      </c>
      <c r="G32" s="231">
        <f>IF(ISERROR(VLOOKUP(B32,'Race 4'!$B$3:$F$52,5,FALSE)),0,VLOOKUP(B32,'Race 4'!$B$3:$F$52,5,FALSE))</f>
        <v>0</v>
      </c>
      <c r="H32" s="229">
        <f>IF(ISERROR(VLOOKUP(B32,'Race 5'!$B$3:$F$78,5,FALSE)),0,VLOOKUP(B32,'Race 5'!$B$3:$F$78,5,FALSE))</f>
        <v>0</v>
      </c>
      <c r="I32" s="229">
        <f>IF(ISERROR(VLOOKUP(B32,'Race 6'!B$3:G$52,5,FALSE)),0,VLOOKUP(B32,'Race 6'!B$3:G$52,5,FALSE))</f>
        <v>0</v>
      </c>
      <c r="J32" s="229">
        <f>IF(ISERROR(VLOOKUP(B32,'Race 7'!B$3:G$40,5,FALSE)),0,VLOOKUP(B32,'Race 7'!B$3:G$40,5,FALSE))</f>
        <v>0</v>
      </c>
      <c r="K32" s="229">
        <f>IF(ISERROR(VLOOKUP(B32,'Race 8'!B$3:J$45,5,FALSE)),0,VLOOKUP(B32,'Race 8'!B$3:J$45,5,FALSE))</f>
        <v>0</v>
      </c>
      <c r="L32" s="230" cm="1">
        <f t="array" ref="L32">SUM(LARGE(D32:K32,{1,2,3,4,5}))</f>
        <v>71</v>
      </c>
    </row>
    <row r="33" spans="1:12" ht="14.6" customHeight="1" x14ac:dyDescent="0.4">
      <c r="A33" s="229">
        <v>31</v>
      </c>
      <c r="B33" s="289" t="s">
        <v>194</v>
      </c>
      <c r="C33" s="230">
        <f t="shared" si="0"/>
        <v>1</v>
      </c>
      <c r="D33" s="231">
        <f>IF(ISERROR(VLOOKUP(B33,'Race 1'!B$3:G$53,5,FALSE)),0,VLOOKUP(B33,'Race 1'!B$3:G$53,5,FALSE))</f>
        <v>70</v>
      </c>
      <c r="E33" s="231">
        <f>IF(ISERROR(VLOOKUP(B33,'Race 2'!$B$3:$F$48,5,FALSE)),0,VLOOKUP(B33,'Race 2'!$B$3:$F$48,5,FALSE))</f>
        <v>0</v>
      </c>
      <c r="F33" s="231">
        <f>IF(ISERROR(VLOOKUP(B33,'Race 3'!$B$3:$F$52,5,FALSE)),0,VLOOKUP(B33,'Race 3'!$B$3:$F$52,5,FALSE))</f>
        <v>0</v>
      </c>
      <c r="G33" s="231">
        <f>IF(ISERROR(VLOOKUP(B33,'Race 4'!$B$3:$F$52,5,FALSE)),0,VLOOKUP(B33,'Race 4'!$B$3:$F$52,5,FALSE))</f>
        <v>0</v>
      </c>
      <c r="H33" s="229">
        <f>IF(ISERROR(VLOOKUP(B33,'Race 5'!$B$3:$F$78,5,FALSE)),0,VLOOKUP(B33,'Race 5'!$B$3:$F$78,5,FALSE))</f>
        <v>0</v>
      </c>
      <c r="I33" s="229">
        <f>IF(ISERROR(VLOOKUP(B33,'Race 6'!B$3:G$52,5,FALSE)),0,VLOOKUP(B33,'Race 6'!B$3:G$52,5,FALSE))</f>
        <v>0</v>
      </c>
      <c r="J33" s="229">
        <f>IF(ISERROR(VLOOKUP(B33,'Race 7'!B$3:G$40,5,FALSE)),0,VLOOKUP(B33,'Race 7'!B$3:G$40,5,FALSE))</f>
        <v>0</v>
      </c>
      <c r="K33" s="229">
        <f>IF(ISERROR(VLOOKUP(B33,'Race 8'!B$3:J$45,5,FALSE)),0,VLOOKUP(B33,'Race 8'!B$3:J$45,5,FALSE))</f>
        <v>0</v>
      </c>
      <c r="L33" s="230" cm="1">
        <f t="array" ref="L33">SUM(LARGE(D33:K33,{1,2,3,4,5}))</f>
        <v>70</v>
      </c>
    </row>
    <row r="34" spans="1:12" ht="14.6" customHeight="1" x14ac:dyDescent="0.4">
      <c r="A34" s="229">
        <v>32</v>
      </c>
      <c r="B34" s="256" t="s">
        <v>74</v>
      </c>
      <c r="C34" s="230">
        <f t="shared" si="0"/>
        <v>1</v>
      </c>
      <c r="D34" s="231">
        <f>IF(ISERROR(VLOOKUP(B34,'Race 1'!B$3:G$53,5,FALSE)),0,VLOOKUP(B34,'Race 1'!B$3:G$53,5,FALSE))</f>
        <v>69</v>
      </c>
      <c r="E34" s="231">
        <f>IF(ISERROR(VLOOKUP(B34,'Race 2'!$B$3:$F$48,5,FALSE)),0,VLOOKUP(B34,'Race 2'!$B$3:$F$48,5,FALSE))</f>
        <v>0</v>
      </c>
      <c r="F34" s="231">
        <f>IF(ISERROR(VLOOKUP(B34,'Race 3'!$B$3:$F$52,5,FALSE)),0,VLOOKUP(B34,'Race 3'!$B$3:$F$52,5,FALSE))</f>
        <v>0</v>
      </c>
      <c r="G34" s="231">
        <f>IF(ISERROR(VLOOKUP(B34,'Race 4'!$B$3:$F$52,5,FALSE)),0,VLOOKUP(B34,'Race 4'!$B$3:$F$52,5,FALSE))</f>
        <v>0</v>
      </c>
      <c r="H34" s="229">
        <f>IF(ISERROR(VLOOKUP(B34,'Race 5'!$B$3:$F$78,5,FALSE)),0,VLOOKUP(B34,'Race 5'!$B$3:$F$78,5,FALSE))</f>
        <v>0</v>
      </c>
      <c r="I34" s="229">
        <f>IF(ISERROR(VLOOKUP(B34,'Race 6'!B$3:G$52,5,FALSE)),0,VLOOKUP(B34,'Race 6'!B$3:G$52,5,FALSE))</f>
        <v>0</v>
      </c>
      <c r="J34" s="229">
        <f>IF(ISERROR(VLOOKUP(B34,'Race 7'!B$3:G$40,5,FALSE)),0,VLOOKUP(B34,'Race 7'!B$3:G$40,5,FALSE))</f>
        <v>0</v>
      </c>
      <c r="K34" s="229">
        <f>IF(ISERROR(VLOOKUP(B34,'Race 8'!B$3:J$45,5,FALSE)),0,VLOOKUP(B34,'Race 8'!B$3:J$45,5,FALSE))</f>
        <v>0</v>
      </c>
      <c r="L34" s="230" cm="1">
        <f t="array" ref="L34">SUM(LARGE(D34:K34,{1,2,3,4,5}))</f>
        <v>69</v>
      </c>
    </row>
    <row r="35" spans="1:12" ht="14.6" customHeight="1" x14ac:dyDescent="0.4">
      <c r="A35" s="229">
        <v>33</v>
      </c>
      <c r="B35" s="160" t="s">
        <v>572</v>
      </c>
      <c r="C35" s="230">
        <f t="shared" ref="C35:C45" si="1">COUNTIF(D35:K35,"&gt;0")</f>
        <v>1</v>
      </c>
      <c r="D35" s="231">
        <f>IF(ISERROR(VLOOKUP(B35,'Race 1'!B$3:G$53,5,FALSE)),0,VLOOKUP(B35,'Race 1'!B$3:G$53,5,FALSE))</f>
        <v>68</v>
      </c>
      <c r="E35" s="231">
        <f>IF(ISERROR(VLOOKUP(B35,'Race 2'!$B$3:$F$48,5,FALSE)),0,VLOOKUP(B35,'Race 2'!$B$3:$F$48,5,FALSE))</f>
        <v>0</v>
      </c>
      <c r="F35" s="231">
        <f>IF(ISERROR(VLOOKUP(B35,'Race 3'!$B$3:$F$52,5,FALSE)),0,VLOOKUP(B35,'Race 3'!$B$3:$F$52,5,FALSE))</f>
        <v>0</v>
      </c>
      <c r="G35" s="231">
        <f>IF(ISERROR(VLOOKUP(B35,'Race 4'!$B$3:$F$52,5,FALSE)),0,VLOOKUP(B35,'Race 4'!$B$3:$F$52,5,FALSE))</f>
        <v>0</v>
      </c>
      <c r="H35" s="229">
        <f>IF(ISERROR(VLOOKUP(B35,'Race 5'!$B$3:$F$78,5,FALSE)),0,VLOOKUP(B35,'Race 5'!$B$3:$F$78,5,FALSE))</f>
        <v>0</v>
      </c>
      <c r="I35" s="229">
        <f>IF(ISERROR(VLOOKUP(B35,'Race 6'!B$3:G$52,5,FALSE)),0,VLOOKUP(B35,'Race 6'!B$3:G$52,5,FALSE))</f>
        <v>0</v>
      </c>
      <c r="J35" s="229">
        <f>IF(ISERROR(VLOOKUP(B35,'Race 7'!B$3:G$40,5,FALSE)),0,VLOOKUP(B35,'Race 7'!B$3:G$40,5,FALSE))</f>
        <v>0</v>
      </c>
      <c r="K35" s="229">
        <f>IF(ISERROR(VLOOKUP(B35,'Race 8'!B$3:J$45,5,FALSE)),0,VLOOKUP(B35,'Race 8'!B$3:J$45,5,FALSE))</f>
        <v>0</v>
      </c>
      <c r="L35" s="230" cm="1">
        <f t="array" ref="L35">SUM(LARGE(D35:K35,{1,2,3,4,5}))</f>
        <v>68</v>
      </c>
    </row>
    <row r="36" spans="1:12" ht="14.6" customHeight="1" x14ac:dyDescent="0.4">
      <c r="A36" s="229">
        <v>34</v>
      </c>
      <c r="B36" s="160" t="s">
        <v>594</v>
      </c>
      <c r="C36" s="230">
        <f t="shared" si="1"/>
        <v>1</v>
      </c>
      <c r="D36" s="231">
        <f>IF(ISERROR(VLOOKUP(B36,'Race 1'!B$3:G$53,5,FALSE)),0,VLOOKUP(B36,'Race 1'!B$3:G$53,5,FALSE))</f>
        <v>67</v>
      </c>
      <c r="E36" s="231">
        <f>IF(ISERROR(VLOOKUP(B36,'Race 2'!$B$3:$F$48,5,FALSE)),0,VLOOKUP(B36,'Race 2'!$B$3:$F$48,5,FALSE))</f>
        <v>0</v>
      </c>
      <c r="F36" s="231">
        <f>IF(ISERROR(VLOOKUP(B36,'Race 3'!$B$3:$F$52,5,FALSE)),0,VLOOKUP(B36,'Race 3'!$B$3:$F$52,5,FALSE))</f>
        <v>0</v>
      </c>
      <c r="G36" s="231">
        <f>IF(ISERROR(VLOOKUP(B36,'Race 4'!$B$3:$F$52,5,FALSE)),0,VLOOKUP(B36,'Race 4'!$B$3:$F$52,5,FALSE))</f>
        <v>0</v>
      </c>
      <c r="H36" s="229">
        <f>IF(ISERROR(VLOOKUP(B36,'Race 5'!$B$3:$F$78,5,FALSE)),0,VLOOKUP(B36,'Race 5'!$B$3:$F$78,5,FALSE))</f>
        <v>0</v>
      </c>
      <c r="I36" s="229">
        <f>IF(ISERROR(VLOOKUP(B36,'Race 6'!B$3:G$52,5,FALSE)),0,VLOOKUP(B36,'Race 6'!B$3:G$52,5,FALSE))</f>
        <v>0</v>
      </c>
      <c r="J36" s="229">
        <f>IF(ISERROR(VLOOKUP(B36,'Race 7'!B$3:G$40,5,FALSE)),0,VLOOKUP(B36,'Race 7'!B$3:G$40,5,FALSE))</f>
        <v>0</v>
      </c>
      <c r="K36" s="229">
        <f>IF(ISERROR(VLOOKUP(B36,'Race 8'!B$3:J$45,5,FALSE)),0,VLOOKUP(B36,'Race 8'!B$3:J$45,5,FALSE))</f>
        <v>0</v>
      </c>
      <c r="L36" s="230" cm="1">
        <f t="array" ref="L36">SUM(LARGE(D36:K36,{1,2,3,4,5}))</f>
        <v>67</v>
      </c>
    </row>
    <row r="37" spans="1:12" ht="14.6" customHeight="1" x14ac:dyDescent="0.4">
      <c r="A37" s="229">
        <v>35</v>
      </c>
      <c r="B37" s="160" t="s">
        <v>204</v>
      </c>
      <c r="C37" s="230">
        <f t="shared" si="1"/>
        <v>1</v>
      </c>
      <c r="D37" s="231">
        <f>IF(ISERROR(VLOOKUP(B37,'Race 1'!B$3:G$53,5,FALSE)),0,VLOOKUP(B37,'Race 1'!B$3:G$53,5,FALSE))</f>
        <v>66</v>
      </c>
      <c r="E37" s="231">
        <f>IF(ISERROR(VLOOKUP(B37,'Race 2'!$B$3:$F$48,5,FALSE)),0,VLOOKUP(B37,'Race 2'!$B$3:$F$48,5,FALSE))</f>
        <v>0</v>
      </c>
      <c r="F37" s="231">
        <f>IF(ISERROR(VLOOKUP(B37,'Race 3'!$B$3:$F$52,5,FALSE)),0,VLOOKUP(B37,'Race 3'!$B$3:$F$52,5,FALSE))</f>
        <v>0</v>
      </c>
      <c r="G37" s="231">
        <f>IF(ISERROR(VLOOKUP(B37,'Race 4'!$B$3:$F$52,5,FALSE)),0,VLOOKUP(B37,'Race 4'!$B$3:$F$52,5,FALSE))</f>
        <v>0</v>
      </c>
      <c r="H37" s="229">
        <f>IF(ISERROR(VLOOKUP(B37,'Race 5'!$B$3:$F$78,5,FALSE)),0,VLOOKUP(B37,'Race 5'!$B$3:$F$78,5,FALSE))</f>
        <v>0</v>
      </c>
      <c r="I37" s="229">
        <f>IF(ISERROR(VLOOKUP(B37,'Race 6'!B$3:G$52,5,FALSE)),0,VLOOKUP(B37,'Race 6'!B$3:G$52,5,FALSE))</f>
        <v>0</v>
      </c>
      <c r="J37" s="229">
        <f>IF(ISERROR(VLOOKUP(B37,'Race 7'!B$3:G$40,5,FALSE)),0,VLOOKUP(B37,'Race 7'!B$3:G$40,5,FALSE))</f>
        <v>0</v>
      </c>
      <c r="K37" s="229">
        <f>IF(ISERROR(VLOOKUP(B37,'Race 8'!B$3:J$45,5,FALSE)),0,VLOOKUP(B37,'Race 8'!B$3:J$45,5,FALSE))</f>
        <v>0</v>
      </c>
      <c r="L37" s="230" cm="1">
        <f t="array" ref="L37">SUM(LARGE(D37:K37,{1,2,3,4,5}))</f>
        <v>66</v>
      </c>
    </row>
    <row r="38" spans="1:12" ht="14.6" customHeight="1" x14ac:dyDescent="0.4">
      <c r="A38" s="229">
        <v>36</v>
      </c>
      <c r="B38" s="42" t="s">
        <v>960</v>
      </c>
      <c r="C38" s="230">
        <f t="shared" si="1"/>
        <v>1</v>
      </c>
      <c r="D38" s="231">
        <f>IF(ISERROR(VLOOKUP(B38,'Race 1'!B$3:G$53,5,FALSE)),0,VLOOKUP(B38,'Race 1'!B$3:G$53,5,FALSE))</f>
        <v>65</v>
      </c>
      <c r="E38" s="231">
        <f>IF(ISERROR(VLOOKUP(B38,'Race 2'!$B$3:$F$48,5,FALSE)),0,VLOOKUP(B38,'Race 2'!$B$3:$F$48,5,FALSE))</f>
        <v>0</v>
      </c>
      <c r="F38" s="231">
        <f>IF(ISERROR(VLOOKUP(B38,'Race 3'!$B$3:$F$52,5,FALSE)),0,VLOOKUP(B38,'Race 3'!$B$3:$F$52,5,FALSE))</f>
        <v>0</v>
      </c>
      <c r="G38" s="231">
        <f>IF(ISERROR(VLOOKUP(B38,'Race 4'!$B$3:$F$52,5,FALSE)),0,VLOOKUP(B38,'Race 4'!$B$3:$F$52,5,FALSE))</f>
        <v>0</v>
      </c>
      <c r="H38" s="229">
        <f>IF(ISERROR(VLOOKUP(B38,'Race 5'!$B$3:$F$78,5,FALSE)),0,VLOOKUP(B38,'Race 5'!$B$3:$F$78,5,FALSE))</f>
        <v>0</v>
      </c>
      <c r="I38" s="229">
        <f>IF(ISERROR(VLOOKUP(B38,'Race 6'!B$3:G$52,5,FALSE)),0,VLOOKUP(B38,'Race 6'!B$3:G$52,5,FALSE))</f>
        <v>0</v>
      </c>
      <c r="J38" s="229">
        <f>IF(ISERROR(VLOOKUP(B38,'Race 7'!B$3:G$40,5,FALSE)),0,VLOOKUP(B38,'Race 7'!B$3:G$40,5,FALSE))</f>
        <v>0</v>
      </c>
      <c r="K38" s="229">
        <f>IF(ISERROR(VLOOKUP(B38,'Race 8'!B$3:J$45,5,FALSE)),0,VLOOKUP(B38,'Race 8'!B$3:J$45,5,FALSE))</f>
        <v>0</v>
      </c>
      <c r="L38" s="230" cm="1">
        <f t="array" ref="L38">SUM(LARGE(D38:K38,{1,2,3,4,5}))</f>
        <v>65</v>
      </c>
    </row>
    <row r="39" spans="1:12" x14ac:dyDescent="0.4">
      <c r="A39" s="229">
        <v>37</v>
      </c>
      <c r="B39" s="160" t="s">
        <v>200</v>
      </c>
      <c r="C39" s="230">
        <f t="shared" si="1"/>
        <v>1</v>
      </c>
      <c r="D39" s="231">
        <f>IF(ISERROR(VLOOKUP(B39,'Race 1'!B$3:G$53,5,FALSE)),0,VLOOKUP(B39,'Race 1'!B$3:G$53,5,FALSE))</f>
        <v>64</v>
      </c>
      <c r="E39" s="231">
        <f>IF(ISERROR(VLOOKUP(B39,'Race 2'!$B$3:$F$48,5,FALSE)),0,VLOOKUP(B39,'Race 2'!$B$3:$F$48,5,FALSE))</f>
        <v>0</v>
      </c>
      <c r="F39" s="231">
        <f>IF(ISERROR(VLOOKUP(B39,'Race 3'!$B$3:$F$52,5,FALSE)),0,VLOOKUP(B39,'Race 3'!$B$3:$F$52,5,FALSE))</f>
        <v>0</v>
      </c>
      <c r="G39" s="231">
        <f>IF(ISERROR(VLOOKUP(B39,'Race 4'!$B$3:$F$52,5,FALSE)),0,VLOOKUP(B39,'Race 4'!$B$3:$F$52,5,FALSE))</f>
        <v>0</v>
      </c>
      <c r="H39" s="229">
        <f>IF(ISERROR(VLOOKUP(B39,'Race 5'!$B$3:$F$78,5,FALSE)),0,VLOOKUP(B39,'Race 5'!$B$3:$F$78,5,FALSE))</f>
        <v>0</v>
      </c>
      <c r="I39" s="229">
        <f>IF(ISERROR(VLOOKUP(B39,'Race 6'!B$3:G$52,5,FALSE)),0,VLOOKUP(B39,'Race 6'!B$3:G$52,5,FALSE))</f>
        <v>0</v>
      </c>
      <c r="J39" s="229">
        <f>IF(ISERROR(VLOOKUP(B39,'Race 7'!B$3:G$40,5,FALSE)),0,VLOOKUP(B39,'Race 7'!B$3:G$40,5,FALSE))</f>
        <v>0</v>
      </c>
      <c r="K39" s="229">
        <f>IF(ISERROR(VLOOKUP(B39,'Race 8'!B$3:J$45,5,FALSE)),0,VLOOKUP(B39,'Race 8'!B$3:J$45,5,FALSE))</f>
        <v>0</v>
      </c>
      <c r="L39" s="230" cm="1">
        <f t="array" ref="L39">SUM(LARGE(D39:K39,{1,2,3,4,5}))</f>
        <v>64</v>
      </c>
    </row>
    <row r="40" spans="1:12" x14ac:dyDescent="0.4">
      <c r="A40" s="229">
        <v>38</v>
      </c>
      <c r="B40" s="256" t="s">
        <v>967</v>
      </c>
      <c r="C40" s="230">
        <f t="shared" si="1"/>
        <v>1</v>
      </c>
      <c r="D40" s="231">
        <f>IF(ISERROR(VLOOKUP(B40,'Race 1'!B$3:G$53,5,FALSE)),0,VLOOKUP(B40,'Race 1'!B$3:G$53,5,FALSE))</f>
        <v>63</v>
      </c>
      <c r="E40" s="231">
        <f>IF(ISERROR(VLOOKUP(B40,'Race 2'!$B$3:$F$48,5,FALSE)),0,VLOOKUP(B40,'Race 2'!$B$3:$F$48,5,FALSE))</f>
        <v>0</v>
      </c>
      <c r="F40" s="231">
        <f>IF(ISERROR(VLOOKUP(B40,'Race 3'!$B$3:$F$52,5,FALSE)),0,VLOOKUP(B40,'Race 3'!$B$3:$F$52,5,FALSE))</f>
        <v>0</v>
      </c>
      <c r="G40" s="231">
        <f>IF(ISERROR(VLOOKUP(B40,'Race 4'!$B$3:$F$52,5,FALSE)),0,VLOOKUP(B40,'Race 4'!$B$3:$F$52,5,FALSE))</f>
        <v>0</v>
      </c>
      <c r="H40" s="229">
        <f>IF(ISERROR(VLOOKUP(B40,'Race 5'!$B$3:$F$78,5,FALSE)),0,VLOOKUP(B40,'Race 5'!$B$3:$F$78,5,FALSE))</f>
        <v>0</v>
      </c>
      <c r="I40" s="229">
        <f>IF(ISERROR(VLOOKUP(B40,'Race 6'!B$3:G$52,5,FALSE)),0,VLOOKUP(B40,'Race 6'!B$3:G$52,5,FALSE))</f>
        <v>0</v>
      </c>
      <c r="J40" s="229">
        <f>IF(ISERROR(VLOOKUP(B40,'Race 7'!B$3:G$40,5,FALSE)),0,VLOOKUP(B40,'Race 7'!B$3:G$40,5,FALSE))</f>
        <v>0</v>
      </c>
      <c r="K40" s="229">
        <f>IF(ISERROR(VLOOKUP(B40,'Race 8'!B$3:J$45,5,FALSE)),0,VLOOKUP(B40,'Race 8'!B$3:J$45,5,FALSE))</f>
        <v>0</v>
      </c>
      <c r="L40" s="230" cm="1">
        <f t="array" ref="L40">SUM(LARGE(D40:K40,{1,2,3,4,5}))</f>
        <v>63</v>
      </c>
    </row>
    <row r="41" spans="1:12" x14ac:dyDescent="0.4">
      <c r="A41" s="229">
        <v>39</v>
      </c>
      <c r="B41" s="289" t="s">
        <v>662</v>
      </c>
      <c r="C41" s="230">
        <f t="shared" si="1"/>
        <v>1</v>
      </c>
      <c r="D41" s="231">
        <f>IF(ISERROR(VLOOKUP(B41,'Race 1'!B$3:G$53,5,FALSE)),0,VLOOKUP(B41,'Race 1'!B$3:G$53,5,FALSE))</f>
        <v>62</v>
      </c>
      <c r="E41" s="231">
        <f>IF(ISERROR(VLOOKUP(B41,'Race 2'!$B$3:$F$48,5,FALSE)),0,VLOOKUP(B41,'Race 2'!$B$3:$F$48,5,FALSE))</f>
        <v>0</v>
      </c>
      <c r="F41" s="231">
        <f>IF(ISERROR(VLOOKUP(B41,'Race 3'!$B$3:$F$54,5,FALSE)),0,VLOOKUP(B41,'Race 3'!$B$3:$F$54,5,FALSE))</f>
        <v>0</v>
      </c>
      <c r="G41" s="231">
        <f>IF(ISERROR(VLOOKUP(B41,'Race 4'!$B$3:$F$52,5,FALSE)),0,VLOOKUP(B41,'Race 4'!$B$3:$F$52,5,FALSE))</f>
        <v>0</v>
      </c>
      <c r="H41" s="229">
        <f>IF(ISERROR(VLOOKUP(B41,'Race 5'!$B$3:$F$78,5,FALSE)),0,VLOOKUP(B41,'Race 5'!$B$3:$F$78,5,FALSE))</f>
        <v>0</v>
      </c>
      <c r="I41" s="229">
        <f>IF(ISERROR(VLOOKUP(B41,'Race 6'!B$3:G$52,5,FALSE)),0,VLOOKUP(B41,'Race 6'!B$3:G$52,5,FALSE))</f>
        <v>0</v>
      </c>
      <c r="J41" s="229">
        <f>IF(ISERROR(VLOOKUP(B41,'Race 7'!B$3:G$40,5,FALSE)),0,VLOOKUP(B41,'Race 7'!B$3:G$40,5,FALSE))</f>
        <v>0</v>
      </c>
      <c r="K41" s="229">
        <f>IF(ISERROR(VLOOKUP(B41,'Race 8'!B$3:J$45,5,FALSE)),0,VLOOKUP(B41,'Race 8'!B$3:J$45,5,FALSE))</f>
        <v>0</v>
      </c>
      <c r="L41" s="230" cm="1">
        <f t="array" ref="L41">SUM(LARGE(D41:K41,{1,2,3,4,5}))</f>
        <v>62</v>
      </c>
    </row>
    <row r="42" spans="1:12" x14ac:dyDescent="0.4">
      <c r="A42" s="229">
        <v>40</v>
      </c>
      <c r="B42" s="160" t="s">
        <v>152</v>
      </c>
      <c r="C42" s="230">
        <f t="shared" si="1"/>
        <v>1</v>
      </c>
      <c r="D42" s="231">
        <f>IF(ISERROR(VLOOKUP(B42,'Race 1'!B$3:G$53,5,FALSE)),0,VLOOKUP(B42,'Race 1'!B$3:G$53,5,FALSE))</f>
        <v>61</v>
      </c>
      <c r="E42" s="231">
        <f>IF(ISERROR(VLOOKUP(B42,'Race 2'!$B$3:$F$48,5,FALSE)),0,VLOOKUP(B42,'Race 2'!$B$3:$F$48,5,FALSE))</f>
        <v>0</v>
      </c>
      <c r="F42" s="231">
        <f>IF(ISERROR(VLOOKUP(B42,'Race 3'!$B$3:$F$52,5,FALSE)),0,VLOOKUP(B42,'Race 3'!$B$3:$F$52,5,FALSE))</f>
        <v>0</v>
      </c>
      <c r="G42" s="231">
        <f>IF(ISERROR(VLOOKUP(B42,'Race 4'!$B$3:$F$52,5,FALSE)),0,VLOOKUP(B42,'Race 4'!$B$3:$F$52,5,FALSE))</f>
        <v>0</v>
      </c>
      <c r="H42" s="229">
        <f>IF(ISERROR(VLOOKUP(B42,'Race 5'!$B$3:$F$78,5,FALSE)),0,VLOOKUP(B42,'Race 5'!$B$3:$F$78,5,FALSE))</f>
        <v>0</v>
      </c>
      <c r="I42" s="229">
        <f>IF(ISERROR(VLOOKUP(B42,'Race 6'!B$3:G$52,5,FALSE)),0,VLOOKUP(B42,'Race 6'!B$3:G$52,5,FALSE))</f>
        <v>0</v>
      </c>
      <c r="J42" s="229">
        <f>IF(ISERROR(VLOOKUP(B42,'Race 7'!B$3:G$40,5,FALSE)),0,VLOOKUP(B42,'Race 7'!B$3:G$40,5,FALSE))</f>
        <v>0</v>
      </c>
      <c r="K42" s="229">
        <f>IF(ISERROR(VLOOKUP(B42,'Race 8'!B$3:J$45,5,FALSE)),0,VLOOKUP(B42,'Race 8'!B$3:J$45,5,FALSE))</f>
        <v>0</v>
      </c>
      <c r="L42" s="230" cm="1">
        <f t="array" ref="L42">SUM(LARGE(D42:K42,{1,2,3,4,5}))</f>
        <v>61</v>
      </c>
    </row>
    <row r="43" spans="1:12" x14ac:dyDescent="0.4">
      <c r="A43" s="229">
        <v>41</v>
      </c>
      <c r="B43" s="256" t="s">
        <v>927</v>
      </c>
      <c r="C43" s="230">
        <f t="shared" si="1"/>
        <v>1</v>
      </c>
      <c r="D43" s="231">
        <f>IF(ISERROR(VLOOKUP(B43,'Race 1'!B$3:G$53,5,FALSE)),0,VLOOKUP(B43,'Race 1'!B$3:G$53,5,FALSE))</f>
        <v>60</v>
      </c>
      <c r="E43" s="231">
        <f>IF(ISERROR(VLOOKUP(B43,'Race 2'!$B$3:$F$48,5,FALSE)),0,VLOOKUP(B43,'Race 2'!$B$3:$F$48,5,FALSE))</f>
        <v>0</v>
      </c>
      <c r="F43" s="231">
        <f>IF(ISERROR(VLOOKUP(B43,'Race 3'!$B$3:$F$52,5,FALSE)),0,VLOOKUP(B43,'Race 3'!$B$3:$F$52,5,FALSE))</f>
        <v>0</v>
      </c>
      <c r="G43" s="231">
        <f>IF(ISERROR(VLOOKUP(B43,'Race 4'!$B$3:$F$52,5,FALSE)),0,VLOOKUP(B43,'Race 4'!$B$3:$F$52,5,FALSE))</f>
        <v>0</v>
      </c>
      <c r="H43" s="229">
        <f>IF(ISERROR(VLOOKUP(B43,'Race 5'!$B$3:$F$78,5,FALSE)),0,VLOOKUP(B43,'Race 5'!$B$3:$F$78,5,FALSE))</f>
        <v>0</v>
      </c>
      <c r="I43" s="229">
        <f>IF(ISERROR(VLOOKUP(B43,'Race 6'!B$3:G$52,5,FALSE)),0,VLOOKUP(B43,'Race 6'!B$3:G$52,5,FALSE))</f>
        <v>0</v>
      </c>
      <c r="J43" s="229">
        <f>IF(ISERROR(VLOOKUP(B43,'Race 7'!B$3:G$40,5,FALSE)),0,VLOOKUP(B43,'Race 7'!B$3:G$40,5,FALSE))</f>
        <v>0</v>
      </c>
      <c r="K43" s="229">
        <f>IF(ISERROR(VLOOKUP(B43,'Race 8'!B$3:J$45,5,FALSE)),0,VLOOKUP(B43,'Race 8'!B$3:J$45,5,FALSE))</f>
        <v>0</v>
      </c>
      <c r="L43" s="230" cm="1">
        <f t="array" ref="L43">SUM(LARGE(D43:K43,{1,2,3,4,5}))</f>
        <v>60</v>
      </c>
    </row>
    <row r="44" spans="1:12" x14ac:dyDescent="0.4">
      <c r="A44" s="229">
        <v>42</v>
      </c>
      <c r="B44" s="256" t="s">
        <v>153</v>
      </c>
      <c r="C44" s="230">
        <f t="shared" si="1"/>
        <v>1</v>
      </c>
      <c r="D44" s="231">
        <f>IF(ISERROR(VLOOKUP(B44,'Race 1'!B$3:G$53,5,FALSE)),0,VLOOKUP(B44,'Race 1'!B$3:G$53,5,FALSE))</f>
        <v>59</v>
      </c>
      <c r="E44" s="231">
        <f>IF(ISERROR(VLOOKUP(B44,'Race 2'!$B$3:$F$48,5,FALSE)),0,VLOOKUP(B44,'Race 2'!$B$3:$F$48,5,FALSE))</f>
        <v>0</v>
      </c>
      <c r="F44" s="231">
        <f>IF(ISERROR(VLOOKUP(B44,'Race 3'!$B$3:$F$52,5,FALSE)),0,VLOOKUP(B44,'Race 3'!$B$3:$F$52,5,FALSE))</f>
        <v>0</v>
      </c>
      <c r="G44" s="231">
        <f>IF(ISERROR(VLOOKUP(B44,'Race 4'!$B$3:$F$52,5,FALSE)),0,VLOOKUP(B44,'Race 4'!$B$3:$F$52,5,FALSE))</f>
        <v>0</v>
      </c>
      <c r="H44" s="229">
        <f>IF(ISERROR(VLOOKUP(B44,'Race 5'!$B$3:$F$78,5,FALSE)),0,VLOOKUP(B44,'Race 5'!$B$3:$F$78,5,FALSE))</f>
        <v>0</v>
      </c>
      <c r="I44" s="229">
        <f>IF(ISERROR(VLOOKUP(B44,'Race 6'!B$3:G$52,5,FALSE)),0,VLOOKUP(B44,'Race 6'!B$3:G$52,5,FALSE))</f>
        <v>0</v>
      </c>
      <c r="J44" s="229">
        <f>IF(ISERROR(VLOOKUP(B44,'Race 7'!B$3:G$40,5,FALSE)),0,VLOOKUP(B44,'Race 7'!B$3:G$40,5,FALSE))</f>
        <v>0</v>
      </c>
      <c r="K44" s="229">
        <f>IF(ISERROR(VLOOKUP(B44,'Race 8'!B$3:J$45,5,FALSE)),0,VLOOKUP(B44,'Race 8'!B$3:J$45,5,FALSE))</f>
        <v>0</v>
      </c>
      <c r="L44" s="230" cm="1">
        <f t="array" ref="L44">SUM(LARGE(D44:K44,{1,2,3,4,5}))</f>
        <v>59</v>
      </c>
    </row>
    <row r="45" spans="1:12" x14ac:dyDescent="0.4">
      <c r="A45" s="229">
        <v>43</v>
      </c>
      <c r="B45" s="160" t="s">
        <v>77</v>
      </c>
      <c r="C45" s="230">
        <f t="shared" si="1"/>
        <v>1</v>
      </c>
      <c r="D45" s="231">
        <f>IF(ISERROR(VLOOKUP(B45,'Race 1'!B$3:G$53,5,FALSE)),0,VLOOKUP(B45,'Race 1'!B$3:G$53,5,FALSE))</f>
        <v>58</v>
      </c>
      <c r="E45" s="231">
        <f>IF(ISERROR(VLOOKUP(B45,'Race 2'!$B$3:$F$48,5,FALSE)),0,VLOOKUP(B45,'Race 2'!$B$3:$F$48,5,FALSE))</f>
        <v>0</v>
      </c>
      <c r="F45" s="231">
        <f>IF(ISERROR(VLOOKUP(B45,'Race 3'!$B$3:$F$52,5,FALSE)),0,VLOOKUP(B45,'Race 3'!$B$3:$F$52,5,FALSE))</f>
        <v>0</v>
      </c>
      <c r="G45" s="231">
        <f>IF(ISERROR(VLOOKUP(B45,'Race 4'!$B$3:$F$52,5,FALSE)),0,VLOOKUP(B45,'Race 4'!$B$3:$F$52,5,FALSE))</f>
        <v>0</v>
      </c>
      <c r="H45" s="229">
        <f>IF(ISERROR(VLOOKUP(B45,'Race 5'!$B$3:$F$78,5,FALSE)),0,VLOOKUP(B45,'Race 5'!$B$3:$F$78,5,FALSE))</f>
        <v>0</v>
      </c>
      <c r="I45" s="229">
        <f>IF(ISERROR(VLOOKUP(B45,'Race 6'!B$3:G$52,5,FALSE)),0,VLOOKUP(B45,'Race 6'!B$3:G$52,5,FALSE))</f>
        <v>0</v>
      </c>
      <c r="J45" s="229">
        <f>IF(ISERROR(VLOOKUP(B45,'Race 7'!B$3:G$40,5,FALSE)),0,VLOOKUP(B45,'Race 7'!B$3:G$40,5,FALSE))</f>
        <v>0</v>
      </c>
      <c r="K45" s="229">
        <f>IF(ISERROR(VLOOKUP(B45,'Race 8'!B$3:J$45,5,FALSE)),0,VLOOKUP(B45,'Race 8'!B$3:J$45,5,FALSE))</f>
        <v>0</v>
      </c>
      <c r="L45" s="230" cm="1">
        <f t="array" ref="L45">SUM(LARGE(D45:K45,{1,2,3,4,5}))</f>
        <v>58</v>
      </c>
    </row>
    <row r="46" spans="1:12" x14ac:dyDescent="0.4">
      <c r="A46" s="229">
        <v>44</v>
      </c>
      <c r="B46" s="225" t="s">
        <v>934</v>
      </c>
      <c r="C46" s="230">
        <f t="shared" ref="C46:C53" si="2">COUNTIF(D46:K46,"&gt;0")</f>
        <v>1</v>
      </c>
      <c r="D46" s="231">
        <f>IF(ISERROR(VLOOKUP(B46,'Race 1'!B$3:G$53,5,FALSE)),0,VLOOKUP(B46,'Race 1'!B$3:G$53,5,FALSE))</f>
        <v>57</v>
      </c>
      <c r="E46" s="231">
        <f>IF(ISERROR(VLOOKUP(B46,'Race 2'!$B$3:$F$48,5,FALSE)),0,VLOOKUP(B46,'Race 2'!$B$3:$F$48,5,FALSE))</f>
        <v>0</v>
      </c>
      <c r="F46" s="231">
        <f>IF(ISERROR(VLOOKUP(B46,'Race 3'!$B$3:$F$52,5,FALSE)),0,VLOOKUP(B46,'Race 3'!$B$3:$F$52,5,FALSE))</f>
        <v>0</v>
      </c>
      <c r="G46" s="231">
        <f>IF(ISERROR(VLOOKUP(B46,'Race 4'!$B$3:$F$52,5,FALSE)),0,VLOOKUP(B46,'Race 4'!$B$3:$F$52,5,FALSE))</f>
        <v>0</v>
      </c>
      <c r="H46" s="229">
        <f>IF(ISERROR(VLOOKUP(B46,'Race 5'!$B$3:$F$78,5,FALSE)),0,VLOOKUP(B46,'Race 5'!$B$3:$F$78,5,FALSE))</f>
        <v>0</v>
      </c>
      <c r="I46" s="229">
        <f>IF(ISERROR(VLOOKUP(B46,'Race 6'!B$3:G$52,5,FALSE)),0,VLOOKUP(B46,'Race 6'!B$3:G$52,5,FALSE))</f>
        <v>0</v>
      </c>
      <c r="J46" s="229">
        <f>IF(ISERROR(VLOOKUP(B46,'Race 7'!B$3:G$40,5,FALSE)),0,VLOOKUP(B46,'Race 7'!B$3:G$40,5,FALSE))</f>
        <v>0</v>
      </c>
      <c r="K46" s="229">
        <f>IF(ISERROR(VLOOKUP(B46,'Race 8'!B$3:J$45,5,FALSE)),0,VLOOKUP(B46,'Race 8'!B$3:J$45,5,FALSE))</f>
        <v>0</v>
      </c>
      <c r="L46" s="230" cm="1">
        <f t="array" ref="L46">SUM(LARGE(D46:K46,{1,2,3,4,5}))</f>
        <v>57</v>
      </c>
    </row>
    <row r="47" spans="1:12" x14ac:dyDescent="0.4">
      <c r="A47" s="229">
        <v>45</v>
      </c>
      <c r="B47" s="225" t="s">
        <v>672</v>
      </c>
      <c r="C47" s="230">
        <f t="shared" si="2"/>
        <v>1</v>
      </c>
      <c r="D47" s="231">
        <f>IF(ISERROR(VLOOKUP(B47,'Race 1'!B$3:G$53,5,FALSE)),0,VLOOKUP(B47,'Race 1'!B$3:G$53,5,FALSE))</f>
        <v>56</v>
      </c>
      <c r="E47" s="231">
        <f>IF(ISERROR(VLOOKUP(B47,'Race 2'!$B$3:$F$48,5,FALSE)),0,VLOOKUP(B47,'Race 2'!$B$3:$F$48,5,FALSE))</f>
        <v>0</v>
      </c>
      <c r="F47" s="231">
        <f>IF(ISERROR(VLOOKUP(B47,'Race 3'!$B$3:$F$52,5,FALSE)),0,VLOOKUP(B47,'Race 3'!$B$3:$F$52,5,FALSE))</f>
        <v>0</v>
      </c>
      <c r="G47" s="231">
        <f>IF(ISERROR(VLOOKUP(B47,'Race 4'!$B$3:$F$52,5,FALSE)),0,VLOOKUP(B47,'Race 4'!$B$3:$F$52,5,FALSE))</f>
        <v>0</v>
      </c>
      <c r="H47" s="229">
        <f>IF(ISERROR(VLOOKUP(B47,'Race 5'!$B$3:$F$78,5,FALSE)),0,VLOOKUP(B47,'Race 5'!$B$3:$F$78,5,FALSE))</f>
        <v>0</v>
      </c>
      <c r="I47" s="229">
        <f>IF(ISERROR(VLOOKUP(B47,'Race 6'!B$3:G$52,5,FALSE)),0,VLOOKUP(B47,'Race 6'!B$3:G$52,5,FALSE))</f>
        <v>0</v>
      </c>
      <c r="J47" s="229">
        <f>IF(ISERROR(VLOOKUP(B47,'Race 7'!B$3:G$40,5,FALSE)),0,VLOOKUP(B47,'Race 7'!B$3:G$40,5,FALSE))</f>
        <v>0</v>
      </c>
      <c r="K47" s="229">
        <f>IF(ISERROR(VLOOKUP(B47,'Race 8'!B$3:J$45,5,FALSE)),0,VLOOKUP(B47,'Race 8'!B$3:J$45,5,FALSE))</f>
        <v>0</v>
      </c>
      <c r="L47" s="230" cm="1">
        <f t="array" ref="L47">SUM(LARGE(D47:K47,{1,2,3,4,5}))</f>
        <v>56</v>
      </c>
    </row>
    <row r="48" spans="1:12" x14ac:dyDescent="0.4">
      <c r="A48" s="229">
        <v>46</v>
      </c>
      <c r="B48" s="225" t="s">
        <v>887</v>
      </c>
      <c r="C48" s="230">
        <f t="shared" si="2"/>
        <v>1</v>
      </c>
      <c r="D48" s="231">
        <f>IF(ISERROR(VLOOKUP(B48,'Race 1'!B$3:G$53,5,FALSE)),0,VLOOKUP(B48,'Race 1'!B$3:G$53,5,FALSE))</f>
        <v>55</v>
      </c>
      <c r="E48" s="231">
        <f>IF(ISERROR(VLOOKUP(B48,'Race 2'!$B$3:$F$48,5,FALSE)),0,VLOOKUP(B48,'Race 2'!$B$3:$F$48,5,FALSE))</f>
        <v>0</v>
      </c>
      <c r="F48" s="231">
        <f>IF(ISERROR(VLOOKUP(B48,'Race 3'!$B$3:$F$52,5,FALSE)),0,VLOOKUP(B48,'Race 3'!$B$3:$F$52,5,FALSE))</f>
        <v>0</v>
      </c>
      <c r="G48" s="231">
        <f>IF(ISERROR(VLOOKUP(B48,'Race 4'!$B$3:$F$52,5,FALSE)),0,VLOOKUP(B48,'Race 4'!$B$3:$F$52,5,FALSE))</f>
        <v>0</v>
      </c>
      <c r="H48" s="229">
        <f>IF(ISERROR(VLOOKUP(B48,'Race 5'!$B$3:$F$78,5,FALSE)),0,VLOOKUP(B48,'Race 5'!$B$3:$F$78,5,FALSE))</f>
        <v>0</v>
      </c>
      <c r="I48" s="229">
        <f>IF(ISERROR(VLOOKUP(B48,'Race 6'!B$3:G$52,5,FALSE)),0,VLOOKUP(B48,'Race 6'!B$3:G$52,5,FALSE))</f>
        <v>0</v>
      </c>
      <c r="J48" s="229">
        <f>IF(ISERROR(VLOOKUP(B48,'Race 7'!B$3:G$40,5,FALSE)),0,VLOOKUP(B48,'Race 7'!B$3:G$40,5,FALSE))</f>
        <v>0</v>
      </c>
      <c r="K48" s="229">
        <f>IF(ISERROR(VLOOKUP(B48,'Race 8'!B$3:J$45,5,FALSE)),0,VLOOKUP(B48,'Race 8'!B$3:J$45,5,FALSE))</f>
        <v>0</v>
      </c>
      <c r="L48" s="230" cm="1">
        <f t="array" ref="L48">SUM(LARGE(D48:K48,{1,2,3,4,5}))</f>
        <v>55</v>
      </c>
    </row>
    <row r="49" spans="1:12" x14ac:dyDescent="0.4">
      <c r="A49" s="229">
        <v>47</v>
      </c>
      <c r="B49" s="225" t="s">
        <v>985</v>
      </c>
      <c r="C49" s="230">
        <f t="shared" si="2"/>
        <v>1</v>
      </c>
      <c r="D49" s="231">
        <f>IF(ISERROR(VLOOKUP(B49,'Race 1'!B$3:G$53,5,FALSE)),0,VLOOKUP(B49,'Race 1'!B$3:G$53,5,FALSE))</f>
        <v>54</v>
      </c>
      <c r="E49" s="231">
        <f>IF(ISERROR(VLOOKUP(B49,'Race 2'!$B$3:$F$48,5,FALSE)),0,VLOOKUP(B49,'Race 2'!$B$3:$F$48,5,FALSE))</f>
        <v>0</v>
      </c>
      <c r="F49" s="231">
        <f>IF(ISERROR(VLOOKUP(B49,'Race 3'!$B$3:$F$52,5,FALSE)),0,VLOOKUP(B49,'Race 3'!$B$3:$F$52,5,FALSE))</f>
        <v>0</v>
      </c>
      <c r="G49" s="231">
        <f>IF(ISERROR(VLOOKUP(B49,'Race 4'!$B$3:$F$52,5,FALSE)),0,VLOOKUP(B49,'Race 4'!$B$3:$F$52,5,FALSE))</f>
        <v>0</v>
      </c>
      <c r="H49" s="229">
        <f>IF(ISERROR(VLOOKUP(B49,'Race 5'!$B$3:$F$78,5,FALSE)),0,VLOOKUP(B49,'Race 5'!$B$3:$F$78,5,FALSE))</f>
        <v>0</v>
      </c>
      <c r="I49" s="229">
        <f>IF(ISERROR(VLOOKUP(B49,'Race 6'!B$3:G$52,5,FALSE)),0,VLOOKUP(B49,'Race 6'!B$3:G$52,5,FALSE))</f>
        <v>0</v>
      </c>
      <c r="J49" s="229">
        <f>IF(ISERROR(VLOOKUP(B49,'Race 7'!B$3:G$40,5,FALSE)),0,VLOOKUP(B49,'Race 7'!B$3:G$40,5,FALSE))</f>
        <v>0</v>
      </c>
      <c r="K49" s="229">
        <f>IF(ISERROR(VLOOKUP(B49,'Race 8'!B$3:J$45,5,FALSE)),0,VLOOKUP(B49,'Race 8'!B$3:J$45,5,FALSE))</f>
        <v>0</v>
      </c>
      <c r="L49" s="230" cm="1">
        <f t="array" ref="L49">SUM(LARGE(D49:K49,{1,2,3,4,5}))</f>
        <v>54</v>
      </c>
    </row>
    <row r="50" spans="1:12" x14ac:dyDescent="0.4">
      <c r="A50" s="229">
        <v>48</v>
      </c>
      <c r="B50" s="225" t="s">
        <v>886</v>
      </c>
      <c r="C50" s="230">
        <f t="shared" si="2"/>
        <v>1</v>
      </c>
      <c r="D50" s="231">
        <f>IF(ISERROR(VLOOKUP(B50,'Race 1'!B$3:G$53,5,FALSE)),0,VLOOKUP(B50,'Race 1'!B$3:G$53,5,FALSE))</f>
        <v>53</v>
      </c>
      <c r="E50" s="231">
        <f>IF(ISERROR(VLOOKUP(B50,'Race 2'!$B$3:$F$48,5,FALSE)),0,VLOOKUP(B50,'Race 2'!$B$3:$F$48,5,FALSE))</f>
        <v>0</v>
      </c>
      <c r="F50" s="231">
        <f>IF(ISERROR(VLOOKUP(B50,'Race 3'!$B$3:$F$52,5,FALSE)),0,VLOOKUP(B50,'Race 3'!$B$3:$F$52,5,FALSE))</f>
        <v>0</v>
      </c>
      <c r="G50" s="231">
        <f>IF(ISERROR(VLOOKUP(B50,'Race 4'!$B$3:$F$52,5,FALSE)),0,VLOOKUP(B50,'Race 4'!$B$3:$F$52,5,FALSE))</f>
        <v>0</v>
      </c>
      <c r="H50" s="229">
        <f>IF(ISERROR(VLOOKUP(B50,'Race 5'!$B$3:$F$78,5,FALSE)),0,VLOOKUP(B50,'Race 5'!$B$3:$F$78,5,FALSE))</f>
        <v>0</v>
      </c>
      <c r="I50" s="229">
        <f>IF(ISERROR(VLOOKUP(B50,'Race 6'!B$3:G$52,5,FALSE)),0,VLOOKUP(B50,'Race 6'!B$3:G$52,5,FALSE))</f>
        <v>0</v>
      </c>
      <c r="J50" s="229">
        <f>IF(ISERROR(VLOOKUP(B50,'Race 7'!B$3:G$40,5,FALSE)),0,VLOOKUP(B50,'Race 7'!B$3:G$40,5,FALSE))</f>
        <v>0</v>
      </c>
      <c r="K50" s="229">
        <f>IF(ISERROR(VLOOKUP(B50,'Race 8'!B$3:J$45,5,FALSE)),0,VLOOKUP(B50,'Race 8'!B$3:J$45,5,FALSE))</f>
        <v>0</v>
      </c>
      <c r="L50" s="230" cm="1">
        <f t="array" ref="L50">SUM(LARGE(D50:K50,{1,2,3,4,5}))</f>
        <v>53</v>
      </c>
    </row>
    <row r="51" spans="1:12" x14ac:dyDescent="0.4">
      <c r="A51" s="229">
        <v>49</v>
      </c>
      <c r="B51" s="225" t="s">
        <v>203</v>
      </c>
      <c r="C51" s="230">
        <f t="shared" si="2"/>
        <v>1</v>
      </c>
      <c r="D51" s="231">
        <f>IF(ISERROR(VLOOKUP(B51,'Race 1'!B$3:G$53,5,FALSE)),0,VLOOKUP(B51,'Race 1'!B$3:G$53,5,FALSE))</f>
        <v>52</v>
      </c>
      <c r="E51" s="231">
        <f>IF(ISERROR(VLOOKUP(B51,'Race 2'!$B$3:$F$48,5,FALSE)),0,VLOOKUP(B51,'Race 2'!$B$3:$F$48,5,FALSE))</f>
        <v>0</v>
      </c>
      <c r="F51" s="231">
        <f>IF(ISERROR(VLOOKUP(B51,'Race 3'!$B$3:$F$52,5,FALSE)),0,VLOOKUP(B51,'Race 3'!$B$3:$F$52,5,FALSE))</f>
        <v>0</v>
      </c>
      <c r="G51" s="231">
        <f>IF(ISERROR(VLOOKUP(B51,'Race 4'!$B$3:$F$52,5,FALSE)),0,VLOOKUP(B51,'Race 4'!$B$3:$F$52,5,FALSE))</f>
        <v>0</v>
      </c>
      <c r="H51" s="229">
        <f>IF(ISERROR(VLOOKUP(B51,'Race 5'!$B$3:$F$78,5,FALSE)),0,VLOOKUP(B51,'Race 5'!$B$3:$F$78,5,FALSE))</f>
        <v>0</v>
      </c>
      <c r="I51" s="229">
        <f>IF(ISERROR(VLOOKUP(B51,'Race 6'!B$3:G$52,5,FALSE)),0,VLOOKUP(B51,'Race 6'!B$3:G$52,5,FALSE))</f>
        <v>0</v>
      </c>
      <c r="J51" s="229">
        <f>IF(ISERROR(VLOOKUP(B51,'Race 7'!B$3:G$40,5,FALSE)),0,VLOOKUP(B51,'Race 7'!B$3:G$40,5,FALSE))</f>
        <v>0</v>
      </c>
      <c r="K51" s="229">
        <f>IF(ISERROR(VLOOKUP(B51,'Race 8'!B$3:J$45,5,FALSE)),0,VLOOKUP(B51,'Race 8'!B$3:J$45,5,FALSE))</f>
        <v>0</v>
      </c>
      <c r="L51" s="230" cm="1">
        <f t="array" ref="L51">SUM(LARGE(D51:K51,{1,2,3,4,5}))</f>
        <v>52</v>
      </c>
    </row>
    <row r="52" spans="1:12" x14ac:dyDescent="0.4">
      <c r="A52" s="229">
        <v>50</v>
      </c>
      <c r="B52" s="225" t="s">
        <v>988</v>
      </c>
      <c r="C52" s="230">
        <f t="shared" si="2"/>
        <v>1</v>
      </c>
      <c r="D52" s="231">
        <f>IF(ISERROR(VLOOKUP(B52,'Race 1'!B$3:G$53,5,FALSE)),0,VLOOKUP(B52,'Race 1'!B$3:G$53,5,FALSE))</f>
        <v>51</v>
      </c>
      <c r="E52" s="231">
        <f>IF(ISERROR(VLOOKUP(B52,'Race 2'!$B$3:$F$48,5,FALSE)),0,VLOOKUP(B52,'Race 2'!$B$3:$F$48,5,FALSE))</f>
        <v>0</v>
      </c>
      <c r="F52" s="231">
        <f>IF(ISERROR(VLOOKUP(B52,'Race 3'!$B$3:$F$52,5,FALSE)),0,VLOOKUP(B52,'Race 3'!$B$3:$F$52,5,FALSE))</f>
        <v>0</v>
      </c>
      <c r="G52" s="231">
        <f>IF(ISERROR(VLOOKUP(B52,'Race 4'!$B$3:$F$52,5,FALSE)),0,VLOOKUP(B52,'Race 4'!$B$3:$F$52,5,FALSE))</f>
        <v>0</v>
      </c>
      <c r="H52" s="229">
        <f>IF(ISERROR(VLOOKUP(B52,'Race 5'!$B$3:$F$78,5,FALSE)),0,VLOOKUP(B52,'Race 5'!$B$3:$F$78,5,FALSE))</f>
        <v>0</v>
      </c>
      <c r="I52" s="229">
        <f>IF(ISERROR(VLOOKUP(B52,'Race 6'!B$3:G$52,5,FALSE)),0,VLOOKUP(B52,'Race 6'!B$3:G$52,5,FALSE))</f>
        <v>0</v>
      </c>
      <c r="J52" s="229">
        <f>IF(ISERROR(VLOOKUP(B52,'Race 7'!B$3:G$40,5,FALSE)),0,VLOOKUP(B52,'Race 7'!B$3:G$40,5,FALSE))</f>
        <v>0</v>
      </c>
      <c r="K52" s="229">
        <f>IF(ISERROR(VLOOKUP(B52,'Race 8'!B$3:J$45,5,FALSE)),0,VLOOKUP(B52,'Race 8'!B$3:J$45,5,FALSE))</f>
        <v>0</v>
      </c>
      <c r="L52" s="230" cm="1">
        <f t="array" ref="L52">SUM(LARGE(D52:K52,{1,2,3,4,5}))</f>
        <v>51</v>
      </c>
    </row>
    <row r="53" spans="1:12" ht="13" thickBot="1" x14ac:dyDescent="0.45">
      <c r="A53" s="248">
        <v>51</v>
      </c>
      <c r="B53" s="331" t="s">
        <v>220</v>
      </c>
      <c r="C53" s="249">
        <f t="shared" si="2"/>
        <v>1</v>
      </c>
      <c r="D53" s="250">
        <f>IF(ISERROR(VLOOKUP(B53,'Race 1'!B$3:G$53,5,FALSE)),0,VLOOKUP(B53,'Race 1'!B$3:G$53,5,FALSE))</f>
        <v>50</v>
      </c>
      <c r="E53" s="250">
        <f>IF(ISERROR(VLOOKUP(B53,'Race 2'!$B$3:$F$48,5,FALSE)),0,VLOOKUP(B53,'Race 2'!$B$3:$F$48,5,FALSE))</f>
        <v>0</v>
      </c>
      <c r="F53" s="250">
        <f>IF(ISERROR(VLOOKUP(B53,'Race 3'!$B$3:$F$52,5,FALSE)),0,VLOOKUP(B53,'Race 3'!$B$3:$F$52,5,FALSE))</f>
        <v>0</v>
      </c>
      <c r="G53" s="250">
        <f>IF(ISERROR(VLOOKUP(B53,'Race 4'!$B$3:$F$52,5,FALSE)),0,VLOOKUP(B53,'Race 4'!$B$3:$F$52,5,FALSE))</f>
        <v>0</v>
      </c>
      <c r="H53" s="248">
        <f>IF(ISERROR(VLOOKUP(B53,'Race 5'!$B$3:$F$78,5,FALSE)),0,VLOOKUP(B53,'Race 5'!$B$3:$F$78,5,FALSE))</f>
        <v>0</v>
      </c>
      <c r="I53" s="248">
        <f>IF(ISERROR(VLOOKUP(B53,'Race 6'!B$3:G$52,5,FALSE)),0,VLOOKUP(B53,'Race 6'!B$3:G$52,5,FALSE))</f>
        <v>0</v>
      </c>
      <c r="J53" s="248">
        <f>IF(ISERROR(VLOOKUP(B53,'Race 7'!B$3:G$40,5,FALSE)),0,VLOOKUP(B53,'Race 7'!B$3:G$40,5,FALSE))</f>
        <v>0</v>
      </c>
      <c r="K53" s="248">
        <f>IF(ISERROR(VLOOKUP(B53,'Race 8'!B$3:J$45,5,FALSE)),0,VLOOKUP(B53,'Race 8'!B$3:J$45,5,FALSE))</f>
        <v>0</v>
      </c>
      <c r="L53" s="249" cm="1">
        <f t="array" ref="L53">SUM(LARGE(D53:K53,{1,2,3,4,5}))</f>
        <v>50</v>
      </c>
    </row>
    <row r="56" spans="1:12" x14ac:dyDescent="0.4">
      <c r="D56" s="169">
        <f>COUNTIF(D3:D55,"&gt;0")</f>
        <v>51</v>
      </c>
    </row>
  </sheetData>
  <sortState xmlns:xlrd2="http://schemas.microsoft.com/office/spreadsheetml/2017/richdata2" ref="B3:L45">
    <sortCondition descending="1" ref="L3:L45"/>
  </sortState>
  <phoneticPr fontId="0" type="noConversion"/>
  <pageMargins left="0.74803149606299213" right="0.74803149606299213" top="0.98425196850393704" bottom="0.98425196850393704" header="0.51181102362204722" footer="0.51181102362204722"/>
  <pageSetup paperSize="9" fitToHeight="0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G48"/>
  <sheetViews>
    <sheetView showGridLines="0" workbookViewId="0">
      <selection activeCell="L11" sqref="L11"/>
    </sheetView>
  </sheetViews>
  <sheetFormatPr defaultRowHeight="12.7" x14ac:dyDescent="0.4"/>
  <cols>
    <col min="1" max="1" width="13.41015625" bestFit="1" customWidth="1"/>
    <col min="2" max="2" width="9.41015625" bestFit="1" customWidth="1"/>
    <col min="3" max="3" width="9.64453125" bestFit="1" customWidth="1"/>
    <col min="4" max="4" width="9" bestFit="1" customWidth="1"/>
    <col min="5" max="5" width="11.64453125" bestFit="1" customWidth="1"/>
    <col min="6" max="6" width="23.3515625" bestFit="1" customWidth="1"/>
    <col min="7" max="7" width="17.41015625" bestFit="1" customWidth="1"/>
  </cols>
  <sheetData>
    <row r="1" spans="1:7" ht="18.7" x14ac:dyDescent="0.4">
      <c r="A1" s="81" t="s">
        <v>369</v>
      </c>
    </row>
    <row r="2" spans="1:7" ht="13" thickBot="1" x14ac:dyDescent="0.45">
      <c r="A2" s="82" t="s">
        <v>372</v>
      </c>
      <c r="B2" s="82" t="s">
        <v>373</v>
      </c>
      <c r="C2" s="82" t="s">
        <v>374</v>
      </c>
      <c r="D2" s="82" t="s">
        <v>375</v>
      </c>
      <c r="E2" s="82" t="s">
        <v>376</v>
      </c>
      <c r="F2" s="82" t="s">
        <v>377</v>
      </c>
      <c r="G2" s="82" t="s">
        <v>378</v>
      </c>
    </row>
    <row r="3" spans="1:7" ht="13" thickBot="1" x14ac:dyDescent="0.45">
      <c r="A3" s="83" t="s">
        <v>379</v>
      </c>
      <c r="B3" s="83" t="s">
        <v>380</v>
      </c>
      <c r="C3" s="83">
        <v>9.58</v>
      </c>
      <c r="D3" s="83" t="s">
        <v>381</v>
      </c>
      <c r="E3" s="83" t="s">
        <v>382</v>
      </c>
      <c r="F3" s="83" t="s">
        <v>383</v>
      </c>
      <c r="G3" s="84" t="s">
        <v>384</v>
      </c>
    </row>
    <row r="4" spans="1:7" ht="13" thickBot="1" x14ac:dyDescent="0.45">
      <c r="A4" s="83" t="s">
        <v>385</v>
      </c>
      <c r="B4" s="83" t="s">
        <v>386</v>
      </c>
      <c r="C4" s="83">
        <v>19.190000000000001</v>
      </c>
      <c r="D4" s="83" t="s">
        <v>381</v>
      </c>
      <c r="E4" s="83" t="s">
        <v>387</v>
      </c>
      <c r="F4" s="83" t="s">
        <v>383</v>
      </c>
      <c r="G4" s="84" t="s">
        <v>384</v>
      </c>
    </row>
    <row r="5" spans="1:7" ht="13" thickBot="1" x14ac:dyDescent="0.45">
      <c r="A5" s="83" t="s">
        <v>388</v>
      </c>
      <c r="B5" s="83" t="s">
        <v>389</v>
      </c>
      <c r="C5" s="83">
        <v>43.03</v>
      </c>
      <c r="D5" s="83" t="s">
        <v>390</v>
      </c>
      <c r="E5" s="83" t="s">
        <v>391</v>
      </c>
      <c r="F5" s="83" t="s">
        <v>392</v>
      </c>
      <c r="G5" s="84" t="s">
        <v>384</v>
      </c>
    </row>
    <row r="6" spans="1:7" ht="13" thickBot="1" x14ac:dyDescent="0.45">
      <c r="A6" s="83" t="s">
        <v>393</v>
      </c>
      <c r="B6" s="83" t="s">
        <v>394</v>
      </c>
      <c r="C6" s="85">
        <v>1.1678240740740739E-3</v>
      </c>
      <c r="D6" s="83" t="s">
        <v>395</v>
      </c>
      <c r="E6" s="83" t="s">
        <v>396</v>
      </c>
      <c r="F6" s="83" t="s">
        <v>397</v>
      </c>
      <c r="G6" s="84" t="s">
        <v>384</v>
      </c>
    </row>
    <row r="7" spans="1:7" ht="13" thickBot="1" x14ac:dyDescent="0.45">
      <c r="A7" s="83" t="s">
        <v>398</v>
      </c>
      <c r="B7" s="83" t="s">
        <v>399</v>
      </c>
      <c r="C7" s="86">
        <v>9.1666666666666674E-2</v>
      </c>
      <c r="D7" s="83" t="s">
        <v>400</v>
      </c>
      <c r="E7" s="83" t="s">
        <v>401</v>
      </c>
      <c r="F7" s="83" t="s">
        <v>402</v>
      </c>
      <c r="G7" s="84" t="s">
        <v>384</v>
      </c>
    </row>
    <row r="8" spans="1:7" ht="13" thickBot="1" x14ac:dyDescent="0.45">
      <c r="A8" s="83" t="s">
        <v>403</v>
      </c>
      <c r="B8" s="83" t="s">
        <v>404</v>
      </c>
      <c r="C8" s="86">
        <v>0.14305555555555557</v>
      </c>
      <c r="D8" s="83" t="s">
        <v>405</v>
      </c>
      <c r="E8" s="83" t="s">
        <v>406</v>
      </c>
      <c r="F8" s="83" t="s">
        <v>407</v>
      </c>
      <c r="G8" s="84" t="s">
        <v>384</v>
      </c>
    </row>
    <row r="9" spans="1:7" ht="13" thickBot="1" x14ac:dyDescent="0.45">
      <c r="A9" s="83" t="s">
        <v>408</v>
      </c>
      <c r="B9" s="83" t="s">
        <v>409</v>
      </c>
      <c r="C9" s="86">
        <v>0.15486111111111112</v>
      </c>
      <c r="D9" s="83" t="s">
        <v>410</v>
      </c>
      <c r="E9" s="83" t="s">
        <v>411</v>
      </c>
      <c r="F9" s="83" t="s">
        <v>407</v>
      </c>
      <c r="G9" s="84" t="s">
        <v>384</v>
      </c>
    </row>
    <row r="10" spans="1:7" ht="13" thickBot="1" x14ac:dyDescent="0.45">
      <c r="A10" s="83" t="s">
        <v>412</v>
      </c>
      <c r="B10" s="83" t="s">
        <v>413</v>
      </c>
      <c r="C10" s="86">
        <v>0.19791666666666666</v>
      </c>
      <c r="D10" s="83" t="s">
        <v>414</v>
      </c>
      <c r="E10" s="83" t="s">
        <v>415</v>
      </c>
      <c r="F10" s="83" t="s">
        <v>407</v>
      </c>
      <c r="G10" s="84" t="s">
        <v>384</v>
      </c>
    </row>
    <row r="11" spans="1:7" ht="13" thickBot="1" x14ac:dyDescent="0.45">
      <c r="A11" s="83" t="s">
        <v>416</v>
      </c>
      <c r="B11" s="83" t="s">
        <v>417</v>
      </c>
      <c r="C11" s="86">
        <v>0.30624999999999997</v>
      </c>
      <c r="D11" s="83" t="s">
        <v>418</v>
      </c>
      <c r="E11" s="83" t="s">
        <v>419</v>
      </c>
      <c r="F11" s="83" t="s">
        <v>420</v>
      </c>
      <c r="G11" s="84" t="s">
        <v>384</v>
      </c>
    </row>
    <row r="12" spans="1:7" ht="13" thickBot="1" x14ac:dyDescent="0.45">
      <c r="A12" s="83" t="s">
        <v>421</v>
      </c>
      <c r="B12" s="83" t="s">
        <v>422</v>
      </c>
      <c r="C12" s="86">
        <v>0.33263888888888887</v>
      </c>
      <c r="D12" s="83" t="s">
        <v>423</v>
      </c>
      <c r="E12" s="83" t="s">
        <v>424</v>
      </c>
      <c r="F12" s="83" t="s">
        <v>420</v>
      </c>
      <c r="G12" s="84" t="s">
        <v>425</v>
      </c>
    </row>
    <row r="13" spans="1:7" ht="13" thickBot="1" x14ac:dyDescent="0.45">
      <c r="A13" s="83" t="s">
        <v>426</v>
      </c>
      <c r="B13" s="83" t="s">
        <v>427</v>
      </c>
      <c r="C13" s="86">
        <v>0.52569444444444446</v>
      </c>
      <c r="D13" s="83" t="s">
        <v>428</v>
      </c>
      <c r="E13" s="83" t="s">
        <v>429</v>
      </c>
      <c r="F13" s="83" t="s">
        <v>430</v>
      </c>
      <c r="G13" s="84" t="s">
        <v>384</v>
      </c>
    </row>
    <row r="14" spans="1:7" ht="13" thickBot="1" x14ac:dyDescent="0.45">
      <c r="A14" s="83" t="s">
        <v>431</v>
      </c>
      <c r="B14" s="83" t="s">
        <v>432</v>
      </c>
      <c r="C14" s="87">
        <v>1.0951388888888889</v>
      </c>
      <c r="D14" s="83" t="s">
        <v>433</v>
      </c>
      <c r="E14" s="83" t="s">
        <v>434</v>
      </c>
      <c r="F14" s="83" t="s">
        <v>430</v>
      </c>
      <c r="G14" s="84" t="s">
        <v>384</v>
      </c>
    </row>
    <row r="15" spans="1:7" ht="13" thickBot="1" x14ac:dyDescent="0.45">
      <c r="A15" s="83" t="s">
        <v>435</v>
      </c>
      <c r="B15" s="83" t="s">
        <v>436</v>
      </c>
      <c r="C15" s="87">
        <v>1.7118055555555556</v>
      </c>
      <c r="D15" s="83" t="s">
        <v>437</v>
      </c>
      <c r="E15" s="83" t="s">
        <v>438</v>
      </c>
      <c r="F15" s="83" t="s">
        <v>439</v>
      </c>
      <c r="G15" s="84" t="s">
        <v>384</v>
      </c>
    </row>
    <row r="16" spans="1:7" ht="13" thickBot="1" x14ac:dyDescent="0.45">
      <c r="A16" s="83" t="s">
        <v>440</v>
      </c>
      <c r="B16" s="83" t="s">
        <v>441</v>
      </c>
      <c r="C16" s="87">
        <v>1.8499999999999999</v>
      </c>
      <c r="D16" s="83" t="s">
        <v>442</v>
      </c>
      <c r="E16" s="83" t="s">
        <v>443</v>
      </c>
      <c r="F16" s="83" t="s">
        <v>371</v>
      </c>
      <c r="G16" s="84" t="s">
        <v>425</v>
      </c>
    </row>
    <row r="17" spans="1:7" ht="13" thickBot="1" x14ac:dyDescent="0.45">
      <c r="A17" s="83" t="s">
        <v>444</v>
      </c>
      <c r="B17" s="83" t="s">
        <v>445</v>
      </c>
      <c r="C17" s="87">
        <v>2.3062499999999999</v>
      </c>
      <c r="D17" s="83" t="s">
        <v>446</v>
      </c>
      <c r="E17" s="83" t="s">
        <v>447</v>
      </c>
      <c r="F17" s="83" t="s">
        <v>448</v>
      </c>
      <c r="G17" s="84" t="s">
        <v>384</v>
      </c>
    </row>
    <row r="18" spans="1:7" ht="13" thickBot="1" x14ac:dyDescent="0.45">
      <c r="A18" s="83" t="s">
        <v>449</v>
      </c>
      <c r="B18" s="83" t="s">
        <v>450</v>
      </c>
      <c r="C18" s="87">
        <v>2.432638888888889</v>
      </c>
      <c r="D18" s="83" t="s">
        <v>446</v>
      </c>
      <c r="E18" s="83" t="s">
        <v>447</v>
      </c>
      <c r="F18" s="83" t="s">
        <v>448</v>
      </c>
      <c r="G18" s="84" t="s">
        <v>384</v>
      </c>
    </row>
    <row r="19" spans="1:7" ht="13" thickBot="1" x14ac:dyDescent="0.45">
      <c r="A19" s="83" t="s">
        <v>451</v>
      </c>
      <c r="B19" s="83" t="s">
        <v>452</v>
      </c>
      <c r="C19" s="88">
        <v>6.0243055555555557E-2</v>
      </c>
      <c r="D19" s="83" t="s">
        <v>453</v>
      </c>
      <c r="E19" s="83" t="s">
        <v>454</v>
      </c>
      <c r="F19" s="83" t="s">
        <v>455</v>
      </c>
      <c r="G19" s="84" t="s">
        <v>425</v>
      </c>
    </row>
    <row r="20" spans="1:7" ht="13" thickBot="1" x14ac:dyDescent="0.45">
      <c r="A20" s="83" t="s">
        <v>128</v>
      </c>
      <c r="B20" s="83" t="s">
        <v>456</v>
      </c>
      <c r="C20" s="88">
        <v>8.4479166666666661E-2</v>
      </c>
      <c r="D20" s="83" t="s">
        <v>457</v>
      </c>
      <c r="E20" s="83" t="s">
        <v>454</v>
      </c>
      <c r="F20" s="83" t="s">
        <v>455</v>
      </c>
      <c r="G20" s="84" t="s">
        <v>384</v>
      </c>
    </row>
    <row r="21" spans="1:7" ht="13" thickBot="1" x14ac:dyDescent="0.45">
      <c r="A21" s="83" t="s">
        <v>458</v>
      </c>
      <c r="B21" s="83" t="s">
        <v>459</v>
      </c>
      <c r="C21" s="88">
        <v>0.11363425925925925</v>
      </c>
      <c r="D21" s="83" t="s">
        <v>460</v>
      </c>
      <c r="E21" s="83" t="s">
        <v>461</v>
      </c>
      <c r="F21" s="83" t="s">
        <v>462</v>
      </c>
      <c r="G21" s="84" t="s">
        <v>463</v>
      </c>
    </row>
    <row r="22" spans="1:7" ht="13" thickBot="1" x14ac:dyDescent="0.45">
      <c r="A22" s="83" t="s">
        <v>464</v>
      </c>
      <c r="B22" s="83" t="s">
        <v>465</v>
      </c>
      <c r="C22" s="88">
        <v>0.20755787037037035</v>
      </c>
      <c r="D22" s="83" t="s">
        <v>466</v>
      </c>
      <c r="E22" s="83" t="s">
        <v>467</v>
      </c>
      <c r="F22" s="83" t="s">
        <v>468</v>
      </c>
      <c r="G22" s="84" t="s">
        <v>469</v>
      </c>
    </row>
    <row r="23" spans="1:7" ht="13" thickBot="1" x14ac:dyDescent="0.45">
      <c r="A23" s="83" t="s">
        <v>470</v>
      </c>
      <c r="B23" s="83" t="s">
        <v>471</v>
      </c>
      <c r="C23" s="88">
        <v>0.25641203703703702</v>
      </c>
      <c r="D23" s="83" t="s">
        <v>472</v>
      </c>
      <c r="E23" s="83" t="s">
        <v>473</v>
      </c>
      <c r="F23" s="83" t="s">
        <v>474</v>
      </c>
      <c r="G23" s="84" t="s">
        <v>463</v>
      </c>
    </row>
    <row r="24" spans="1:7" x14ac:dyDescent="0.4">
      <c r="A24" s="83" t="s">
        <v>475</v>
      </c>
      <c r="B24" s="83" t="s">
        <v>476</v>
      </c>
      <c r="C24" s="88">
        <v>0.47781249999999997</v>
      </c>
      <c r="D24" s="83" t="s">
        <v>477</v>
      </c>
      <c r="E24" s="83" t="s">
        <v>478</v>
      </c>
      <c r="F24" s="83" t="s">
        <v>479</v>
      </c>
      <c r="G24" s="84" t="s">
        <v>463</v>
      </c>
    </row>
    <row r="25" spans="1:7" x14ac:dyDescent="0.4">
      <c r="A25" s="80"/>
    </row>
    <row r="26" spans="1:7" ht="18.7" x14ac:dyDescent="0.4">
      <c r="A26" s="81" t="s">
        <v>370</v>
      </c>
    </row>
    <row r="27" spans="1:7" ht="13" thickBot="1" x14ac:dyDescent="0.45">
      <c r="A27" s="82" t="s">
        <v>372</v>
      </c>
      <c r="B27" s="82" t="s">
        <v>373</v>
      </c>
      <c r="C27" s="82" t="s">
        <v>374</v>
      </c>
      <c r="D27" s="82" t="s">
        <v>375</v>
      </c>
      <c r="E27" s="82" t="s">
        <v>376</v>
      </c>
      <c r="F27" s="82" t="s">
        <v>377</v>
      </c>
      <c r="G27" s="82" t="s">
        <v>378</v>
      </c>
    </row>
    <row r="28" spans="1:7" ht="13" thickBot="1" x14ac:dyDescent="0.45">
      <c r="A28" s="83" t="s">
        <v>379</v>
      </c>
      <c r="B28" s="83" t="s">
        <v>380</v>
      </c>
      <c r="C28" s="83">
        <v>10.49</v>
      </c>
      <c r="D28" s="83" t="s">
        <v>480</v>
      </c>
      <c r="E28" s="83" t="s">
        <v>481</v>
      </c>
      <c r="F28" s="83" t="s">
        <v>482</v>
      </c>
      <c r="G28" s="84" t="s">
        <v>384</v>
      </c>
    </row>
    <row r="29" spans="1:7" ht="13" thickBot="1" x14ac:dyDescent="0.45">
      <c r="A29" s="83" t="s">
        <v>385</v>
      </c>
      <c r="B29" s="83" t="s">
        <v>386</v>
      </c>
      <c r="C29" s="83">
        <v>21.34</v>
      </c>
      <c r="D29" s="83" t="s">
        <v>483</v>
      </c>
      <c r="E29" s="83" t="s">
        <v>484</v>
      </c>
      <c r="F29" s="83" t="s">
        <v>482</v>
      </c>
      <c r="G29" s="84" t="s">
        <v>384</v>
      </c>
    </row>
    <row r="30" spans="1:7" ht="13" thickBot="1" x14ac:dyDescent="0.45">
      <c r="A30" s="83" t="s">
        <v>388</v>
      </c>
      <c r="B30" s="83" t="s">
        <v>389</v>
      </c>
      <c r="C30" s="83">
        <v>47.6</v>
      </c>
      <c r="D30" s="83" t="s">
        <v>485</v>
      </c>
      <c r="E30" s="83" t="s">
        <v>486</v>
      </c>
      <c r="F30" s="83" t="s">
        <v>487</v>
      </c>
      <c r="G30" s="84" t="s">
        <v>384</v>
      </c>
    </row>
    <row r="31" spans="1:7" ht="13" thickBot="1" x14ac:dyDescent="0.45">
      <c r="A31" s="83" t="s">
        <v>393</v>
      </c>
      <c r="B31" s="83" t="s">
        <v>394</v>
      </c>
      <c r="C31" s="85">
        <v>1.3113425925925925E-3</v>
      </c>
      <c r="D31" s="83" t="s">
        <v>488</v>
      </c>
      <c r="E31" s="83" t="s">
        <v>489</v>
      </c>
      <c r="F31" s="83" t="s">
        <v>490</v>
      </c>
      <c r="G31" s="84" t="s">
        <v>384</v>
      </c>
    </row>
    <row r="32" spans="1:7" ht="13" thickBot="1" x14ac:dyDescent="0.45">
      <c r="A32" s="83" t="s">
        <v>398</v>
      </c>
      <c r="B32" s="83" t="s">
        <v>399</v>
      </c>
      <c r="C32" s="86">
        <v>0.10347222222222223</v>
      </c>
      <c r="D32" s="83" t="s">
        <v>423</v>
      </c>
      <c r="E32" s="83" t="s">
        <v>491</v>
      </c>
      <c r="F32" s="83" t="s">
        <v>359</v>
      </c>
      <c r="G32" s="84" t="s">
        <v>384</v>
      </c>
    </row>
    <row r="33" spans="1:7" ht="13" thickBot="1" x14ac:dyDescent="0.45">
      <c r="A33" s="83" t="s">
        <v>403</v>
      </c>
      <c r="B33" s="83" t="s">
        <v>404</v>
      </c>
      <c r="C33" s="86">
        <v>0.15972222222222224</v>
      </c>
      <c r="D33" s="83" t="s">
        <v>492</v>
      </c>
      <c r="E33" s="83" t="s">
        <v>493</v>
      </c>
      <c r="F33" s="83" t="s">
        <v>494</v>
      </c>
      <c r="G33" s="84" t="s">
        <v>384</v>
      </c>
    </row>
    <row r="34" spans="1:7" ht="13" thickBot="1" x14ac:dyDescent="0.45">
      <c r="A34" s="83" t="s">
        <v>408</v>
      </c>
      <c r="B34" s="83" t="s">
        <v>409</v>
      </c>
      <c r="C34" s="86">
        <v>0.17569444444444446</v>
      </c>
      <c r="D34" s="83" t="s">
        <v>495</v>
      </c>
      <c r="E34" s="83" t="s">
        <v>496</v>
      </c>
      <c r="F34" s="83" t="s">
        <v>359</v>
      </c>
      <c r="G34" s="84" t="s">
        <v>384</v>
      </c>
    </row>
    <row r="35" spans="1:7" ht="13" thickBot="1" x14ac:dyDescent="0.45">
      <c r="A35" s="83" t="s">
        <v>412</v>
      </c>
      <c r="B35" s="83" t="s">
        <v>413</v>
      </c>
      <c r="C35" s="86">
        <v>0.22569444444444445</v>
      </c>
      <c r="D35" s="83" t="s">
        <v>497</v>
      </c>
      <c r="E35" s="83" t="s">
        <v>498</v>
      </c>
      <c r="F35" s="83" t="s">
        <v>499</v>
      </c>
      <c r="G35" s="84" t="s">
        <v>384</v>
      </c>
    </row>
    <row r="36" spans="1:7" ht="13" thickBot="1" x14ac:dyDescent="0.45">
      <c r="A36" s="83" t="s">
        <v>416</v>
      </c>
      <c r="B36" s="83" t="s">
        <v>417</v>
      </c>
      <c r="C36" s="86">
        <v>0.33749999999999997</v>
      </c>
      <c r="D36" s="83" t="s">
        <v>500</v>
      </c>
      <c r="E36" s="83" t="s">
        <v>501</v>
      </c>
      <c r="F36" s="83" t="s">
        <v>502</v>
      </c>
      <c r="G36" s="84" t="s">
        <v>384</v>
      </c>
    </row>
    <row r="37" spans="1:7" ht="13" thickBot="1" x14ac:dyDescent="0.45">
      <c r="A37" s="83" t="s">
        <v>421</v>
      </c>
      <c r="B37" s="83" t="s">
        <v>422</v>
      </c>
      <c r="C37" s="86">
        <v>0.3743055555555555</v>
      </c>
      <c r="D37" s="83" t="s">
        <v>503</v>
      </c>
      <c r="E37" s="83" t="s">
        <v>504</v>
      </c>
      <c r="F37" s="83" t="s">
        <v>505</v>
      </c>
      <c r="G37" s="84" t="s">
        <v>425</v>
      </c>
    </row>
    <row r="38" spans="1:7" ht="13" thickBot="1" x14ac:dyDescent="0.45">
      <c r="A38" s="83" t="s">
        <v>426</v>
      </c>
      <c r="B38" s="83" t="s">
        <v>427</v>
      </c>
      <c r="C38" s="86">
        <v>0.59097222222222223</v>
      </c>
      <c r="D38" s="83" t="s">
        <v>506</v>
      </c>
      <c r="E38" s="83" t="s">
        <v>507</v>
      </c>
      <c r="F38" s="83" t="s">
        <v>508</v>
      </c>
      <c r="G38" s="84" t="s">
        <v>384</v>
      </c>
    </row>
    <row r="39" spans="1:7" ht="13" thickBot="1" x14ac:dyDescent="0.45">
      <c r="A39" s="83" t="s">
        <v>431</v>
      </c>
      <c r="B39" s="83" t="s">
        <v>432</v>
      </c>
      <c r="C39" s="87">
        <v>1.2201388888888889</v>
      </c>
      <c r="D39" s="83" t="s">
        <v>509</v>
      </c>
      <c r="E39" s="83" t="s">
        <v>510</v>
      </c>
      <c r="F39" s="83" t="s">
        <v>511</v>
      </c>
      <c r="G39" s="84" t="s">
        <v>384</v>
      </c>
    </row>
    <row r="40" spans="1:7" ht="13" thickBot="1" x14ac:dyDescent="0.45">
      <c r="A40" s="83" t="s">
        <v>435</v>
      </c>
      <c r="B40" s="83" t="s">
        <v>436</v>
      </c>
      <c r="C40" s="87">
        <v>1.9263888888888889</v>
      </c>
      <c r="D40" s="83" t="s">
        <v>512</v>
      </c>
      <c r="E40" s="83" t="s">
        <v>513</v>
      </c>
      <c r="F40" s="83" t="s">
        <v>514</v>
      </c>
      <c r="G40" s="84" t="s">
        <v>384</v>
      </c>
    </row>
    <row r="41" spans="1:7" ht="13" thickBot="1" x14ac:dyDescent="0.45">
      <c r="A41" s="83" t="s">
        <v>440</v>
      </c>
      <c r="B41" s="83" t="s">
        <v>441</v>
      </c>
      <c r="C41" s="87">
        <v>2.0840277777777776</v>
      </c>
      <c r="D41" s="83" t="s">
        <v>515</v>
      </c>
      <c r="E41" s="83" t="s">
        <v>516</v>
      </c>
      <c r="F41" s="83" t="s">
        <v>517</v>
      </c>
      <c r="G41" s="84" t="s">
        <v>425</v>
      </c>
    </row>
    <row r="42" spans="1:7" ht="13" thickBot="1" x14ac:dyDescent="0.45">
      <c r="A42" s="83" t="s">
        <v>444</v>
      </c>
      <c r="B42" s="83" t="s">
        <v>445</v>
      </c>
      <c r="C42" s="88">
        <v>4.2986111111111114E-2</v>
      </c>
      <c r="D42" s="83" t="s">
        <v>518</v>
      </c>
      <c r="E42" s="83" t="s">
        <v>513</v>
      </c>
      <c r="F42" s="83" t="s">
        <v>514</v>
      </c>
      <c r="G42" s="84" t="s">
        <v>384</v>
      </c>
    </row>
    <row r="43" spans="1:7" ht="13" thickBot="1" x14ac:dyDescent="0.45">
      <c r="A43" s="83" t="s">
        <v>449</v>
      </c>
      <c r="B43" s="83" t="s">
        <v>450</v>
      </c>
      <c r="C43" s="88">
        <v>4.5034722222222219E-2</v>
      </c>
      <c r="D43" s="83" t="s">
        <v>519</v>
      </c>
      <c r="E43" s="83" t="s">
        <v>520</v>
      </c>
      <c r="F43" s="83" t="s">
        <v>521</v>
      </c>
      <c r="G43" s="84" t="s">
        <v>384</v>
      </c>
    </row>
    <row r="44" spans="1:7" ht="13" thickBot="1" x14ac:dyDescent="0.45">
      <c r="A44" s="83" t="s">
        <v>128</v>
      </c>
      <c r="B44" s="83" t="s">
        <v>456</v>
      </c>
      <c r="C44" s="88">
        <v>9.403935185185186E-2</v>
      </c>
      <c r="D44" s="83" t="s">
        <v>522</v>
      </c>
      <c r="E44" s="83" t="s">
        <v>523</v>
      </c>
      <c r="F44" s="83" t="s">
        <v>517</v>
      </c>
      <c r="G44" s="84" t="s">
        <v>384</v>
      </c>
    </row>
    <row r="45" spans="1:7" ht="13" thickBot="1" x14ac:dyDescent="0.45">
      <c r="A45" s="83" t="s">
        <v>458</v>
      </c>
      <c r="B45" s="83" t="s">
        <v>459</v>
      </c>
      <c r="C45" s="88">
        <v>0.13100694444444444</v>
      </c>
      <c r="D45" s="83" t="s">
        <v>524</v>
      </c>
      <c r="E45" s="83" t="s">
        <v>525</v>
      </c>
      <c r="F45" s="83" t="s">
        <v>526</v>
      </c>
      <c r="G45" s="84" t="s">
        <v>463</v>
      </c>
    </row>
    <row r="46" spans="1:7" ht="13" thickBot="1" x14ac:dyDescent="0.45">
      <c r="A46" s="83" t="s">
        <v>464</v>
      </c>
      <c r="B46" s="83" t="s">
        <v>465</v>
      </c>
      <c r="C46" s="88">
        <v>0.23519675925925929</v>
      </c>
      <c r="D46" s="83" t="s">
        <v>527</v>
      </c>
      <c r="E46" s="83" t="s">
        <v>528</v>
      </c>
      <c r="F46" s="83" t="s">
        <v>529</v>
      </c>
      <c r="G46" s="84" t="s">
        <v>469</v>
      </c>
    </row>
    <row r="47" spans="1:7" ht="13" thickBot="1" x14ac:dyDescent="0.45">
      <c r="A47" s="83" t="s">
        <v>470</v>
      </c>
      <c r="B47" s="83" t="s">
        <v>471</v>
      </c>
      <c r="C47" s="88">
        <v>0.27304398148148151</v>
      </c>
      <c r="D47" s="83" t="s">
        <v>530</v>
      </c>
      <c r="E47" s="83" t="s">
        <v>531</v>
      </c>
      <c r="F47" s="83" t="s">
        <v>532</v>
      </c>
      <c r="G47" s="84" t="s">
        <v>463</v>
      </c>
    </row>
    <row r="48" spans="1:7" x14ac:dyDescent="0.4">
      <c r="A48" s="83" t="s">
        <v>475</v>
      </c>
      <c r="B48" s="83" t="s">
        <v>476</v>
      </c>
      <c r="C48" s="88">
        <v>0.52962962962962956</v>
      </c>
      <c r="D48" s="83" t="s">
        <v>533</v>
      </c>
      <c r="E48" s="83" t="s">
        <v>534</v>
      </c>
      <c r="F48" s="83" t="s">
        <v>529</v>
      </c>
      <c r="G48" s="84" t="s">
        <v>463</v>
      </c>
    </row>
  </sheetData>
  <hyperlinks>
    <hyperlink ref="G3" r:id="rId1" display="https://www.iaaf.org/records/toplists/sprints/100-metres/outdoor/men/senior" xr:uid="{00000000-0004-0000-0D00-000000000000}"/>
    <hyperlink ref="G4" r:id="rId2" display="https://www.iaaf.org/records/toplists/sprints/200-metres/outdoor/men/senior" xr:uid="{00000000-0004-0000-0D00-000001000000}"/>
    <hyperlink ref="G5" r:id="rId3" display="https://www.iaaf.org/records/by-category/world-records" xr:uid="{00000000-0004-0000-0D00-000002000000}"/>
    <hyperlink ref="G6" r:id="rId4" display="https://www.iaaf.org/records/toplists/sprints/800-metres/outdoor/men/senior" xr:uid="{00000000-0004-0000-0D00-000003000000}"/>
    <hyperlink ref="G7" r:id="rId5" display="https://www.iaaf.org/records/toplists/sprints/1000-metres/outdoor/men/senior" xr:uid="{00000000-0004-0000-0D00-000004000000}"/>
    <hyperlink ref="G8" r:id="rId6" display="https://www.iaaf.org/records/toplists/sprints/1500-metres/outdoor/men/senior" xr:uid="{00000000-0004-0000-0D00-000005000000}"/>
    <hyperlink ref="G9" r:id="rId7" display="https://www.iaaf.org/records/toplists/middlelong/one-mile/outdoor/men/senior" xr:uid="{00000000-0004-0000-0D00-000006000000}"/>
    <hyperlink ref="G10" r:id="rId8" display="https://www.iaaf.org/records/toplists/middlelong/2000-metres/outdoor/men/senior" xr:uid="{00000000-0004-0000-0D00-000007000000}"/>
    <hyperlink ref="G11" r:id="rId9" display="https://www.iaaf.org/records/toplists/middlelong/3000-metres/outdoor/men/senior" xr:uid="{00000000-0004-0000-0D00-000008000000}"/>
    <hyperlink ref="G12" r:id="rId10" display="http://www.alltime-athletics.com/m_2miok.htm" xr:uid="{00000000-0004-0000-0D00-000009000000}"/>
    <hyperlink ref="G13" r:id="rId11" display="https://www.iaaf.org/records/toplists/middlelong/5000-metres/outdoor/men/senior" xr:uid="{00000000-0004-0000-0D00-00000A000000}"/>
    <hyperlink ref="G14" r:id="rId12" display="https://www.iaaf.org/records/toplists/roadrunning/10-kilometres/outdoor/men/senior" xr:uid="{00000000-0004-0000-0D00-00000B000000}"/>
    <hyperlink ref="G15" r:id="rId13" display="https://www.iaaf.org/records/all-time-toplists/road-running/15-kilometres/outdoor/men/senior" xr:uid="{00000000-0004-0000-0D00-00000C000000}"/>
    <hyperlink ref="G16" r:id="rId14" display="http://www.alltime-athletics.com/m10milesroad.htm" xr:uid="{00000000-0004-0000-0D00-00000D000000}"/>
    <hyperlink ref="G17" r:id="rId15" display="https://www.iaaf.org/records/toplists/roadrunning/20-kilometres/outdoor/men/senior" xr:uid="{00000000-0004-0000-0D00-00000E000000}"/>
    <hyperlink ref="G18" r:id="rId16" display="https://www.iaaf.org/statistics/recbycat/location=o/recordtype=wr/event=0/age=n/area=0/sex=m/records.html" xr:uid="{00000000-0004-0000-0D00-00000F000000}"/>
    <hyperlink ref="G19" r:id="rId17" display="http://www.alltime-athletics.com/m30kroad.htm" xr:uid="{00000000-0004-0000-0D00-000010000000}"/>
    <hyperlink ref="G20" r:id="rId18" display="https://www.iaaf.org/records/all-time-toplists/road-running/marathon/outdoor/men/senior" xr:uid="{00000000-0004-0000-0D00-000011000000}"/>
    <hyperlink ref="G21" r:id="rId19" display="http://www.iau-ultramarathon.org/index.asp?menucode=219&amp;tmp=tmp2&amp;taal=en&amp;foto=foto0&amp;submenux=Records&amp;menu_id=Races_Results_Rankings" xr:uid="{00000000-0004-0000-0D00-000012000000}"/>
    <hyperlink ref="G22" r:id="rId20" display="http://statistik.d-u-v.org/getintbestlist.php?year=all&amp;dist=50mi&amp;gender=M&amp;cat=all&amp;nat=all&amp;label=&amp;hili=none&amp;tt=netto&amp;Submit.x=27&amp;Submit.y=11" xr:uid="{00000000-0004-0000-0D00-000013000000}"/>
    <hyperlink ref="G23" r:id="rId21" display="http://www.iau-ultramarathon.org/index.asp?menucode=219&amp;tmp=tmp2&amp;taal=en&amp;foto=foto0&amp;submenux=Records&amp;menu_id=Races_Results_Rankings" xr:uid="{00000000-0004-0000-0D00-000014000000}"/>
    <hyperlink ref="G24" r:id="rId22" display="http://www.iau-ultramarathon.org/index.asp?menucode=219&amp;tmp=tmp2&amp;taal=en&amp;foto=foto0&amp;submenux=Records&amp;menu_id=Races_Results_Rankings" xr:uid="{00000000-0004-0000-0D00-000015000000}"/>
    <hyperlink ref="G28" r:id="rId23" display="https://www.iaaf.org/records/toplists/sprints/100-metres/outdoor/women/senior" xr:uid="{00000000-0004-0000-0D00-000016000000}"/>
    <hyperlink ref="G29" r:id="rId24" display="https://www.iaaf.org/records/toplists/sprints/200-metres/outdoor/women/senior" xr:uid="{00000000-0004-0000-0D00-000017000000}"/>
    <hyperlink ref="G30" r:id="rId25" display="https://www.iaaf.org/records/toplists/sprints/400-metres/outdoor/women/senior" xr:uid="{00000000-0004-0000-0D00-000018000000}"/>
    <hyperlink ref="G31" r:id="rId26" display="https://www.iaaf.org/records/toplists/middlelong/800-metres/outdoor/women/senior" xr:uid="{00000000-0004-0000-0D00-000019000000}"/>
    <hyperlink ref="G32" r:id="rId27" display="https://www.iaaf.org/records/toplists/middlelong/1000-metres/outdoor/women/senior" xr:uid="{00000000-0004-0000-0D00-00001A000000}"/>
    <hyperlink ref="G33" r:id="rId28" display="https://www.iaaf.org/records/toplists/middlelong/1500-metres/outdoor/women/senior" xr:uid="{00000000-0004-0000-0D00-00001B000000}"/>
    <hyperlink ref="G34" r:id="rId29" display="https://www.iaaf.org/records/toplists/middlelong/one-mile/outdoor/women/senior" xr:uid="{00000000-0004-0000-0D00-00001C000000}"/>
    <hyperlink ref="G35" r:id="rId30" display="https://www.iaaf.org/records/toplists/middlelong/2000-metres/outdoor/women/senior" xr:uid="{00000000-0004-0000-0D00-00001D000000}"/>
    <hyperlink ref="G36" r:id="rId31" display="https://www.iaaf.org/records/toplists/middlelong/3000-metres/outdoor/women/senior" xr:uid="{00000000-0004-0000-0D00-00001E000000}"/>
    <hyperlink ref="G37" r:id="rId32" display="http://www.alltime-athletics.com/w2milesok.htm" xr:uid="{00000000-0004-0000-0D00-00001F000000}"/>
    <hyperlink ref="G38" r:id="rId33" display="https://www.iaaf.org/records/toplists/middlelong/5000-metres/outdoor/women/senior" xr:uid="{00000000-0004-0000-0D00-000020000000}"/>
    <hyperlink ref="G39" r:id="rId34" display="https://www.iaaf.org/records/toplists/middlelong/10000-metres/outdoor/women/senior" xr:uid="{00000000-0004-0000-0D00-000021000000}"/>
    <hyperlink ref="G40" r:id="rId35" display="https://www.iaaf.org/records/toplists/roadrunning/15-kilometres/outdoor/women/senior" xr:uid="{00000000-0004-0000-0D00-000022000000}"/>
    <hyperlink ref="G41" r:id="rId36" display="http://www.alltime-athletics.com/w10milesroad.htm" xr:uid="{00000000-0004-0000-0D00-000023000000}"/>
    <hyperlink ref="G42" r:id="rId37" display="https://www.iaaf.org/records/toplists/roadrunning/20-kilometres/outdoor/women/senior" xr:uid="{00000000-0004-0000-0D00-000024000000}"/>
    <hyperlink ref="G43" r:id="rId38" display="https://www.iaaf.org/records/toplists/road-running/half-marathon/outdoor/women/senior" xr:uid="{00000000-0004-0000-0D00-000025000000}"/>
    <hyperlink ref="G44" r:id="rId39" display="https://www.iaaf.org/records/toplists/roadrunning/marathon/outdoor/women/senior" xr:uid="{00000000-0004-0000-0D00-000026000000}"/>
    <hyperlink ref="G45" r:id="rId40" display="http://www.iau-ultramarathon.org/index.asp?menucode=219&amp;tmp=tmp2&amp;taal=en&amp;foto=foto0&amp;submenux=Records&amp;menu_id=Races_Results_Rankings" xr:uid="{00000000-0004-0000-0D00-000027000000}"/>
    <hyperlink ref="G46" r:id="rId41" display="http://statistik.d-u-v.org/getintbestlist.php?year=all&amp;dist=50mi&amp;gender=W&amp;cat=all&amp;nat=all&amp;label=&amp;hili=none&amp;tt=netto&amp;Submit.x=18&amp;Submit.y=7" xr:uid="{00000000-0004-0000-0D00-000028000000}"/>
    <hyperlink ref="G47" r:id="rId42" display="http://www.iau-ultramarathon.org/index.asp?menucode=219&amp;tmp=tmp2&amp;taal=en&amp;foto=foto0&amp;submenux=Records&amp;menu_id=Races_Results_Rankings" xr:uid="{00000000-0004-0000-0D00-000029000000}"/>
    <hyperlink ref="G48" r:id="rId43" display="http://www.iau-ultramarathon.org/index.asp?menucode=219&amp;tmp=tmp2&amp;taal=en&amp;foto=foto0&amp;submenux=Records&amp;menu_id=Races_Results_Rankings" xr:uid="{00000000-0004-0000-0D00-00002A000000}"/>
  </hyperlinks>
  <pageMargins left="0.7" right="0.7" top="0.75" bottom="0.75" header="0.3" footer="0.3"/>
  <pageSetup paperSize="9" orientation="portrait" r:id="rId4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pageSetUpPr fitToPage="1"/>
  </sheetPr>
  <dimension ref="A1:V101"/>
  <sheetViews>
    <sheetView showGridLines="0" showZeros="0" topLeftCell="B1" workbookViewId="0">
      <selection activeCell="A2" sqref="A1:V30"/>
    </sheetView>
  </sheetViews>
  <sheetFormatPr defaultColWidth="9.1171875" defaultRowHeight="11.35" x14ac:dyDescent="0.35"/>
  <cols>
    <col min="1" max="1" width="19.64453125" style="1" customWidth="1"/>
    <col min="2" max="2" width="6.52734375" style="1" bestFit="1" customWidth="1"/>
    <col min="3" max="3" width="7.1171875" style="37" bestFit="1" customWidth="1"/>
    <col min="4" max="4" width="9" style="2" bestFit="1" customWidth="1"/>
    <col min="5" max="5" width="7.64453125" style="2" customWidth="1"/>
    <col min="6" max="7" width="7" style="2" bestFit="1" customWidth="1"/>
    <col min="8" max="8" width="7.52734375" style="2" customWidth="1"/>
    <col min="9" max="9" width="7.87890625" style="2" customWidth="1"/>
    <col min="10" max="11" width="7" style="2" bestFit="1" customWidth="1"/>
    <col min="12" max="12" width="7.3515625" style="2" customWidth="1"/>
    <col min="13" max="13" width="7" style="2" bestFit="1" customWidth="1"/>
    <col min="14" max="14" width="1.64453125" style="1" customWidth="1"/>
    <col min="15" max="15" width="19.64453125" style="2" customWidth="1"/>
    <col min="16" max="16" width="8.1171875" style="1" customWidth="1"/>
    <col min="17" max="17" width="3.3515625" style="1" customWidth="1"/>
    <col min="18" max="18" width="19.1171875" style="1" bestFit="1" customWidth="1"/>
    <col min="19" max="19" width="7" style="1" bestFit="1" customWidth="1"/>
    <col min="20" max="20" width="4.87890625" style="21" customWidth="1"/>
    <col min="21" max="21" width="6.41015625" style="48" bestFit="1" customWidth="1"/>
    <col min="22" max="16384" width="9.1171875" style="1"/>
  </cols>
  <sheetData>
    <row r="1" spans="1:22" ht="12.7" x14ac:dyDescent="0.4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O1" s="432" t="s">
        <v>123</v>
      </c>
      <c r="P1" s="19"/>
    </row>
    <row r="2" spans="1:22" s="4" customFormat="1" ht="23.35" x14ac:dyDescent="0.4">
      <c r="A2" s="5" t="s">
        <v>4</v>
      </c>
      <c r="B2" s="33" t="s">
        <v>1</v>
      </c>
      <c r="C2" s="38" t="s">
        <v>180</v>
      </c>
      <c r="D2" s="32">
        <v>1</v>
      </c>
      <c r="E2" s="32">
        <v>2</v>
      </c>
      <c r="F2" s="32">
        <v>3</v>
      </c>
      <c r="G2" s="34">
        <v>4</v>
      </c>
      <c r="H2" s="32">
        <v>5</v>
      </c>
      <c r="I2" s="32">
        <v>6</v>
      </c>
      <c r="J2" s="32">
        <v>7</v>
      </c>
      <c r="K2" s="32">
        <v>8</v>
      </c>
      <c r="L2" s="32">
        <v>9</v>
      </c>
      <c r="M2" s="32">
        <v>10</v>
      </c>
      <c r="O2" s="433"/>
      <c r="P2" s="44" t="s">
        <v>120</v>
      </c>
      <c r="S2" s="4">
        <v>2016</v>
      </c>
      <c r="T2" s="47"/>
      <c r="U2" s="47">
        <v>2015</v>
      </c>
    </row>
    <row r="3" spans="1:22" x14ac:dyDescent="0.35">
      <c r="A3" s="1" t="s">
        <v>162</v>
      </c>
      <c r="B3" s="12">
        <f t="shared" ref="B3:B32" si="0">COUNTIF(D3:M3,"&gt;0")</f>
        <v>0</v>
      </c>
      <c r="C3" s="39" t="e">
        <f t="shared" ref="C3:C32" si="1">SUM(D3:M3)/B3</f>
        <v>#DIV/0!</v>
      </c>
      <c r="D3" s="40">
        <f>IF(ISERROR(VLOOKUP(A3,'Race 2'!B$2:G$45,5,FALSE)),0,VLOOKUP(A3,'Race 2'!B$2:G$45,5,FALSE))</f>
        <v>0</v>
      </c>
      <c r="E3" s="40">
        <f>IF(ISERROR(VLOOKUP(A3,#REF!,5,FALSE)),0,VLOOKUP(A3,#REF!,5,FALSE))</f>
        <v>0</v>
      </c>
      <c r="F3" s="40">
        <f>IF(ISERROR(VLOOKUP(A3,#REF!,5,FALSE)),0,VLOOKUP(A3,#REF!,5,FALSE))</f>
        <v>0</v>
      </c>
      <c r="G3" s="40">
        <f>IF(ISERROR(VLOOKUP(A3,#REF!,5,FALSE)),0,VLOOKUP(A3,#REF!,5,FALSE))</f>
        <v>0</v>
      </c>
      <c r="H3" s="41">
        <f>IF(ISERROR(VLOOKUP(A3,#REF!,5,FALSE)),0,VLOOKUP(A3,#REF!,5,FALSE))</f>
        <v>0</v>
      </c>
      <c r="I3" s="41">
        <f>IF(ISERROR(VLOOKUP(A3,#REF!,5,FALSE)),0,VLOOKUP(A3,#REF!,5,FALSE))</f>
        <v>0</v>
      </c>
      <c r="J3" s="41">
        <f>IF(ISERROR(VLOOKUP(A3,#REF!,5,FALSE)),0,VLOOKUP(A3,#REF!,5,FALSE))</f>
        <v>0</v>
      </c>
      <c r="K3" s="40">
        <f>IF(ISERROR(VLOOKUP(A3,#REF!,5,FALSE)),0,VLOOKUP(A3,#REF!,5,FALSE))</f>
        <v>0</v>
      </c>
      <c r="L3" s="40">
        <f>IF(ISERROR(VLOOKUP(A3,#REF!,5,FALSE)),0,VLOOKUP(A3,#REF!,5,FALSE))</f>
        <v>0</v>
      </c>
      <c r="M3" s="40">
        <f>IF(ISERROR(VLOOKUP(A3,#REF!,5,FALSE)),0,VLOOKUP(A3,#REF!,5,FALSE))</f>
        <v>0</v>
      </c>
      <c r="N3" s="19"/>
      <c r="O3" s="35">
        <f>IF(L3&gt;0,IF(B3&gt;0,L3-C3,0),0)</f>
        <v>0</v>
      </c>
      <c r="P3" s="46">
        <f>SUM(LARGE(D3:M3,{1}))</f>
        <v>0</v>
      </c>
      <c r="R3" s="45" t="s">
        <v>69</v>
      </c>
      <c r="S3" s="45" t="e">
        <f>VLOOKUP(R3,A$3:C$99,3,FALSE)</f>
        <v>#N/A</v>
      </c>
      <c r="U3" s="51">
        <v>0.74214095206622732</v>
      </c>
      <c r="V3" s="45" t="e">
        <f>S3-U3</f>
        <v>#N/A</v>
      </c>
    </row>
    <row r="4" spans="1:22" x14ac:dyDescent="0.35">
      <c r="A4" s="1" t="s">
        <v>126</v>
      </c>
      <c r="B4" s="6">
        <f t="shared" si="0"/>
        <v>0</v>
      </c>
      <c r="C4" s="36" t="e">
        <f t="shared" si="1"/>
        <v>#DIV/0!</v>
      </c>
      <c r="D4" s="22">
        <f>IF(ISERROR(VLOOKUP(A4,'Race 2'!B$2:G$45,5,FALSE)),0,VLOOKUP(A4,'Race 2'!B$2:G$45,5,FALSE))</f>
        <v>0</v>
      </c>
      <c r="E4" s="22">
        <f>IF(ISERROR(VLOOKUP(A4,#REF!,5,FALSE)),0,VLOOKUP(A4,#REF!,5,FALSE))</f>
        <v>0</v>
      </c>
      <c r="F4" s="22">
        <f>IF(ISERROR(VLOOKUP(A4,#REF!,5,FALSE)),0,VLOOKUP(A4,#REF!,5,FALSE))</f>
        <v>0</v>
      </c>
      <c r="G4" s="22">
        <f>IF(ISERROR(VLOOKUP(A4,#REF!,5,FALSE)),0,VLOOKUP(A4,#REF!,5,FALSE))</f>
        <v>0</v>
      </c>
      <c r="H4" s="22">
        <f>IF(ISERROR(VLOOKUP(A4,#REF!,5,FALSE)),0,VLOOKUP(A4,#REF!,5,FALSE))</f>
        <v>0</v>
      </c>
      <c r="I4" s="22">
        <f>IF(ISERROR(VLOOKUP(A4,#REF!,5,FALSE)),0,VLOOKUP(A4,#REF!,5,FALSE))</f>
        <v>0</v>
      </c>
      <c r="J4" s="22">
        <f>IF(ISERROR(VLOOKUP(A4,#REF!,5,FALSE)),0,VLOOKUP(A4,#REF!,5,FALSE))</f>
        <v>0</v>
      </c>
      <c r="K4" s="22">
        <f>IF(ISERROR(VLOOKUP(A4,#REF!,5,FALSE)),0,VLOOKUP(A4,#REF!,5,FALSE))</f>
        <v>0</v>
      </c>
      <c r="L4" s="22">
        <f>IF(ISERROR(VLOOKUP(A4,#REF!,5,FALSE)),0,VLOOKUP(A4,#REF!,5,FALSE))</f>
        <v>0</v>
      </c>
      <c r="M4" s="22">
        <f>IF(ISERROR(VLOOKUP(A4,#REF!,5,FALSE)),0,VLOOKUP(A4,#REF!,5,FALSE))</f>
        <v>0</v>
      </c>
      <c r="N4" s="13"/>
      <c r="O4" s="35">
        <f>IF(M4&gt;0,IF(B4&gt;0,M4-C4,0),0)</f>
        <v>0</v>
      </c>
      <c r="P4" s="43">
        <f>SUM(LARGE(D4:M4,{1}))</f>
        <v>0</v>
      </c>
      <c r="R4" s="45" t="s">
        <v>87</v>
      </c>
      <c r="S4" s="45" t="e">
        <f t="shared" ref="S4:S67" si="2">VLOOKUP(R4,A$3:C$99,3,FALSE)</f>
        <v>#DIV/0!</v>
      </c>
      <c r="U4" s="51">
        <v>0.69110033736198284</v>
      </c>
      <c r="V4" s="45" t="e">
        <f t="shared" ref="V4:V67" si="3">S4-U4</f>
        <v>#DIV/0!</v>
      </c>
    </row>
    <row r="5" spans="1:22" x14ac:dyDescent="0.35">
      <c r="A5" s="1" t="s">
        <v>158</v>
      </c>
      <c r="B5" s="6">
        <f t="shared" si="0"/>
        <v>0</v>
      </c>
      <c r="C5" s="36" t="e">
        <f t="shared" si="1"/>
        <v>#DIV/0!</v>
      </c>
      <c r="D5" s="22">
        <f>IF(ISERROR(VLOOKUP(A5,'Race 2'!B$2:G$45,5,FALSE)),0,VLOOKUP(A5,'Race 2'!B$2:G$45,5,FALSE))</f>
        <v>0</v>
      </c>
      <c r="E5" s="22">
        <f>IF(ISERROR(VLOOKUP(A5,#REF!,5,FALSE)),0,VLOOKUP(A5,#REF!,5,FALSE))</f>
        <v>0</v>
      </c>
      <c r="F5" s="22">
        <f>IF(ISERROR(VLOOKUP(A5,#REF!,5,FALSE)),0,VLOOKUP(A5,#REF!,5,FALSE))</f>
        <v>0</v>
      </c>
      <c r="G5" s="22">
        <f>IF(ISERROR(VLOOKUP(A5,#REF!,5,FALSE)),0,VLOOKUP(A5,#REF!,5,FALSE))</f>
        <v>0</v>
      </c>
      <c r="H5" s="35">
        <f>IF(ISERROR(VLOOKUP(A5,#REF!,5,FALSE)),0,VLOOKUP(A5,#REF!,5,FALSE))</f>
        <v>0</v>
      </c>
      <c r="I5" s="35">
        <f>IF(ISERROR(VLOOKUP(A5,#REF!,5,FALSE)),0,VLOOKUP(A5,#REF!,5,FALSE))</f>
        <v>0</v>
      </c>
      <c r="J5" s="35">
        <f>IF(ISERROR(VLOOKUP(A5,#REF!,5,FALSE)),0,VLOOKUP(A5,#REF!,5,FALSE))</f>
        <v>0</v>
      </c>
      <c r="K5" s="22">
        <f>IF(ISERROR(VLOOKUP(A5,#REF!,5,FALSE)),0,VLOOKUP(A5,#REF!,5,FALSE))</f>
        <v>0</v>
      </c>
      <c r="L5" s="22">
        <f>IF(ISERROR(VLOOKUP(A5,#REF!,5,FALSE)),0,VLOOKUP(A5,#REF!,5,FALSE))</f>
        <v>0</v>
      </c>
      <c r="M5" s="22">
        <f>IF(ISERROR(VLOOKUP(A5,#REF!,5,FALSE)),0,VLOOKUP(A5,#REF!,5,FALSE))</f>
        <v>0</v>
      </c>
      <c r="N5" s="13"/>
      <c r="O5" s="35">
        <f t="shared" ref="O5:O68" si="4">IF(M5&gt;0,IF(B5&gt;0,M5-C5,0),0)</f>
        <v>0</v>
      </c>
      <c r="P5" s="43">
        <f>SUM(LARGE(D5:M5,{1}))</f>
        <v>0</v>
      </c>
      <c r="R5" s="45" t="s">
        <v>86</v>
      </c>
      <c r="S5" s="45" t="e">
        <f t="shared" si="2"/>
        <v>#DIV/0!</v>
      </c>
      <c r="U5" s="51">
        <v>0.63438270856118784</v>
      </c>
      <c r="V5" s="45" t="e">
        <f t="shared" si="3"/>
        <v>#DIV/0!</v>
      </c>
    </row>
    <row r="6" spans="1:22" x14ac:dyDescent="0.35">
      <c r="A6" s="1" t="s">
        <v>84</v>
      </c>
      <c r="B6" s="6">
        <f t="shared" si="0"/>
        <v>0</v>
      </c>
      <c r="C6" s="36" t="e">
        <f t="shared" si="1"/>
        <v>#DIV/0!</v>
      </c>
      <c r="D6" s="22">
        <f>IF(ISERROR(VLOOKUP(A6,'Race 2'!B$2:G$45,5,FALSE)),0,VLOOKUP(A6,'Race 2'!B$2:G$45,5,FALSE))</f>
        <v>0</v>
      </c>
      <c r="E6" s="22">
        <f>IF(ISERROR(VLOOKUP(A6,#REF!,5,FALSE)),0,VLOOKUP(A6,#REF!,5,FALSE))</f>
        <v>0</v>
      </c>
      <c r="F6" s="22">
        <f>IF(ISERROR(VLOOKUP(A6,#REF!,5,FALSE)),0,VLOOKUP(A6,#REF!,5,FALSE))</f>
        <v>0</v>
      </c>
      <c r="G6" s="22">
        <f>IF(ISERROR(VLOOKUP(A6,#REF!,5,FALSE)),0,VLOOKUP(A6,#REF!,5,FALSE))</f>
        <v>0</v>
      </c>
      <c r="H6" s="35">
        <f>IF(ISERROR(VLOOKUP(A6,#REF!,5,FALSE)),0,VLOOKUP(A6,#REF!,5,FALSE))</f>
        <v>0</v>
      </c>
      <c r="I6" s="35">
        <f>IF(ISERROR(VLOOKUP(A6,#REF!,5,FALSE)),0,VLOOKUP(A6,#REF!,5,FALSE))</f>
        <v>0</v>
      </c>
      <c r="J6" s="35">
        <f>IF(ISERROR(VLOOKUP(A6,#REF!,5,FALSE)),0,VLOOKUP(A6,#REF!,5,FALSE))</f>
        <v>0</v>
      </c>
      <c r="K6" s="22">
        <f>IF(ISERROR(VLOOKUP(A6,#REF!,5,FALSE)),0,VLOOKUP(A6,#REF!,5,FALSE))</f>
        <v>0</v>
      </c>
      <c r="L6" s="22">
        <f>IF(ISERROR(VLOOKUP(A6,#REF!,5,FALSE)),0,VLOOKUP(A6,#REF!,5,FALSE))</f>
        <v>0</v>
      </c>
      <c r="M6" s="22">
        <f>IF(ISERROR(VLOOKUP(A6,#REF!,5,FALSE)),0,VLOOKUP(A6,#REF!,5,FALSE))</f>
        <v>0</v>
      </c>
      <c r="N6" s="13"/>
      <c r="O6" s="35">
        <f t="shared" si="4"/>
        <v>0</v>
      </c>
      <c r="P6" s="43">
        <f>SUM(LARGE(D6:M6,{1}))</f>
        <v>0</v>
      </c>
      <c r="R6" s="45" t="s">
        <v>126</v>
      </c>
      <c r="S6" s="45" t="e">
        <f t="shared" si="2"/>
        <v>#DIV/0!</v>
      </c>
      <c r="U6" s="51">
        <v>0.74036731336945383</v>
      </c>
      <c r="V6" s="45" t="e">
        <f t="shared" si="3"/>
        <v>#DIV/0!</v>
      </c>
    </row>
    <row r="7" spans="1:22" x14ac:dyDescent="0.35">
      <c r="A7" s="1" t="s">
        <v>154</v>
      </c>
      <c r="B7" s="6">
        <f t="shared" si="0"/>
        <v>0</v>
      </c>
      <c r="C7" s="36" t="e">
        <f t="shared" si="1"/>
        <v>#DIV/0!</v>
      </c>
      <c r="D7" s="22">
        <f>IF(ISERROR(VLOOKUP(A7,'Race 2'!B$2:G$45,5,FALSE)),0,VLOOKUP(A7,'Race 2'!B$2:G$45,5,FALSE))</f>
        <v>0</v>
      </c>
      <c r="E7" s="22">
        <f>IF(ISERROR(VLOOKUP(A7,#REF!,5,FALSE)),0,VLOOKUP(A7,#REF!,5,FALSE))</f>
        <v>0</v>
      </c>
      <c r="F7" s="22">
        <f>IF(ISERROR(VLOOKUP(A7,#REF!,5,FALSE)),0,VLOOKUP(A7,#REF!,5,FALSE))</f>
        <v>0</v>
      </c>
      <c r="G7" s="22">
        <f>IF(ISERROR(VLOOKUP(A7,#REF!,5,FALSE)),0,VLOOKUP(A7,#REF!,5,FALSE))</f>
        <v>0</v>
      </c>
      <c r="H7" s="35">
        <f>IF(ISERROR(VLOOKUP(A7,#REF!,5,FALSE)),0,VLOOKUP(A7,#REF!,5,FALSE))</f>
        <v>0</v>
      </c>
      <c r="I7" s="35">
        <f>IF(ISERROR(VLOOKUP(A7,#REF!,5,FALSE)),0,VLOOKUP(A7,#REF!,5,FALSE))</f>
        <v>0</v>
      </c>
      <c r="J7" s="35">
        <f>IF(ISERROR(VLOOKUP(A7,#REF!,5,FALSE)),0,VLOOKUP(A7,#REF!,5,FALSE))</f>
        <v>0</v>
      </c>
      <c r="K7" s="22">
        <f>IF(ISERROR(VLOOKUP(A7,#REF!,5,FALSE)),0,VLOOKUP(A7,#REF!,5,FALSE))</f>
        <v>0</v>
      </c>
      <c r="L7" s="22">
        <f>IF(ISERROR(VLOOKUP(A7,#REF!,5,FALSE)),0,VLOOKUP(A7,#REF!,5,FALSE))</f>
        <v>0</v>
      </c>
      <c r="M7" s="22">
        <f>IF(ISERROR(VLOOKUP(A7,#REF!,5,FALSE)),0,VLOOKUP(A7,#REF!,5,FALSE))</f>
        <v>0</v>
      </c>
      <c r="N7" s="13"/>
      <c r="O7" s="35">
        <f t="shared" si="4"/>
        <v>0</v>
      </c>
      <c r="P7" s="43">
        <f>SUM(LARGE(D7:M7,{1}))</f>
        <v>0</v>
      </c>
      <c r="R7" s="45" t="s">
        <v>91</v>
      </c>
      <c r="S7" s="45" t="e">
        <f t="shared" si="2"/>
        <v>#DIV/0!</v>
      </c>
      <c r="U7" s="51">
        <v>0.69284374979224483</v>
      </c>
      <c r="V7" s="45" t="e">
        <f t="shared" si="3"/>
        <v>#DIV/0!</v>
      </c>
    </row>
    <row r="8" spans="1:22" x14ac:dyDescent="0.35">
      <c r="A8" s="1" t="s">
        <v>105</v>
      </c>
      <c r="B8" s="6">
        <f t="shared" si="0"/>
        <v>0</v>
      </c>
      <c r="C8" s="36" t="e">
        <f t="shared" si="1"/>
        <v>#DIV/0!</v>
      </c>
      <c r="D8" s="22">
        <f>IF(ISERROR(VLOOKUP(A8,'Race 2'!B$2:G$45,5,FALSE)),0,VLOOKUP(A8,'Race 2'!B$2:G$45,5,FALSE))</f>
        <v>0</v>
      </c>
      <c r="E8" s="22">
        <f>IF(ISERROR(VLOOKUP(A8,#REF!,5,FALSE)),0,VLOOKUP(A8,#REF!,5,FALSE))</f>
        <v>0</v>
      </c>
      <c r="F8" s="22">
        <f>IF(ISERROR(VLOOKUP(A8,#REF!,5,FALSE)),0,VLOOKUP(A8,#REF!,5,FALSE))</f>
        <v>0</v>
      </c>
      <c r="G8" s="22">
        <f>IF(ISERROR(VLOOKUP(A8,#REF!,5,FALSE)),0,VLOOKUP(A8,#REF!,5,FALSE))</f>
        <v>0</v>
      </c>
      <c r="H8" s="35">
        <f>IF(ISERROR(VLOOKUP(A8,#REF!,5,FALSE)),0,VLOOKUP(A8,#REF!,5,FALSE))</f>
        <v>0</v>
      </c>
      <c r="I8" s="35">
        <f>IF(ISERROR(VLOOKUP(A8,#REF!,5,FALSE)),0,VLOOKUP(A8,#REF!,5,FALSE))</f>
        <v>0</v>
      </c>
      <c r="J8" s="35">
        <f>IF(ISERROR(VLOOKUP(A8,#REF!,5,FALSE)),0,VLOOKUP(A8,#REF!,5,FALSE))</f>
        <v>0</v>
      </c>
      <c r="K8" s="22">
        <f>IF(ISERROR(VLOOKUP(A8,#REF!,5,FALSE)),0,VLOOKUP(A8,#REF!,5,FALSE))</f>
        <v>0</v>
      </c>
      <c r="L8" s="22">
        <f>IF(ISERROR(VLOOKUP(A8,#REF!,5,FALSE)),0,VLOOKUP(A8,#REF!,5,FALSE))</f>
        <v>0</v>
      </c>
      <c r="M8" s="22">
        <f>IF(ISERROR(VLOOKUP(A8,#REF!,5,FALSE)),0,VLOOKUP(A8,#REF!,5,FALSE))</f>
        <v>0</v>
      </c>
      <c r="N8" s="13"/>
      <c r="O8" s="35">
        <f t="shared" si="4"/>
        <v>0</v>
      </c>
      <c r="P8" s="43">
        <f>SUM(LARGE(D8:M8,{1}))</f>
        <v>0</v>
      </c>
      <c r="R8" s="45" t="s">
        <v>114</v>
      </c>
      <c r="S8" s="45" t="e">
        <f t="shared" si="2"/>
        <v>#DIV/0!</v>
      </c>
      <c r="U8" s="51">
        <v>0.65986188877740937</v>
      </c>
      <c r="V8" s="45" t="e">
        <f t="shared" si="3"/>
        <v>#DIV/0!</v>
      </c>
    </row>
    <row r="9" spans="1:22" x14ac:dyDescent="0.35">
      <c r="A9" s="1" t="s">
        <v>86</v>
      </c>
      <c r="B9" s="6">
        <f t="shared" si="0"/>
        <v>0</v>
      </c>
      <c r="C9" s="36" t="e">
        <f t="shared" si="1"/>
        <v>#DIV/0!</v>
      </c>
      <c r="D9" s="22">
        <f>IF(ISERROR(VLOOKUP(A9,'Race 2'!B$2:G$45,5,FALSE)),0,VLOOKUP(A9,'Race 2'!B$2:G$45,5,FALSE))</f>
        <v>0</v>
      </c>
      <c r="E9" s="22">
        <f>IF(ISERROR(VLOOKUP(A9,#REF!,5,FALSE)),0,VLOOKUP(A9,#REF!,5,FALSE))</f>
        <v>0</v>
      </c>
      <c r="F9" s="22">
        <f>IF(ISERROR(VLOOKUP(A9,#REF!,5,FALSE)),0,VLOOKUP(A9,#REF!,5,FALSE))</f>
        <v>0</v>
      </c>
      <c r="G9" s="22">
        <f>IF(ISERROR(VLOOKUP(A9,#REF!,5,FALSE)),0,VLOOKUP(A9,#REF!,5,FALSE))</f>
        <v>0</v>
      </c>
      <c r="H9" s="35">
        <f>IF(ISERROR(VLOOKUP(A9,#REF!,5,FALSE)),0,VLOOKUP(A9,#REF!,5,FALSE))</f>
        <v>0</v>
      </c>
      <c r="I9" s="35">
        <f>IF(ISERROR(VLOOKUP(A9,#REF!,5,FALSE)),0,VLOOKUP(A9,#REF!,5,FALSE))</f>
        <v>0</v>
      </c>
      <c r="J9" s="35">
        <f>IF(ISERROR(VLOOKUP(A9,#REF!,5,FALSE)),0,VLOOKUP(A9,#REF!,5,FALSE))</f>
        <v>0</v>
      </c>
      <c r="K9" s="22">
        <f>IF(ISERROR(VLOOKUP(A9,#REF!,5,FALSE)),0,VLOOKUP(A9,#REF!,5,FALSE))</f>
        <v>0</v>
      </c>
      <c r="L9" s="22">
        <f>IF(ISERROR(VLOOKUP(A9,#REF!,5,FALSE)),0,VLOOKUP(A9,#REF!,5,FALSE))</f>
        <v>0</v>
      </c>
      <c r="M9" s="22">
        <f>IF(ISERROR(VLOOKUP(A9,#REF!,5,FALSE)),0,VLOOKUP(A9,#REF!,5,FALSE))</f>
        <v>0</v>
      </c>
      <c r="N9" s="13"/>
      <c r="O9" s="35">
        <f t="shared" si="4"/>
        <v>0</v>
      </c>
      <c r="P9" s="43">
        <f>SUM(LARGE(D9:M9,{1}))</f>
        <v>0</v>
      </c>
      <c r="R9" s="45" t="s">
        <v>95</v>
      </c>
      <c r="S9" s="45" t="e">
        <f t="shared" si="2"/>
        <v>#DIV/0!</v>
      </c>
      <c r="U9" s="51">
        <v>0.65051879731076789</v>
      </c>
      <c r="V9" s="45" t="e">
        <f t="shared" si="3"/>
        <v>#DIV/0!</v>
      </c>
    </row>
    <row r="10" spans="1:22" x14ac:dyDescent="0.35">
      <c r="A10" s="1" t="s">
        <v>163</v>
      </c>
      <c r="B10" s="6">
        <f t="shared" si="0"/>
        <v>0</v>
      </c>
      <c r="C10" s="36" t="e">
        <f t="shared" si="1"/>
        <v>#DIV/0!</v>
      </c>
      <c r="D10" s="22">
        <f>IF(ISERROR(VLOOKUP(A10,'Race 2'!B$2:G$45,5,FALSE)),0,VLOOKUP(A10,'Race 2'!B$2:G$45,5,FALSE))</f>
        <v>0</v>
      </c>
      <c r="E10" s="22">
        <f>IF(ISERROR(VLOOKUP(A10,#REF!,5,FALSE)),0,VLOOKUP(A10,#REF!,5,FALSE))</f>
        <v>0</v>
      </c>
      <c r="F10" s="22">
        <f>IF(ISERROR(VLOOKUP(A10,#REF!,5,FALSE)),0,VLOOKUP(A10,#REF!,5,FALSE))</f>
        <v>0</v>
      </c>
      <c r="G10" s="22">
        <f>IF(ISERROR(VLOOKUP(A10,#REF!,5,FALSE)),0,VLOOKUP(A10,#REF!,5,FALSE))</f>
        <v>0</v>
      </c>
      <c r="H10" s="35">
        <f>IF(ISERROR(VLOOKUP(A10,#REF!,5,FALSE)),0,VLOOKUP(A10,#REF!,5,FALSE))</f>
        <v>0</v>
      </c>
      <c r="I10" s="35">
        <f>IF(ISERROR(VLOOKUP(A10,#REF!,5,FALSE)),0,VLOOKUP(A10,#REF!,5,FALSE))</f>
        <v>0</v>
      </c>
      <c r="J10" s="35">
        <f>IF(ISERROR(VLOOKUP(A10,#REF!,5,FALSE)),0,VLOOKUP(A10,#REF!,5,FALSE))</f>
        <v>0</v>
      </c>
      <c r="K10" s="22">
        <f>IF(ISERROR(VLOOKUP(A10,#REF!,5,FALSE)),0,VLOOKUP(A10,#REF!,5,FALSE))</f>
        <v>0</v>
      </c>
      <c r="L10" s="22">
        <f>IF(ISERROR(VLOOKUP(A10,#REF!,5,FALSE)),0,VLOOKUP(A10,#REF!,5,FALSE))</f>
        <v>0</v>
      </c>
      <c r="M10" s="22">
        <f>IF(ISERROR(VLOOKUP(A10,#REF!,5,FALSE)),0,VLOOKUP(A10,#REF!,5,FALSE))</f>
        <v>0</v>
      </c>
      <c r="N10" s="13"/>
      <c r="O10" s="35">
        <f t="shared" si="4"/>
        <v>0</v>
      </c>
      <c r="P10" s="43">
        <f>SUM(LARGE(D10:M10,{1}))</f>
        <v>0</v>
      </c>
      <c r="R10" s="45" t="s">
        <v>101</v>
      </c>
      <c r="S10" s="45" t="e">
        <f t="shared" si="2"/>
        <v>#DIV/0!</v>
      </c>
      <c r="U10" s="51">
        <v>0.62570030600404125</v>
      </c>
      <c r="V10" s="45" t="e">
        <f t="shared" si="3"/>
        <v>#DIV/0!</v>
      </c>
    </row>
    <row r="11" spans="1:22" x14ac:dyDescent="0.35">
      <c r="A11" s="1" t="s">
        <v>187</v>
      </c>
      <c r="B11" s="6">
        <f t="shared" si="0"/>
        <v>0</v>
      </c>
      <c r="C11" s="36" t="e">
        <f t="shared" si="1"/>
        <v>#DIV/0!</v>
      </c>
      <c r="D11" s="22">
        <f>IF(ISERROR(VLOOKUP(A11,'Race 2'!B$2:G$45,5,FALSE)),0,VLOOKUP(A11,'Race 2'!B$2:G$45,5,FALSE))</f>
        <v>0</v>
      </c>
      <c r="E11" s="22">
        <f>IF(ISERROR(VLOOKUP(A11,#REF!,5,FALSE)),0,VLOOKUP(A11,#REF!,5,FALSE))</f>
        <v>0</v>
      </c>
      <c r="F11" s="22">
        <f>IF(ISERROR(VLOOKUP(A11,#REF!,5,FALSE)),0,VLOOKUP(A11,#REF!,5,FALSE))</f>
        <v>0</v>
      </c>
      <c r="G11" s="22">
        <f>IF(ISERROR(VLOOKUP(A11,#REF!,5,FALSE)),0,VLOOKUP(A11,#REF!,5,FALSE))</f>
        <v>0</v>
      </c>
      <c r="H11" s="35">
        <f>IF(ISERROR(VLOOKUP(A11,#REF!,5,FALSE)),0,VLOOKUP(A11,#REF!,5,FALSE))</f>
        <v>0</v>
      </c>
      <c r="I11" s="35">
        <f>IF(ISERROR(VLOOKUP(A11,#REF!,5,FALSE)),0,VLOOKUP(A11,#REF!,5,FALSE))</f>
        <v>0</v>
      </c>
      <c r="J11" s="35">
        <f>IF(ISERROR(VLOOKUP(A11,#REF!,5,FALSE)),0,VLOOKUP(A11,#REF!,5,FALSE))</f>
        <v>0</v>
      </c>
      <c r="K11" s="22">
        <f>IF(ISERROR(VLOOKUP(A11,#REF!,5,FALSE)),0,VLOOKUP(A11,#REF!,5,FALSE))</f>
        <v>0</v>
      </c>
      <c r="L11" s="22">
        <f>IF(ISERROR(VLOOKUP(A11,#REF!,5,FALSE)),0,VLOOKUP(A11,#REF!,5,FALSE))</f>
        <v>0</v>
      </c>
      <c r="M11" s="22">
        <f>IF(ISERROR(VLOOKUP(A11,#REF!,5,FALSE)),0,VLOOKUP(A11,#REF!,5,FALSE))</f>
        <v>0</v>
      </c>
      <c r="N11" s="13"/>
      <c r="O11" s="35">
        <f t="shared" si="4"/>
        <v>0</v>
      </c>
      <c r="P11" s="43">
        <f>SUM(LARGE(D11:M11,{1}))</f>
        <v>0</v>
      </c>
      <c r="R11" s="45" t="s">
        <v>134</v>
      </c>
      <c r="S11" s="45" t="e">
        <f t="shared" si="2"/>
        <v>#DIV/0!</v>
      </c>
      <c r="U11" s="51">
        <v>0.49667124356477688</v>
      </c>
      <c r="V11" s="45" t="e">
        <f t="shared" si="3"/>
        <v>#DIV/0!</v>
      </c>
    </row>
    <row r="12" spans="1:22" x14ac:dyDescent="0.35">
      <c r="A12" s="1" t="s">
        <v>97</v>
      </c>
      <c r="B12" s="6">
        <f t="shared" si="0"/>
        <v>0</v>
      </c>
      <c r="C12" s="36" t="e">
        <f t="shared" si="1"/>
        <v>#DIV/0!</v>
      </c>
      <c r="D12" s="22">
        <f>IF(ISERROR(VLOOKUP(A12,'Race 2'!B$2:G$45,5,FALSE)),0,VLOOKUP(A12,'Race 2'!B$2:G$45,5,FALSE))</f>
        <v>0</v>
      </c>
      <c r="E12" s="22">
        <f>IF(ISERROR(VLOOKUP(A12,#REF!,5,FALSE)),0,VLOOKUP(A12,#REF!,5,FALSE))</f>
        <v>0</v>
      </c>
      <c r="F12" s="22">
        <f>IF(ISERROR(VLOOKUP(A12,#REF!,5,FALSE)),0,VLOOKUP(A12,#REF!,5,FALSE))</f>
        <v>0</v>
      </c>
      <c r="G12" s="22">
        <f>IF(ISERROR(VLOOKUP(A12,#REF!,5,FALSE)),0,VLOOKUP(A12,#REF!,5,FALSE))</f>
        <v>0</v>
      </c>
      <c r="H12" s="35">
        <f>IF(ISERROR(VLOOKUP(A12,#REF!,5,FALSE)),0,VLOOKUP(A12,#REF!,5,FALSE))</f>
        <v>0</v>
      </c>
      <c r="I12" s="35">
        <f>IF(ISERROR(VLOOKUP(A12,#REF!,5,FALSE)),0,VLOOKUP(A12,#REF!,5,FALSE))</f>
        <v>0</v>
      </c>
      <c r="J12" s="35">
        <f>IF(ISERROR(VLOOKUP(A12,#REF!,5,FALSE)),0,VLOOKUP(A12,#REF!,5,FALSE))</f>
        <v>0</v>
      </c>
      <c r="K12" s="22">
        <f>IF(ISERROR(VLOOKUP(A12,#REF!,5,FALSE)),0,VLOOKUP(A12,#REF!,5,FALSE))</f>
        <v>0</v>
      </c>
      <c r="L12" s="22">
        <f>IF(ISERROR(VLOOKUP(A12,#REF!,5,FALSE)),0,VLOOKUP(A12,#REF!,5,FALSE))</f>
        <v>0</v>
      </c>
      <c r="M12" s="22">
        <f>IF(ISERROR(VLOOKUP(A12,#REF!,5,FALSE)),0,VLOOKUP(A12,#REF!,5,FALSE))</f>
        <v>0</v>
      </c>
      <c r="N12" s="13"/>
      <c r="O12" s="35">
        <f t="shared" si="4"/>
        <v>0</v>
      </c>
      <c r="P12" s="43">
        <f>SUM(LARGE(D12:M12,{1}))</f>
        <v>0</v>
      </c>
      <c r="R12" s="45" t="s">
        <v>132</v>
      </c>
      <c r="S12" s="45" t="e">
        <f t="shared" si="2"/>
        <v>#DIV/0!</v>
      </c>
      <c r="U12" s="51">
        <v>0.47601523330783679</v>
      </c>
      <c r="V12" s="45" t="e">
        <f t="shared" si="3"/>
        <v>#DIV/0!</v>
      </c>
    </row>
    <row r="13" spans="1:22" x14ac:dyDescent="0.35">
      <c r="A13" s="1" t="s">
        <v>133</v>
      </c>
      <c r="B13" s="6">
        <f t="shared" si="0"/>
        <v>0</v>
      </c>
      <c r="C13" s="36" t="e">
        <f t="shared" si="1"/>
        <v>#DIV/0!</v>
      </c>
      <c r="D13" s="22">
        <f>IF(ISERROR(VLOOKUP(A13,'Race 2'!B$2:G$45,5,FALSE)),0,VLOOKUP(A13,'Race 2'!B$2:G$45,5,FALSE))</f>
        <v>0</v>
      </c>
      <c r="E13" s="22">
        <f>IF(ISERROR(VLOOKUP(A13,#REF!,5,FALSE)),0,VLOOKUP(A13,#REF!,5,FALSE))</f>
        <v>0</v>
      </c>
      <c r="F13" s="22">
        <f>IF(ISERROR(VLOOKUP(A13,#REF!,5,FALSE)),0,VLOOKUP(A13,#REF!,5,FALSE))</f>
        <v>0</v>
      </c>
      <c r="G13" s="22">
        <f>IF(ISERROR(VLOOKUP(A13,#REF!,5,FALSE)),0,VLOOKUP(A13,#REF!,5,FALSE))</f>
        <v>0</v>
      </c>
      <c r="H13" s="35">
        <f>IF(ISERROR(VLOOKUP(A13,#REF!,5,FALSE)),0,VLOOKUP(A13,#REF!,5,FALSE))</f>
        <v>0</v>
      </c>
      <c r="I13" s="35">
        <f>IF(ISERROR(VLOOKUP(A13,#REF!,5,FALSE)),0,VLOOKUP(A13,#REF!,5,FALSE))</f>
        <v>0</v>
      </c>
      <c r="J13" s="35">
        <f>IF(ISERROR(VLOOKUP(A13,#REF!,5,FALSE)),0,VLOOKUP(A13,#REF!,5,FALSE))</f>
        <v>0</v>
      </c>
      <c r="K13" s="22">
        <f>IF(ISERROR(VLOOKUP(A13,#REF!,5,FALSE)),0,VLOOKUP(A13,#REF!,5,FALSE))</f>
        <v>0</v>
      </c>
      <c r="L13" s="22">
        <f>IF(ISERROR(VLOOKUP(A13,#REF!,5,FALSE)),0,VLOOKUP(A13,#REF!,5,FALSE))</f>
        <v>0</v>
      </c>
      <c r="M13" s="22">
        <f>IF(ISERROR(VLOOKUP(A13,#REF!,5,FALSE)),0,VLOOKUP(A13,#REF!,5,FALSE))</f>
        <v>0</v>
      </c>
      <c r="N13" s="13"/>
      <c r="O13" s="35">
        <f t="shared" si="4"/>
        <v>0</v>
      </c>
      <c r="P13" s="43">
        <f>SUM(LARGE(D13:M13,{1}))</f>
        <v>0</v>
      </c>
      <c r="R13" s="45" t="s">
        <v>137</v>
      </c>
      <c r="S13" s="45" t="e">
        <f t="shared" si="2"/>
        <v>#DIV/0!</v>
      </c>
      <c r="U13" s="51">
        <v>0.56851223964248654</v>
      </c>
      <c r="V13" s="45" t="e">
        <f t="shared" si="3"/>
        <v>#DIV/0!</v>
      </c>
    </row>
    <row r="14" spans="1:22" x14ac:dyDescent="0.35">
      <c r="A14" s="1" t="s">
        <v>102</v>
      </c>
      <c r="B14" s="6">
        <f t="shared" si="0"/>
        <v>0</v>
      </c>
      <c r="C14" s="36" t="e">
        <f t="shared" si="1"/>
        <v>#DIV/0!</v>
      </c>
      <c r="D14" s="22">
        <f>IF(ISERROR(VLOOKUP(A14,'Race 2'!B$2:G$45,5,FALSE)),0,VLOOKUP(A14,'Race 2'!B$2:G$45,5,FALSE))</f>
        <v>0</v>
      </c>
      <c r="E14" s="22">
        <f>IF(ISERROR(VLOOKUP(A14,#REF!,5,FALSE)),0,VLOOKUP(A14,#REF!,5,FALSE))</f>
        <v>0</v>
      </c>
      <c r="F14" s="22">
        <f>IF(ISERROR(VLOOKUP(A14,#REF!,5,FALSE)),0,VLOOKUP(A14,#REF!,5,FALSE))</f>
        <v>0</v>
      </c>
      <c r="G14" s="22">
        <f>IF(ISERROR(VLOOKUP(A14,#REF!,5,FALSE)),0,VLOOKUP(A14,#REF!,5,FALSE))</f>
        <v>0</v>
      </c>
      <c r="H14" s="35">
        <f>IF(ISERROR(VLOOKUP(A14,#REF!,5,FALSE)),0,VLOOKUP(A14,#REF!,5,FALSE))</f>
        <v>0</v>
      </c>
      <c r="I14" s="35">
        <f>IF(ISERROR(VLOOKUP(A14,#REF!,5,FALSE)),0,VLOOKUP(A14,#REF!,5,FALSE))</f>
        <v>0</v>
      </c>
      <c r="J14" s="35">
        <f>IF(ISERROR(VLOOKUP(A14,#REF!,5,FALSE)),0,VLOOKUP(A14,#REF!,5,FALSE))</f>
        <v>0</v>
      </c>
      <c r="K14" s="22">
        <f>IF(ISERROR(VLOOKUP(A14,#REF!,5,FALSE)),0,VLOOKUP(A14,#REF!,5,FALSE))</f>
        <v>0</v>
      </c>
      <c r="L14" s="22">
        <f>IF(ISERROR(VLOOKUP(A14,#REF!,5,FALSE)),0,VLOOKUP(A14,#REF!,5,FALSE))</f>
        <v>0</v>
      </c>
      <c r="M14" s="22">
        <f>IF(ISERROR(VLOOKUP(A14,#REF!,5,FALSE)),0,VLOOKUP(A14,#REF!,5,FALSE))</f>
        <v>0</v>
      </c>
      <c r="N14" s="13"/>
      <c r="O14" s="35">
        <f t="shared" si="4"/>
        <v>0</v>
      </c>
      <c r="P14" s="43">
        <f>SUM(LARGE(D14:M14,{1}))</f>
        <v>0</v>
      </c>
      <c r="R14" s="45" t="s">
        <v>78</v>
      </c>
      <c r="S14" s="45" t="e">
        <f t="shared" si="2"/>
        <v>#DIV/0!</v>
      </c>
      <c r="U14" s="51">
        <v>0.71651655161746997</v>
      </c>
      <c r="V14" s="45" t="e">
        <f t="shared" si="3"/>
        <v>#DIV/0!</v>
      </c>
    </row>
    <row r="15" spans="1:22" x14ac:dyDescent="0.35">
      <c r="A15" s="1" t="s">
        <v>141</v>
      </c>
      <c r="B15" s="6">
        <f t="shared" si="0"/>
        <v>0</v>
      </c>
      <c r="C15" s="36" t="e">
        <f t="shared" si="1"/>
        <v>#DIV/0!</v>
      </c>
      <c r="D15" s="22">
        <f>IF(ISERROR(VLOOKUP(A15,'Race 2'!B$2:G$45,5,FALSE)),0,VLOOKUP(A15,'Race 2'!B$2:G$45,5,FALSE))</f>
        <v>0</v>
      </c>
      <c r="E15" s="22">
        <f>IF(ISERROR(VLOOKUP(A15,#REF!,5,FALSE)),0,VLOOKUP(A15,#REF!,5,FALSE))</f>
        <v>0</v>
      </c>
      <c r="F15" s="22">
        <f>IF(ISERROR(VLOOKUP(A15,#REF!,5,FALSE)),0,VLOOKUP(A15,#REF!,5,FALSE))</f>
        <v>0</v>
      </c>
      <c r="G15" s="22">
        <f>IF(ISERROR(VLOOKUP(A15,#REF!,5,FALSE)),0,VLOOKUP(A15,#REF!,5,FALSE))</f>
        <v>0</v>
      </c>
      <c r="H15" s="35">
        <f>IF(ISERROR(VLOOKUP(A15,#REF!,5,FALSE)),0,VLOOKUP(A15,#REF!,5,FALSE))</f>
        <v>0</v>
      </c>
      <c r="I15" s="35">
        <f>IF(ISERROR(VLOOKUP(A15,#REF!,5,FALSE)),0,VLOOKUP(A15,#REF!,5,FALSE))</f>
        <v>0</v>
      </c>
      <c r="J15" s="35">
        <f>IF(ISERROR(VLOOKUP(A15,#REF!,5,FALSE)),0,VLOOKUP(A15,#REF!,5,FALSE))</f>
        <v>0</v>
      </c>
      <c r="K15" s="22">
        <f>IF(ISERROR(VLOOKUP(A15,#REF!,5,FALSE)),0,VLOOKUP(A15,#REF!,5,FALSE))</f>
        <v>0</v>
      </c>
      <c r="L15" s="22">
        <f>IF(ISERROR(VLOOKUP(A15,#REF!,5,FALSE)),0,VLOOKUP(A15,#REF!,5,FALSE))</f>
        <v>0</v>
      </c>
      <c r="M15" s="22">
        <f>IF(ISERROR(VLOOKUP(A15,#REF!,5,FALSE)),0,VLOOKUP(A15,#REF!,5,FALSE))</f>
        <v>0</v>
      </c>
      <c r="N15" s="13"/>
      <c r="O15" s="35">
        <f t="shared" si="4"/>
        <v>0</v>
      </c>
      <c r="P15" s="43">
        <f>SUM(LARGE(D15:M15,{1}))</f>
        <v>0</v>
      </c>
      <c r="R15" s="45" t="s">
        <v>76</v>
      </c>
      <c r="S15" s="45" t="e">
        <f t="shared" si="2"/>
        <v>#DIV/0!</v>
      </c>
      <c r="U15" s="51">
        <v>0.70402208734441551</v>
      </c>
      <c r="V15" s="45" t="e">
        <f t="shared" si="3"/>
        <v>#DIV/0!</v>
      </c>
    </row>
    <row r="16" spans="1:22" x14ac:dyDescent="0.35">
      <c r="A16" s="1" t="s">
        <v>147</v>
      </c>
      <c r="B16" s="6">
        <f t="shared" si="0"/>
        <v>0</v>
      </c>
      <c r="C16" s="36" t="e">
        <f t="shared" si="1"/>
        <v>#DIV/0!</v>
      </c>
      <c r="D16" s="22">
        <f>IF(ISERROR(VLOOKUP(A16,'Race 2'!B$2:G$45,5,FALSE)),0,VLOOKUP(A16,'Race 2'!B$2:G$45,5,FALSE))</f>
        <v>0</v>
      </c>
      <c r="E16" s="22">
        <f>IF(ISERROR(VLOOKUP(A16,#REF!,5,FALSE)),0,VLOOKUP(A16,#REF!,5,FALSE))</f>
        <v>0</v>
      </c>
      <c r="F16" s="22">
        <f>IF(ISERROR(VLOOKUP(A16,#REF!,5,FALSE)),0,VLOOKUP(A16,#REF!,5,FALSE))</f>
        <v>0</v>
      </c>
      <c r="G16" s="22">
        <f>IF(ISERROR(VLOOKUP(A16,#REF!,5,FALSE)),0,VLOOKUP(A16,#REF!,5,FALSE))</f>
        <v>0</v>
      </c>
      <c r="H16" s="35">
        <f>IF(ISERROR(VLOOKUP(A16,#REF!,5,FALSE)),0,VLOOKUP(A16,#REF!,5,FALSE))</f>
        <v>0</v>
      </c>
      <c r="I16" s="35">
        <f>IF(ISERROR(VLOOKUP(A16,#REF!,5,FALSE)),0,VLOOKUP(A16,#REF!,5,FALSE))</f>
        <v>0</v>
      </c>
      <c r="J16" s="35">
        <f>IF(ISERROR(VLOOKUP(A16,#REF!,5,FALSE)),0,VLOOKUP(A16,#REF!,5,FALSE))</f>
        <v>0</v>
      </c>
      <c r="K16" s="22">
        <f>IF(ISERROR(VLOOKUP(A16,#REF!,5,FALSE)),0,VLOOKUP(A16,#REF!,5,FALSE))</f>
        <v>0</v>
      </c>
      <c r="L16" s="22">
        <f>IF(ISERROR(VLOOKUP(A16,#REF!,5,FALSE)),0,VLOOKUP(A16,#REF!,5,FALSE))</f>
        <v>0</v>
      </c>
      <c r="M16" s="22">
        <f>IF(ISERROR(VLOOKUP(A16,#REF!,5,FALSE)),0,VLOOKUP(A16,#REF!,5,FALSE))</f>
        <v>0</v>
      </c>
      <c r="N16" s="13"/>
      <c r="O16" s="35">
        <f t="shared" si="4"/>
        <v>0</v>
      </c>
      <c r="P16" s="43">
        <f>SUM(LARGE(D16:M16,{1}))</f>
        <v>0</v>
      </c>
      <c r="R16" s="45" t="s">
        <v>88</v>
      </c>
      <c r="S16" s="45" t="e">
        <f t="shared" si="2"/>
        <v>#N/A</v>
      </c>
      <c r="U16" s="51">
        <v>0.64785786995605232</v>
      </c>
      <c r="V16" s="45" t="e">
        <f t="shared" si="3"/>
        <v>#N/A</v>
      </c>
    </row>
    <row r="17" spans="1:22" x14ac:dyDescent="0.35">
      <c r="A17" s="1" t="s">
        <v>119</v>
      </c>
      <c r="B17" s="6">
        <f t="shared" si="0"/>
        <v>0</v>
      </c>
      <c r="C17" s="36" t="e">
        <f t="shared" si="1"/>
        <v>#DIV/0!</v>
      </c>
      <c r="D17" s="22">
        <f>IF(ISERROR(VLOOKUP(A17,'Race 2'!B$2:G$45,5,FALSE)),0,VLOOKUP(A17,'Race 2'!B$2:G$45,5,FALSE))</f>
        <v>0</v>
      </c>
      <c r="E17" s="22">
        <f>IF(ISERROR(VLOOKUP(A17,#REF!,5,FALSE)),0,VLOOKUP(A17,#REF!,5,FALSE))</f>
        <v>0</v>
      </c>
      <c r="F17" s="22">
        <f>IF(ISERROR(VLOOKUP(A17,#REF!,5,FALSE)),0,VLOOKUP(A17,#REF!,5,FALSE))</f>
        <v>0</v>
      </c>
      <c r="G17" s="22">
        <f>IF(ISERROR(VLOOKUP(A17,#REF!,5,FALSE)),0,VLOOKUP(A17,#REF!,5,FALSE))</f>
        <v>0</v>
      </c>
      <c r="H17" s="35">
        <f>IF(ISERROR(VLOOKUP(A17,#REF!,5,FALSE)),0,VLOOKUP(A17,#REF!,5,FALSE))</f>
        <v>0</v>
      </c>
      <c r="I17" s="35">
        <f>IF(ISERROR(VLOOKUP(A17,#REF!,5,FALSE)),0,VLOOKUP(A17,#REF!,5,FALSE))</f>
        <v>0</v>
      </c>
      <c r="J17" s="35">
        <f>IF(ISERROR(VLOOKUP(A17,#REF!,5,FALSE)),0,VLOOKUP(A17,#REF!,5,FALSE))</f>
        <v>0</v>
      </c>
      <c r="K17" s="22">
        <f>IF(ISERROR(VLOOKUP(A17,#REF!,5,FALSE)),0,VLOOKUP(A17,#REF!,5,FALSE))</f>
        <v>0</v>
      </c>
      <c r="L17" s="22">
        <f>IF(ISERROR(VLOOKUP(A17,#REF!,5,FALSE)),0,VLOOKUP(A17,#REF!,5,FALSE))</f>
        <v>0</v>
      </c>
      <c r="M17" s="22">
        <f>IF(ISERROR(VLOOKUP(A17,#REF!,5,FALSE)),0,VLOOKUP(A17,#REF!,5,FALSE))</f>
        <v>0</v>
      </c>
      <c r="N17" s="13"/>
      <c r="O17" s="35">
        <f t="shared" si="4"/>
        <v>0</v>
      </c>
      <c r="P17" s="43">
        <f>SUM(LARGE(D17:M17,{1}))</f>
        <v>0</v>
      </c>
      <c r="R17" s="45" t="s">
        <v>103</v>
      </c>
      <c r="S17" s="45" t="e">
        <f t="shared" si="2"/>
        <v>#DIV/0!</v>
      </c>
      <c r="U17" s="51">
        <v>0.59638931150712382</v>
      </c>
      <c r="V17" s="45" t="e">
        <f t="shared" si="3"/>
        <v>#DIV/0!</v>
      </c>
    </row>
    <row r="18" spans="1:22" x14ac:dyDescent="0.35">
      <c r="A18" s="1" t="s">
        <v>79</v>
      </c>
      <c r="B18" s="6">
        <f t="shared" si="0"/>
        <v>0</v>
      </c>
      <c r="C18" s="36" t="e">
        <f t="shared" si="1"/>
        <v>#DIV/0!</v>
      </c>
      <c r="D18" s="22">
        <f>IF(ISERROR(VLOOKUP(A18,'Race 2'!B$2:G$45,5,FALSE)),0,VLOOKUP(A18,'Race 2'!B$2:G$45,5,FALSE))</f>
        <v>0</v>
      </c>
      <c r="E18" s="22">
        <f>IF(ISERROR(VLOOKUP(A18,#REF!,5,FALSE)),0,VLOOKUP(A18,#REF!,5,FALSE))</f>
        <v>0</v>
      </c>
      <c r="F18" s="22">
        <f>IF(ISERROR(VLOOKUP(A18,#REF!,5,FALSE)),0,VLOOKUP(A18,#REF!,5,FALSE))</f>
        <v>0</v>
      </c>
      <c r="G18" s="22">
        <f>IF(ISERROR(VLOOKUP(A18,#REF!,5,FALSE)),0,VLOOKUP(A18,#REF!,5,FALSE))</f>
        <v>0</v>
      </c>
      <c r="H18" s="35">
        <f>IF(ISERROR(VLOOKUP(A18,#REF!,5,FALSE)),0,VLOOKUP(A18,#REF!,5,FALSE))</f>
        <v>0</v>
      </c>
      <c r="I18" s="35">
        <f>IF(ISERROR(VLOOKUP(A18,#REF!,5,FALSE)),0,VLOOKUP(A18,#REF!,5,FALSE))</f>
        <v>0</v>
      </c>
      <c r="J18" s="35">
        <f>IF(ISERROR(VLOOKUP(A18,#REF!,5,FALSE)),0,VLOOKUP(A18,#REF!,5,FALSE))</f>
        <v>0</v>
      </c>
      <c r="K18" s="22">
        <f>IF(ISERROR(VLOOKUP(A18,#REF!,5,FALSE)),0,VLOOKUP(A18,#REF!,5,FALSE))</f>
        <v>0</v>
      </c>
      <c r="L18" s="22">
        <f>IF(ISERROR(VLOOKUP(A18,#REF!,5,FALSE)),0,VLOOKUP(A18,#REF!,5,FALSE))</f>
        <v>0</v>
      </c>
      <c r="M18" s="22">
        <f>IF(ISERROR(VLOOKUP(A18,#REF!,5,FALSE)),0,VLOOKUP(A18,#REF!,5,FALSE))</f>
        <v>0</v>
      </c>
      <c r="N18" s="13"/>
      <c r="O18" s="35">
        <f t="shared" si="4"/>
        <v>0</v>
      </c>
      <c r="P18" s="43">
        <f>SUM(LARGE(D18:M18,{1}))</f>
        <v>0</v>
      </c>
      <c r="R18" s="45" t="s">
        <v>108</v>
      </c>
      <c r="S18" s="45" t="e">
        <f t="shared" si="2"/>
        <v>#DIV/0!</v>
      </c>
      <c r="U18" s="51">
        <v>0.54358597717274582</v>
      </c>
      <c r="V18" s="45" t="e">
        <f t="shared" si="3"/>
        <v>#DIV/0!</v>
      </c>
    </row>
    <row r="19" spans="1:22" x14ac:dyDescent="0.35">
      <c r="A19" s="1" t="s">
        <v>164</v>
      </c>
      <c r="B19" s="6">
        <f t="shared" si="0"/>
        <v>0</v>
      </c>
      <c r="C19" s="36" t="e">
        <f t="shared" si="1"/>
        <v>#DIV/0!</v>
      </c>
      <c r="D19" s="22">
        <f>IF(ISERROR(VLOOKUP(A19,'Race 2'!B$2:G$45,5,FALSE)),0,VLOOKUP(A19,'Race 2'!B$2:G$45,5,FALSE))</f>
        <v>0</v>
      </c>
      <c r="E19" s="22">
        <f>IF(ISERROR(VLOOKUP(A19,#REF!,5,FALSE)),0,VLOOKUP(A19,#REF!,5,FALSE))</f>
        <v>0</v>
      </c>
      <c r="F19" s="22">
        <f>IF(ISERROR(VLOOKUP(A19,#REF!,5,FALSE)),0,VLOOKUP(A19,#REF!,5,FALSE))</f>
        <v>0</v>
      </c>
      <c r="G19" s="22">
        <f>IF(ISERROR(VLOOKUP(A19,#REF!,5,FALSE)),0,VLOOKUP(A19,#REF!,5,FALSE))</f>
        <v>0</v>
      </c>
      <c r="H19" s="35">
        <f>IF(ISERROR(VLOOKUP(A19,#REF!,5,FALSE)),0,VLOOKUP(A19,#REF!,5,FALSE))</f>
        <v>0</v>
      </c>
      <c r="I19" s="35">
        <f>IF(ISERROR(VLOOKUP(A19,#REF!,5,FALSE)),0,VLOOKUP(A19,#REF!,5,FALSE))</f>
        <v>0</v>
      </c>
      <c r="J19" s="35">
        <f>IF(ISERROR(VLOOKUP(A19,#REF!,5,FALSE)),0,VLOOKUP(A19,#REF!,5,FALSE))</f>
        <v>0</v>
      </c>
      <c r="K19" s="22">
        <f>IF(ISERROR(VLOOKUP(A19,#REF!,5,FALSE)),0,VLOOKUP(A19,#REF!,5,FALSE))</f>
        <v>0</v>
      </c>
      <c r="L19" s="22">
        <f>IF(ISERROR(VLOOKUP(A19,#REF!,5,FALSE)),0,VLOOKUP(A19,#REF!,5,FALSE))</f>
        <v>0</v>
      </c>
      <c r="M19" s="22">
        <f>IF(ISERROR(VLOOKUP(A19,#REF!,5,FALSE)),0,VLOOKUP(A19,#REF!,5,FALSE))</f>
        <v>0</v>
      </c>
      <c r="N19" s="13"/>
      <c r="O19" s="35">
        <f t="shared" si="4"/>
        <v>0</v>
      </c>
      <c r="P19" s="43">
        <f>SUM(LARGE(D19:M19,{1}))</f>
        <v>0</v>
      </c>
      <c r="R19" s="45" t="s">
        <v>206</v>
      </c>
      <c r="S19" s="45" t="e">
        <f t="shared" si="2"/>
        <v>#N/A</v>
      </c>
      <c r="U19" s="51">
        <v>0.93569237259625448</v>
      </c>
      <c r="V19" s="45" t="e">
        <f t="shared" si="3"/>
        <v>#N/A</v>
      </c>
    </row>
    <row r="20" spans="1:22" x14ac:dyDescent="0.35">
      <c r="A20" s="1" t="s">
        <v>87</v>
      </c>
      <c r="B20" s="6">
        <f t="shared" si="0"/>
        <v>0</v>
      </c>
      <c r="C20" s="36" t="e">
        <f t="shared" si="1"/>
        <v>#DIV/0!</v>
      </c>
      <c r="D20" s="22">
        <f>IF(ISERROR(VLOOKUP(A20,'Race 2'!B$2:G$45,5,FALSE)),0,VLOOKUP(A20,'Race 2'!B$2:G$45,5,FALSE))</f>
        <v>0</v>
      </c>
      <c r="E20" s="22">
        <f>IF(ISERROR(VLOOKUP(A20,#REF!,5,FALSE)),0,VLOOKUP(A20,#REF!,5,FALSE))</f>
        <v>0</v>
      </c>
      <c r="F20" s="22">
        <f>IF(ISERROR(VLOOKUP(A20,#REF!,5,FALSE)),0,VLOOKUP(A20,#REF!,5,FALSE))</f>
        <v>0</v>
      </c>
      <c r="G20" s="22">
        <f>IF(ISERROR(VLOOKUP(A20,#REF!,5,FALSE)),0,VLOOKUP(A20,#REF!,5,FALSE))</f>
        <v>0</v>
      </c>
      <c r="H20" s="35">
        <f>IF(ISERROR(VLOOKUP(A20,#REF!,5,FALSE)),0,VLOOKUP(A20,#REF!,5,FALSE))</f>
        <v>0</v>
      </c>
      <c r="I20" s="35">
        <f>IF(ISERROR(VLOOKUP(A20,#REF!,5,FALSE)),0,VLOOKUP(A20,#REF!,5,FALSE))</f>
        <v>0</v>
      </c>
      <c r="J20" s="35">
        <f>IF(ISERROR(VLOOKUP(A20,#REF!,5,FALSE)),0,VLOOKUP(A20,#REF!,5,FALSE))</f>
        <v>0</v>
      </c>
      <c r="K20" s="22">
        <f>IF(ISERROR(VLOOKUP(A20,#REF!,5,FALSE)),0,VLOOKUP(A20,#REF!,5,FALSE))</f>
        <v>0</v>
      </c>
      <c r="L20" s="22">
        <f>IF(ISERROR(VLOOKUP(A20,#REF!,5,FALSE)),0,VLOOKUP(A20,#REF!,5,FALSE))</f>
        <v>0</v>
      </c>
      <c r="M20" s="22">
        <f>IF(ISERROR(VLOOKUP(A20,#REF!,5,FALSE)),0,VLOOKUP(A20,#REF!,5,FALSE))</f>
        <v>0</v>
      </c>
      <c r="N20" s="13"/>
      <c r="O20" s="35">
        <f t="shared" si="4"/>
        <v>0</v>
      </c>
      <c r="P20" s="43">
        <f>SUM(LARGE(D20:M20,{1}))</f>
        <v>0</v>
      </c>
      <c r="R20" s="45" t="s">
        <v>124</v>
      </c>
      <c r="S20" s="45" t="e">
        <f t="shared" si="2"/>
        <v>#N/A</v>
      </c>
      <c r="U20" s="51">
        <v>0.7684255092021286</v>
      </c>
      <c r="V20" s="45" t="e">
        <f t="shared" si="3"/>
        <v>#N/A</v>
      </c>
    </row>
    <row r="21" spans="1:22" x14ac:dyDescent="0.35">
      <c r="A21" s="1" t="s">
        <v>143</v>
      </c>
      <c r="B21" s="6">
        <f t="shared" si="0"/>
        <v>0</v>
      </c>
      <c r="C21" s="36" t="e">
        <f t="shared" si="1"/>
        <v>#DIV/0!</v>
      </c>
      <c r="D21" s="22">
        <f>IF(ISERROR(VLOOKUP(A21,'Race 2'!B$2:G$45,5,FALSE)),0,VLOOKUP(A21,'Race 2'!B$2:G$45,5,FALSE))</f>
        <v>0</v>
      </c>
      <c r="E21" s="22">
        <f>IF(ISERROR(VLOOKUP(A21,#REF!,5,FALSE)),0,VLOOKUP(A21,#REF!,5,FALSE))</f>
        <v>0</v>
      </c>
      <c r="F21" s="22">
        <f>IF(ISERROR(VLOOKUP(A21,#REF!,5,FALSE)),0,VLOOKUP(A21,#REF!,5,FALSE))</f>
        <v>0</v>
      </c>
      <c r="G21" s="22">
        <f>IF(ISERROR(VLOOKUP(A21,#REF!,5,FALSE)),0,VLOOKUP(A21,#REF!,5,FALSE))</f>
        <v>0</v>
      </c>
      <c r="H21" s="35">
        <f>IF(ISERROR(VLOOKUP(A21,#REF!,5,FALSE)),0,VLOOKUP(A21,#REF!,5,FALSE))</f>
        <v>0</v>
      </c>
      <c r="I21" s="35">
        <f>IF(ISERROR(VLOOKUP(A21,#REF!,5,FALSE)),0,VLOOKUP(A21,#REF!,5,FALSE))</f>
        <v>0</v>
      </c>
      <c r="J21" s="35">
        <f>IF(ISERROR(VLOOKUP(A21,#REF!,5,FALSE)),0,VLOOKUP(A21,#REF!,5,FALSE))</f>
        <v>0</v>
      </c>
      <c r="K21" s="22">
        <f>IF(ISERROR(VLOOKUP(A21,#REF!,5,FALSE)),0,VLOOKUP(A21,#REF!,5,FALSE))</f>
        <v>0</v>
      </c>
      <c r="L21" s="22">
        <f>IF(ISERROR(VLOOKUP(A21,#REF!,5,FALSE)),0,VLOOKUP(A21,#REF!,5,FALSE))</f>
        <v>0</v>
      </c>
      <c r="M21" s="22">
        <f>IF(ISERROR(VLOOKUP(A21,#REF!,5,FALSE)),0,VLOOKUP(A21,#REF!,5,FALSE))</f>
        <v>0</v>
      </c>
      <c r="N21" s="13"/>
      <c r="O21" s="35">
        <f t="shared" si="4"/>
        <v>0</v>
      </c>
      <c r="P21" s="43">
        <f>SUM(LARGE(D21:M21,{1}))</f>
        <v>0</v>
      </c>
      <c r="R21" s="45" t="s">
        <v>84</v>
      </c>
      <c r="S21" s="45" t="e">
        <f t="shared" si="2"/>
        <v>#DIV/0!</v>
      </c>
      <c r="U21" s="51">
        <v>0.6790846765307198</v>
      </c>
      <c r="V21" s="45" t="e">
        <f t="shared" si="3"/>
        <v>#DIV/0!</v>
      </c>
    </row>
    <row r="22" spans="1:22" x14ac:dyDescent="0.35">
      <c r="A22" s="1" t="s">
        <v>188</v>
      </c>
      <c r="B22" s="6">
        <f t="shared" si="0"/>
        <v>0</v>
      </c>
      <c r="C22" s="36" t="e">
        <f t="shared" si="1"/>
        <v>#DIV/0!</v>
      </c>
      <c r="D22" s="22">
        <f>IF(ISERROR(VLOOKUP(A22,'Race 2'!B$2:G$45,5,FALSE)),0,VLOOKUP(A22,'Race 2'!B$2:G$45,5,FALSE))</f>
        <v>0</v>
      </c>
      <c r="E22" s="22">
        <f>IF(ISERROR(VLOOKUP(A22,#REF!,5,FALSE)),0,VLOOKUP(A22,#REF!,5,FALSE))</f>
        <v>0</v>
      </c>
      <c r="F22" s="22">
        <f>IF(ISERROR(VLOOKUP(A22,#REF!,5,FALSE)),0,VLOOKUP(A22,#REF!,5,FALSE))</f>
        <v>0</v>
      </c>
      <c r="G22" s="22">
        <f>IF(ISERROR(VLOOKUP(A22,#REF!,5,FALSE)),0,VLOOKUP(A22,#REF!,5,FALSE))</f>
        <v>0</v>
      </c>
      <c r="H22" s="35">
        <f>IF(ISERROR(VLOOKUP(A22,#REF!,5,FALSE)),0,VLOOKUP(A22,#REF!,5,FALSE))</f>
        <v>0</v>
      </c>
      <c r="I22" s="35">
        <f>IF(ISERROR(VLOOKUP(A22,#REF!,5,FALSE)),0,VLOOKUP(A22,#REF!,5,FALSE))</f>
        <v>0</v>
      </c>
      <c r="J22" s="35">
        <f>IF(ISERROR(VLOOKUP(A22,#REF!,5,FALSE)),0,VLOOKUP(A22,#REF!,5,FALSE))</f>
        <v>0</v>
      </c>
      <c r="K22" s="22">
        <f>IF(ISERROR(VLOOKUP(A22,#REF!,5,FALSE)),0,VLOOKUP(A22,#REF!,5,FALSE))</f>
        <v>0</v>
      </c>
      <c r="L22" s="22">
        <f>IF(ISERROR(VLOOKUP(A22,#REF!,5,FALSE)),0,VLOOKUP(A22,#REF!,5,FALSE))</f>
        <v>0</v>
      </c>
      <c r="M22" s="22">
        <f>IF(ISERROR(VLOOKUP(A22,#REF!,5,FALSE)),0,VLOOKUP(A22,#REF!,5,FALSE))</f>
        <v>0</v>
      </c>
      <c r="N22" s="13"/>
      <c r="O22" s="35">
        <f t="shared" si="4"/>
        <v>0</v>
      </c>
      <c r="P22" s="43">
        <f>SUM(LARGE(D22:M22,{1}))</f>
        <v>0</v>
      </c>
      <c r="R22" s="45" t="s">
        <v>107</v>
      </c>
      <c r="S22" s="45" t="e">
        <f t="shared" si="2"/>
        <v>#DIV/0!</v>
      </c>
      <c r="U22" s="51">
        <v>0.69102544871463412</v>
      </c>
      <c r="V22" s="45" t="e">
        <f t="shared" si="3"/>
        <v>#DIV/0!</v>
      </c>
    </row>
    <row r="23" spans="1:22" x14ac:dyDescent="0.35">
      <c r="A23" s="1" t="s">
        <v>174</v>
      </c>
      <c r="B23" s="6">
        <f t="shared" si="0"/>
        <v>0</v>
      </c>
      <c r="C23" s="36" t="e">
        <f t="shared" si="1"/>
        <v>#DIV/0!</v>
      </c>
      <c r="D23" s="22">
        <f>IF(ISERROR(VLOOKUP(A23,'Race 2'!B$2:G$45,5,FALSE)),0,VLOOKUP(A23,'Race 2'!B$2:G$45,5,FALSE))</f>
        <v>0</v>
      </c>
      <c r="E23" s="22">
        <f>IF(ISERROR(VLOOKUP(A23,#REF!,5,FALSE)),0,VLOOKUP(A23,#REF!,5,FALSE))</f>
        <v>0</v>
      </c>
      <c r="F23" s="22">
        <f>IF(ISERROR(VLOOKUP(A23,#REF!,5,FALSE)),0,VLOOKUP(A23,#REF!,5,FALSE))</f>
        <v>0</v>
      </c>
      <c r="G23" s="22">
        <f>IF(ISERROR(VLOOKUP(A23,#REF!,5,FALSE)),0,VLOOKUP(A23,#REF!,5,FALSE))</f>
        <v>0</v>
      </c>
      <c r="H23" s="35">
        <f>IF(ISERROR(VLOOKUP(A23,#REF!,5,FALSE)),0,VLOOKUP(A23,#REF!,5,FALSE))</f>
        <v>0</v>
      </c>
      <c r="I23" s="35">
        <f>IF(ISERROR(VLOOKUP(A23,#REF!,5,FALSE)),0,VLOOKUP(A23,#REF!,5,FALSE))</f>
        <v>0</v>
      </c>
      <c r="J23" s="35">
        <f>IF(ISERROR(VLOOKUP(A23,#REF!,5,FALSE)),0,VLOOKUP(A23,#REF!,5,FALSE))</f>
        <v>0</v>
      </c>
      <c r="K23" s="22">
        <f>IF(ISERROR(VLOOKUP(A23,#REF!,5,FALSE)),0,VLOOKUP(A23,#REF!,5,FALSE))</f>
        <v>0</v>
      </c>
      <c r="L23" s="22">
        <f>IF(ISERROR(VLOOKUP(A23,#REF!,5,FALSE)),0,VLOOKUP(A23,#REF!,5,FALSE))</f>
        <v>0</v>
      </c>
      <c r="M23" s="22">
        <f>IF(ISERROR(VLOOKUP(A23,#REF!,5,FALSE)),0,VLOOKUP(A23,#REF!,5,FALSE))</f>
        <v>0</v>
      </c>
      <c r="N23" s="13"/>
      <c r="O23" s="35">
        <f t="shared" si="4"/>
        <v>0</v>
      </c>
      <c r="P23" s="43">
        <f>SUM(LARGE(D23:M23,{1}))</f>
        <v>0</v>
      </c>
      <c r="R23" s="45" t="s">
        <v>93</v>
      </c>
      <c r="S23" s="45" t="e">
        <f t="shared" si="2"/>
        <v>#DIV/0!</v>
      </c>
      <c r="U23" s="51">
        <v>0.65522340681917635</v>
      </c>
      <c r="V23" s="45" t="e">
        <f t="shared" si="3"/>
        <v>#DIV/0!</v>
      </c>
    </row>
    <row r="24" spans="1:22" x14ac:dyDescent="0.35">
      <c r="A24" s="1" t="s">
        <v>78</v>
      </c>
      <c r="B24" s="6">
        <f t="shared" si="0"/>
        <v>0</v>
      </c>
      <c r="C24" s="36" t="e">
        <f t="shared" si="1"/>
        <v>#DIV/0!</v>
      </c>
      <c r="D24" s="22">
        <f>IF(ISERROR(VLOOKUP(A24,'Race 2'!B$2:G$45,5,FALSE)),0,VLOOKUP(A24,'Race 2'!B$2:G$45,5,FALSE))</f>
        <v>0</v>
      </c>
      <c r="E24" s="22">
        <f>IF(ISERROR(VLOOKUP(A24,#REF!,5,FALSE)),0,VLOOKUP(A24,#REF!,5,FALSE))</f>
        <v>0</v>
      </c>
      <c r="F24" s="22">
        <f>IF(ISERROR(VLOOKUP(A24,#REF!,5,FALSE)),0,VLOOKUP(A24,#REF!,5,FALSE))</f>
        <v>0</v>
      </c>
      <c r="G24" s="22">
        <f>IF(ISERROR(VLOOKUP(A24,#REF!,5,FALSE)),0,VLOOKUP(A24,#REF!,5,FALSE))</f>
        <v>0</v>
      </c>
      <c r="H24" s="35">
        <f>IF(ISERROR(VLOOKUP(A24,#REF!,5,FALSE)),0,VLOOKUP(A24,#REF!,5,FALSE))</f>
        <v>0</v>
      </c>
      <c r="I24" s="35">
        <f>IF(ISERROR(VLOOKUP(A24,#REF!,5,FALSE)),0,VLOOKUP(A24,#REF!,5,FALSE))</f>
        <v>0</v>
      </c>
      <c r="J24" s="35">
        <f>IF(ISERROR(VLOOKUP(A24,#REF!,5,FALSE)),0,VLOOKUP(A24,#REF!,5,FALSE))</f>
        <v>0</v>
      </c>
      <c r="K24" s="22">
        <f>IF(ISERROR(VLOOKUP(A24,#REF!,5,FALSE)),0,VLOOKUP(A24,#REF!,5,FALSE))</f>
        <v>0</v>
      </c>
      <c r="L24" s="22">
        <f>IF(ISERROR(VLOOKUP(A24,#REF!,5,FALSE)),0,VLOOKUP(A24,#REF!,5,FALSE))</f>
        <v>0</v>
      </c>
      <c r="M24" s="22">
        <f>IF(ISERROR(VLOOKUP(A24,#REF!,5,FALSE)),0,VLOOKUP(A24,#REF!,5,FALSE))</f>
        <v>0</v>
      </c>
      <c r="N24" s="13"/>
      <c r="O24" s="35">
        <f t="shared" si="4"/>
        <v>0</v>
      </c>
      <c r="P24" s="43">
        <f>SUM(LARGE(D24:M24,{1}))</f>
        <v>0</v>
      </c>
      <c r="R24" s="45" t="s">
        <v>99</v>
      </c>
      <c r="S24" s="45" t="e">
        <f t="shared" si="2"/>
        <v>#DIV/0!</v>
      </c>
      <c r="U24" s="51">
        <v>0.65589990187961611</v>
      </c>
      <c r="V24" s="45" t="e">
        <f t="shared" si="3"/>
        <v>#DIV/0!</v>
      </c>
    </row>
    <row r="25" spans="1:22" x14ac:dyDescent="0.35">
      <c r="A25" s="1" t="s">
        <v>117</v>
      </c>
      <c r="B25" s="6">
        <f t="shared" si="0"/>
        <v>0</v>
      </c>
      <c r="C25" s="36" t="e">
        <f t="shared" si="1"/>
        <v>#DIV/0!</v>
      </c>
      <c r="D25" s="22">
        <f>IF(ISERROR(VLOOKUP(A25,'Race 2'!B$2:G$45,5,FALSE)),0,VLOOKUP(A25,'Race 2'!B$2:G$45,5,FALSE))</f>
        <v>0</v>
      </c>
      <c r="E25" s="22">
        <f>IF(ISERROR(VLOOKUP(A25,#REF!,5,FALSE)),0,VLOOKUP(A25,#REF!,5,FALSE))</f>
        <v>0</v>
      </c>
      <c r="F25" s="22">
        <f>IF(ISERROR(VLOOKUP(A25,#REF!,5,FALSE)),0,VLOOKUP(A25,#REF!,5,FALSE))</f>
        <v>0</v>
      </c>
      <c r="G25" s="22">
        <f>IF(ISERROR(VLOOKUP(A25,#REF!,5,FALSE)),0,VLOOKUP(A25,#REF!,5,FALSE))</f>
        <v>0</v>
      </c>
      <c r="H25" s="35">
        <f>IF(ISERROR(VLOOKUP(A25,#REF!,5,FALSE)),0,VLOOKUP(A25,#REF!,5,FALSE))</f>
        <v>0</v>
      </c>
      <c r="I25" s="35">
        <f>IF(ISERROR(VLOOKUP(A25,#REF!,5,FALSE)),0,VLOOKUP(A25,#REF!,5,FALSE))</f>
        <v>0</v>
      </c>
      <c r="J25" s="35">
        <f>IF(ISERROR(VLOOKUP(A25,#REF!,5,FALSE)),0,VLOOKUP(A25,#REF!,5,FALSE))</f>
        <v>0</v>
      </c>
      <c r="K25" s="22">
        <f>IF(ISERROR(VLOOKUP(A25,#REF!,5,FALSE)),0,VLOOKUP(A25,#REF!,5,FALSE))</f>
        <v>0</v>
      </c>
      <c r="L25" s="22">
        <f>IF(ISERROR(VLOOKUP(A25,#REF!,5,FALSE)),0,VLOOKUP(A25,#REF!,5,FALSE))</f>
        <v>0</v>
      </c>
      <c r="M25" s="22">
        <f>IF(ISERROR(VLOOKUP(A25,#REF!,5,FALSE)),0,VLOOKUP(A25,#REF!,5,FALSE))</f>
        <v>0</v>
      </c>
      <c r="N25" s="13"/>
      <c r="O25" s="35">
        <f t="shared" si="4"/>
        <v>0</v>
      </c>
      <c r="P25" s="43">
        <f>SUM(LARGE(D25:M25,{1}))</f>
        <v>0</v>
      </c>
      <c r="R25" s="45" t="s">
        <v>117</v>
      </c>
      <c r="S25" s="45" t="e">
        <f t="shared" si="2"/>
        <v>#DIV/0!</v>
      </c>
      <c r="U25" s="51">
        <v>0.67630217910693602</v>
      </c>
      <c r="V25" s="45" t="e">
        <f t="shared" si="3"/>
        <v>#DIV/0!</v>
      </c>
    </row>
    <row r="26" spans="1:22" x14ac:dyDescent="0.35">
      <c r="A26" s="1" t="s">
        <v>179</v>
      </c>
      <c r="B26" s="6">
        <f t="shared" si="0"/>
        <v>0</v>
      </c>
      <c r="C26" s="36" t="e">
        <f t="shared" si="1"/>
        <v>#DIV/0!</v>
      </c>
      <c r="D26" s="22">
        <f>IF(ISERROR(VLOOKUP(A26,'Race 2'!B$2:G$45,5,FALSE)),0,VLOOKUP(A26,'Race 2'!B$2:G$45,5,FALSE))</f>
        <v>0</v>
      </c>
      <c r="E26" s="22">
        <f>IF(ISERROR(VLOOKUP(A26,#REF!,5,FALSE)),0,VLOOKUP(A26,#REF!,5,FALSE))</f>
        <v>0</v>
      </c>
      <c r="F26" s="22">
        <f>IF(ISERROR(VLOOKUP(A26,#REF!,5,FALSE)),0,VLOOKUP(A26,#REF!,5,FALSE))</f>
        <v>0</v>
      </c>
      <c r="G26" s="22">
        <f>IF(ISERROR(VLOOKUP(A26,#REF!,5,FALSE)),0,VLOOKUP(A26,#REF!,5,FALSE))</f>
        <v>0</v>
      </c>
      <c r="H26" s="35">
        <f>IF(ISERROR(VLOOKUP(A26,#REF!,5,FALSE)),0,VLOOKUP(A26,#REF!,5,FALSE))</f>
        <v>0</v>
      </c>
      <c r="I26" s="35">
        <f>IF(ISERROR(VLOOKUP(A26,#REF!,5,FALSE)),0,VLOOKUP(A26,#REF!,5,FALSE))</f>
        <v>0</v>
      </c>
      <c r="J26" s="35">
        <f>IF(ISERROR(VLOOKUP(A26,#REF!,5,FALSE)),0,VLOOKUP(A26,#REF!,5,FALSE))</f>
        <v>0</v>
      </c>
      <c r="K26" s="22">
        <f>IF(ISERROR(VLOOKUP(A26,#REF!,5,FALSE)),0,VLOOKUP(A26,#REF!,5,FALSE))</f>
        <v>0</v>
      </c>
      <c r="L26" s="22">
        <f>IF(ISERROR(VLOOKUP(A26,#REF!,5,FALSE)),0,VLOOKUP(A26,#REF!,5,FALSE))</f>
        <v>0</v>
      </c>
      <c r="M26" s="22">
        <f>IF(ISERROR(VLOOKUP(A26,#REF!,5,FALSE)),0,VLOOKUP(A26,#REF!,5,FALSE))</f>
        <v>0</v>
      </c>
      <c r="N26" s="13"/>
      <c r="O26" s="35">
        <f t="shared" si="4"/>
        <v>0</v>
      </c>
      <c r="P26" s="43">
        <f>SUM(LARGE(D26:M26,{1}))</f>
        <v>0</v>
      </c>
      <c r="R26" s="45" t="s">
        <v>80</v>
      </c>
      <c r="S26" s="45" t="e">
        <f t="shared" si="2"/>
        <v>#DIV/0!</v>
      </c>
      <c r="U26" s="51">
        <v>0.66626344956321071</v>
      </c>
      <c r="V26" s="45" t="e">
        <f t="shared" si="3"/>
        <v>#DIV/0!</v>
      </c>
    </row>
    <row r="27" spans="1:22" x14ac:dyDescent="0.35">
      <c r="A27" s="1" t="s">
        <v>85</v>
      </c>
      <c r="B27" s="6">
        <f t="shared" si="0"/>
        <v>0</v>
      </c>
      <c r="C27" s="36" t="e">
        <f t="shared" si="1"/>
        <v>#DIV/0!</v>
      </c>
      <c r="D27" s="22">
        <f>IF(ISERROR(VLOOKUP(A27,'Race 2'!B$2:G$45,5,FALSE)),0,VLOOKUP(A27,'Race 2'!B$2:G$45,5,FALSE))</f>
        <v>0</v>
      </c>
      <c r="E27" s="22">
        <f>IF(ISERROR(VLOOKUP(A27,#REF!,5,FALSE)),0,VLOOKUP(A27,#REF!,5,FALSE))</f>
        <v>0</v>
      </c>
      <c r="F27" s="22">
        <f>IF(ISERROR(VLOOKUP(A27,#REF!,5,FALSE)),0,VLOOKUP(A27,#REF!,5,FALSE))</f>
        <v>0</v>
      </c>
      <c r="G27" s="22">
        <f>IF(ISERROR(VLOOKUP(A27,#REF!,5,FALSE)),0,VLOOKUP(A27,#REF!,5,FALSE))</f>
        <v>0</v>
      </c>
      <c r="H27" s="35">
        <f>IF(ISERROR(VLOOKUP(A27,#REF!,5,FALSE)),0,VLOOKUP(A27,#REF!,5,FALSE))</f>
        <v>0</v>
      </c>
      <c r="I27" s="35">
        <f>IF(ISERROR(VLOOKUP(A27,#REF!,5,FALSE)),0,VLOOKUP(A27,#REF!,5,FALSE))</f>
        <v>0</v>
      </c>
      <c r="J27" s="35">
        <f>IF(ISERROR(VLOOKUP(A27,#REF!,5,FALSE)),0,VLOOKUP(A27,#REF!,5,FALSE))</f>
        <v>0</v>
      </c>
      <c r="K27" s="22">
        <f>IF(ISERROR(VLOOKUP(A27,#REF!,5,FALSE)),0,VLOOKUP(A27,#REF!,5,FALSE))</f>
        <v>0</v>
      </c>
      <c r="L27" s="22">
        <f>IF(ISERROR(VLOOKUP(A27,#REF!,5,FALSE)),0,VLOOKUP(A27,#REF!,5,FALSE))</f>
        <v>0</v>
      </c>
      <c r="M27" s="22">
        <f>IF(ISERROR(VLOOKUP(A27,#REF!,5,FALSE)),0,VLOOKUP(A27,#REF!,5,FALSE))</f>
        <v>0</v>
      </c>
      <c r="N27" s="13"/>
      <c r="O27" s="35">
        <f t="shared" si="4"/>
        <v>0</v>
      </c>
      <c r="P27" s="43">
        <f>SUM(LARGE(D27:M27,{1}))</f>
        <v>0</v>
      </c>
      <c r="R27" s="45" t="s">
        <v>70</v>
      </c>
      <c r="S27" s="45" t="e">
        <f t="shared" si="2"/>
        <v>#DIV/0!</v>
      </c>
      <c r="U27" s="51">
        <v>0.62077444490164913</v>
      </c>
      <c r="V27" s="45" t="e">
        <f t="shared" si="3"/>
        <v>#DIV/0!</v>
      </c>
    </row>
    <row r="28" spans="1:22" x14ac:dyDescent="0.35">
      <c r="A28" s="1" t="s">
        <v>70</v>
      </c>
      <c r="B28" s="6">
        <f t="shared" si="0"/>
        <v>0</v>
      </c>
      <c r="C28" s="36" t="e">
        <f t="shared" si="1"/>
        <v>#DIV/0!</v>
      </c>
      <c r="D28" s="22">
        <f>IF(ISERROR(VLOOKUP(A28,'Race 2'!B$2:G$45,5,FALSE)),0,VLOOKUP(A28,'Race 2'!B$2:G$45,5,FALSE))</f>
        <v>0</v>
      </c>
      <c r="E28" s="22">
        <f>IF(ISERROR(VLOOKUP(A28,#REF!,5,FALSE)),0,VLOOKUP(A28,#REF!,5,FALSE))</f>
        <v>0</v>
      </c>
      <c r="F28" s="22">
        <f>IF(ISERROR(VLOOKUP(A28,#REF!,5,FALSE)),0,VLOOKUP(A28,#REF!,5,FALSE))</f>
        <v>0</v>
      </c>
      <c r="G28" s="22">
        <f>IF(ISERROR(VLOOKUP(A28,#REF!,5,FALSE)),0,VLOOKUP(A28,#REF!,5,FALSE))</f>
        <v>0</v>
      </c>
      <c r="H28" s="35">
        <f>IF(ISERROR(VLOOKUP(A28,#REF!,5,FALSE)),0,VLOOKUP(A28,#REF!,5,FALSE))</f>
        <v>0</v>
      </c>
      <c r="I28" s="35">
        <f>IF(ISERROR(VLOOKUP(A28,#REF!,5,FALSE)),0,VLOOKUP(A28,#REF!,5,FALSE))</f>
        <v>0</v>
      </c>
      <c r="J28" s="35">
        <f>IF(ISERROR(VLOOKUP(A28,#REF!,5,FALSE)),0,VLOOKUP(A28,#REF!,5,FALSE))</f>
        <v>0</v>
      </c>
      <c r="K28" s="22">
        <f>IF(ISERROR(VLOOKUP(A28,#REF!,5,FALSE)),0,VLOOKUP(A28,#REF!,5,FALSE))</f>
        <v>0</v>
      </c>
      <c r="L28" s="22">
        <f>IF(ISERROR(VLOOKUP(A28,#REF!,5,FALSE)),0,VLOOKUP(A28,#REF!,5,FALSE))</f>
        <v>0</v>
      </c>
      <c r="M28" s="22">
        <f>IF(ISERROR(VLOOKUP(A28,#REF!,5,FALSE)),0,VLOOKUP(A28,#REF!,5,FALSE))</f>
        <v>0</v>
      </c>
      <c r="N28" s="13"/>
      <c r="O28" s="35">
        <f t="shared" si="4"/>
        <v>0</v>
      </c>
      <c r="P28" s="43">
        <f>SUM(LARGE(D28:M28,{1}))</f>
        <v>0</v>
      </c>
      <c r="R28" s="45" t="s">
        <v>109</v>
      </c>
      <c r="S28" s="45" t="e">
        <f t="shared" si="2"/>
        <v>#DIV/0!</v>
      </c>
      <c r="U28" s="51">
        <v>0.56781384938355317</v>
      </c>
      <c r="V28" s="45" t="e">
        <f t="shared" si="3"/>
        <v>#DIV/0!</v>
      </c>
    </row>
    <row r="29" spans="1:22" x14ac:dyDescent="0.35">
      <c r="A29" s="1" t="s">
        <v>175</v>
      </c>
      <c r="B29" s="6">
        <f t="shared" si="0"/>
        <v>0</v>
      </c>
      <c r="C29" s="36" t="e">
        <f t="shared" si="1"/>
        <v>#DIV/0!</v>
      </c>
      <c r="D29" s="22">
        <f>IF(ISERROR(VLOOKUP(A29,'Race 2'!B$2:G$45,5,FALSE)),0,VLOOKUP(A29,'Race 2'!B$2:G$45,5,FALSE))</f>
        <v>0</v>
      </c>
      <c r="E29" s="22">
        <f>IF(ISERROR(VLOOKUP(A29,#REF!,5,FALSE)),0,VLOOKUP(A29,#REF!,5,FALSE))</f>
        <v>0</v>
      </c>
      <c r="F29" s="22">
        <f>IF(ISERROR(VLOOKUP(A29,#REF!,5,FALSE)),0,VLOOKUP(A29,#REF!,5,FALSE))</f>
        <v>0</v>
      </c>
      <c r="G29" s="22">
        <f>IF(ISERROR(VLOOKUP(A29,#REF!,5,FALSE)),0,VLOOKUP(A29,#REF!,5,FALSE))</f>
        <v>0</v>
      </c>
      <c r="H29" s="35">
        <f>IF(ISERROR(VLOOKUP(A29,#REF!,5,FALSE)),0,VLOOKUP(A29,#REF!,5,FALSE))</f>
        <v>0</v>
      </c>
      <c r="I29" s="35">
        <f>IF(ISERROR(VLOOKUP(A29,#REF!,5,FALSE)),0,VLOOKUP(A29,#REF!,5,FALSE))</f>
        <v>0</v>
      </c>
      <c r="J29" s="35">
        <f>IF(ISERROR(VLOOKUP(A29,#REF!,5,FALSE)),0,VLOOKUP(A29,#REF!,5,FALSE))</f>
        <v>0</v>
      </c>
      <c r="K29" s="22">
        <f>IF(ISERROR(VLOOKUP(A29,#REF!,5,FALSE)),0,VLOOKUP(A29,#REF!,5,FALSE))</f>
        <v>0</v>
      </c>
      <c r="L29" s="22">
        <f>IF(ISERROR(VLOOKUP(A29,#REF!,5,FALSE)),0,VLOOKUP(A29,#REF!,5,FALSE))</f>
        <v>0</v>
      </c>
      <c r="M29" s="22">
        <f>IF(ISERROR(VLOOKUP(A29,#REF!,5,FALSE)),0,VLOOKUP(A29,#REF!,5,FALSE))</f>
        <v>0</v>
      </c>
      <c r="N29" s="13"/>
      <c r="O29" s="35">
        <f t="shared" si="4"/>
        <v>0</v>
      </c>
      <c r="P29" s="43">
        <f>SUM(LARGE(D29:M29,{1}))</f>
        <v>0</v>
      </c>
      <c r="R29" s="45" t="s">
        <v>74</v>
      </c>
      <c r="S29" s="45" t="e">
        <f t="shared" si="2"/>
        <v>#DIV/0!</v>
      </c>
      <c r="U29" s="51">
        <v>0.59532716349759907</v>
      </c>
      <c r="V29" s="45" t="e">
        <f t="shared" si="3"/>
        <v>#DIV/0!</v>
      </c>
    </row>
    <row r="30" spans="1:22" x14ac:dyDescent="0.35">
      <c r="A30" s="1" t="s">
        <v>113</v>
      </c>
      <c r="B30" s="6">
        <f t="shared" si="0"/>
        <v>0</v>
      </c>
      <c r="C30" s="36" t="e">
        <f t="shared" si="1"/>
        <v>#DIV/0!</v>
      </c>
      <c r="D30" s="22">
        <f>IF(ISERROR(VLOOKUP(A30,'Race 2'!B$2:G$45,5,FALSE)),0,VLOOKUP(A30,'Race 2'!B$2:G$45,5,FALSE))</f>
        <v>0</v>
      </c>
      <c r="E30" s="22">
        <f>IF(ISERROR(VLOOKUP(A30,#REF!,5,FALSE)),0,VLOOKUP(A30,#REF!,5,FALSE))</f>
        <v>0</v>
      </c>
      <c r="F30" s="22">
        <f>IF(ISERROR(VLOOKUP(A30,#REF!,5,FALSE)),0,VLOOKUP(A30,#REF!,5,FALSE))</f>
        <v>0</v>
      </c>
      <c r="G30" s="22">
        <f>IF(ISERROR(VLOOKUP(A30,#REF!,5,FALSE)),0,VLOOKUP(A30,#REF!,5,FALSE))</f>
        <v>0</v>
      </c>
      <c r="H30" s="35">
        <f>IF(ISERROR(VLOOKUP(A30,#REF!,5,FALSE)),0,VLOOKUP(A30,#REF!,5,FALSE))</f>
        <v>0</v>
      </c>
      <c r="I30" s="35">
        <f>IF(ISERROR(VLOOKUP(A30,#REF!,5,FALSE)),0,VLOOKUP(A30,#REF!,5,FALSE))</f>
        <v>0</v>
      </c>
      <c r="J30" s="35">
        <f>IF(ISERROR(VLOOKUP(A30,#REF!,5,FALSE)),0,VLOOKUP(A30,#REF!,5,FALSE))</f>
        <v>0</v>
      </c>
      <c r="K30" s="22">
        <f>IF(ISERROR(VLOOKUP(A30,#REF!,5,FALSE)),0,VLOOKUP(A30,#REF!,5,FALSE))</f>
        <v>0</v>
      </c>
      <c r="L30" s="22">
        <f>IF(ISERROR(VLOOKUP(A30,#REF!,5,FALSE)),0,VLOOKUP(A30,#REF!,5,FALSE))</f>
        <v>0</v>
      </c>
      <c r="M30" s="22">
        <f>IF(ISERROR(VLOOKUP(A30,#REF!,5,FALSE)),0,VLOOKUP(A30,#REF!,5,FALSE))</f>
        <v>0</v>
      </c>
      <c r="N30" s="13"/>
      <c r="O30" s="35">
        <f t="shared" si="4"/>
        <v>0</v>
      </c>
      <c r="P30" s="43">
        <f>SUM(LARGE(D30:M30,{1}))</f>
        <v>0</v>
      </c>
      <c r="R30" s="45" t="s">
        <v>98</v>
      </c>
      <c r="S30" s="45" t="e">
        <f t="shared" si="2"/>
        <v>#N/A</v>
      </c>
      <c r="U30" s="51">
        <v>0.73046340060259907</v>
      </c>
      <c r="V30" s="45" t="e">
        <f t="shared" si="3"/>
        <v>#N/A</v>
      </c>
    </row>
    <row r="31" spans="1:22" x14ac:dyDescent="0.35">
      <c r="A31" s="1" t="s">
        <v>192</v>
      </c>
      <c r="B31" s="6">
        <f t="shared" si="0"/>
        <v>0</v>
      </c>
      <c r="C31" s="36" t="e">
        <f t="shared" si="1"/>
        <v>#DIV/0!</v>
      </c>
      <c r="D31" s="22">
        <f>IF(ISERROR(VLOOKUP(A31,'Race 2'!B$2:G$45,5,FALSE)),0,VLOOKUP(A31,'Race 2'!B$2:G$45,5,FALSE))</f>
        <v>0</v>
      </c>
      <c r="E31" s="22">
        <f>IF(ISERROR(VLOOKUP(A31,#REF!,5,FALSE)),0,VLOOKUP(A31,#REF!,5,FALSE))</f>
        <v>0</v>
      </c>
      <c r="F31" s="22">
        <f>IF(ISERROR(VLOOKUP(A31,#REF!,5,FALSE)),0,VLOOKUP(A31,#REF!,5,FALSE))</f>
        <v>0</v>
      </c>
      <c r="G31" s="22">
        <f>IF(ISERROR(VLOOKUP(A31,#REF!,5,FALSE)),0,VLOOKUP(A31,#REF!,5,FALSE))</f>
        <v>0</v>
      </c>
      <c r="H31" s="35">
        <f>IF(ISERROR(VLOOKUP(A31,#REF!,5,FALSE)),0,VLOOKUP(A31,#REF!,5,FALSE))</f>
        <v>0</v>
      </c>
      <c r="I31" s="35">
        <f>IF(ISERROR(VLOOKUP(A31,#REF!,5,FALSE)),0,VLOOKUP(A31,#REF!,5,FALSE))</f>
        <v>0</v>
      </c>
      <c r="J31" s="35">
        <f>IF(ISERROR(VLOOKUP(A31,#REF!,5,FALSE)),0,VLOOKUP(A31,#REF!,5,FALSE))</f>
        <v>0</v>
      </c>
      <c r="K31" s="22">
        <f>IF(ISERROR(VLOOKUP(A31,#REF!,5,FALSE)),0,VLOOKUP(A31,#REF!,5,FALSE))</f>
        <v>0</v>
      </c>
      <c r="L31" s="22">
        <f>IF(ISERROR(VLOOKUP(A31,#REF!,5,FALSE)),0,VLOOKUP(A31,#REF!,5,FALSE))</f>
        <v>0</v>
      </c>
      <c r="M31" s="22">
        <f>IF(ISERROR(VLOOKUP(A31,#REF!,5,FALSE)),0,VLOOKUP(A31,#REF!,5,FALSE))</f>
        <v>0</v>
      </c>
      <c r="N31" s="13"/>
      <c r="O31" s="35">
        <f t="shared" si="4"/>
        <v>0</v>
      </c>
      <c r="P31" s="43">
        <f>SUM(LARGE(D31:M31,{1}))</f>
        <v>0</v>
      </c>
      <c r="R31" s="45" t="s">
        <v>112</v>
      </c>
      <c r="S31" s="45" t="e">
        <f t="shared" si="2"/>
        <v>#N/A</v>
      </c>
      <c r="U31" s="51">
        <v>0.65684776879255846</v>
      </c>
      <c r="V31" s="45" t="e">
        <f t="shared" si="3"/>
        <v>#N/A</v>
      </c>
    </row>
    <row r="32" spans="1:22" x14ac:dyDescent="0.35">
      <c r="A32" s="1" t="s">
        <v>165</v>
      </c>
      <c r="B32" s="6">
        <f t="shared" si="0"/>
        <v>0</v>
      </c>
      <c r="C32" s="36" t="e">
        <f t="shared" si="1"/>
        <v>#DIV/0!</v>
      </c>
      <c r="D32" s="22">
        <f>IF(ISERROR(VLOOKUP(A32,'Race 2'!B$2:G$45,5,FALSE)),0,VLOOKUP(A32,'Race 2'!B$2:G$45,5,FALSE))</f>
        <v>0</v>
      </c>
      <c r="E32" s="22">
        <f>IF(ISERROR(VLOOKUP(A32,#REF!,5,FALSE)),0,VLOOKUP(A32,#REF!,5,FALSE))</f>
        <v>0</v>
      </c>
      <c r="F32" s="22">
        <f>IF(ISERROR(VLOOKUP(A32,#REF!,5,FALSE)),0,VLOOKUP(A32,#REF!,5,FALSE))</f>
        <v>0</v>
      </c>
      <c r="G32" s="22">
        <f>IF(ISERROR(VLOOKUP(A32,#REF!,5,FALSE)),0,VLOOKUP(A32,#REF!,5,FALSE))</f>
        <v>0</v>
      </c>
      <c r="H32" s="22">
        <f>IF(ISERROR(VLOOKUP(A32,#REF!,5,FALSE)),0,VLOOKUP(A32,#REF!,5,FALSE))</f>
        <v>0</v>
      </c>
      <c r="I32" s="22">
        <f>IF(ISERROR(VLOOKUP(A32,#REF!,5,FALSE)),0,VLOOKUP(A32,#REF!,5,FALSE))</f>
        <v>0</v>
      </c>
      <c r="J32" s="22">
        <f>IF(ISERROR(VLOOKUP(A32,#REF!,5,FALSE)),0,VLOOKUP(A32,#REF!,5,FALSE))</f>
        <v>0</v>
      </c>
      <c r="K32" s="22">
        <f>IF(ISERROR(VLOOKUP(A32,#REF!,5,FALSE)),0,VLOOKUP(A32,#REF!,5,FALSE))</f>
        <v>0</v>
      </c>
      <c r="L32" s="22">
        <f>IF(ISERROR(VLOOKUP(A32,#REF!,5,FALSE)),0,VLOOKUP(A32,#REF!,5,FALSE))</f>
        <v>0</v>
      </c>
      <c r="M32" s="22">
        <f>IF(ISERROR(VLOOKUP(A32,#REF!,5,FALSE)),0,VLOOKUP(A32,#REF!,5,FALSE))</f>
        <v>0</v>
      </c>
      <c r="N32" s="13"/>
      <c r="O32" s="35">
        <f t="shared" si="4"/>
        <v>0</v>
      </c>
      <c r="P32" s="43">
        <f>SUM(LARGE(D32:M32,{1}))</f>
        <v>0</v>
      </c>
      <c r="R32" s="45" t="s">
        <v>131</v>
      </c>
      <c r="S32" s="45" t="e">
        <f t="shared" si="2"/>
        <v>#DIV/0!</v>
      </c>
      <c r="U32" s="51">
        <v>0.61757777095610744</v>
      </c>
      <c r="V32" s="45" t="e">
        <f t="shared" si="3"/>
        <v>#DIV/0!</v>
      </c>
    </row>
    <row r="33" spans="1:22" x14ac:dyDescent="0.35">
      <c r="A33" s="1" t="s">
        <v>193</v>
      </c>
      <c r="B33" s="6">
        <f t="shared" ref="B33:B62" si="5">COUNTIF(D33:M33,"&gt;0")</f>
        <v>0</v>
      </c>
      <c r="C33" s="36" t="e">
        <f t="shared" ref="C33:C62" si="6">SUM(D33:M33)/B33</f>
        <v>#DIV/0!</v>
      </c>
      <c r="D33" s="22">
        <f>IF(ISERROR(VLOOKUP(A33,'Race 2'!B$2:G$45,5,FALSE)),0,VLOOKUP(A33,'Race 2'!B$2:G$45,5,FALSE))</f>
        <v>0</v>
      </c>
      <c r="E33" s="22">
        <f>IF(ISERROR(VLOOKUP(A33,#REF!,5,FALSE)),0,VLOOKUP(A33,#REF!,5,FALSE))</f>
        <v>0</v>
      </c>
      <c r="F33" s="22">
        <f>IF(ISERROR(VLOOKUP(A33,#REF!,5,FALSE)),0,VLOOKUP(A33,#REF!,5,FALSE))</f>
        <v>0</v>
      </c>
      <c r="G33" s="22">
        <f>IF(ISERROR(VLOOKUP(A33,#REF!,5,FALSE)),0,VLOOKUP(A33,#REF!,5,FALSE))</f>
        <v>0</v>
      </c>
      <c r="H33" s="35">
        <f>IF(ISERROR(VLOOKUP(A33,#REF!,5,FALSE)),0,VLOOKUP(A33,#REF!,5,FALSE))</f>
        <v>0</v>
      </c>
      <c r="I33" s="35">
        <f>IF(ISERROR(VLOOKUP(A33,#REF!,5,FALSE)),0,VLOOKUP(A33,#REF!,5,FALSE))</f>
        <v>0</v>
      </c>
      <c r="J33" s="35">
        <f>IF(ISERROR(VLOOKUP(A33,#REF!,5,FALSE)),0,VLOOKUP(A33,#REF!,5,FALSE))</f>
        <v>0</v>
      </c>
      <c r="K33" s="22">
        <f>IF(ISERROR(VLOOKUP(A33,#REF!,5,FALSE)),0,VLOOKUP(A33,#REF!,5,FALSE))</f>
        <v>0</v>
      </c>
      <c r="L33" s="22">
        <f>IF(ISERROR(VLOOKUP(A33,#REF!,5,FALSE)),0,VLOOKUP(A33,#REF!,5,FALSE))</f>
        <v>0</v>
      </c>
      <c r="M33" s="22">
        <f>IF(ISERROR(VLOOKUP(A33,#REF!,5,FALSE)),0,VLOOKUP(A33,#REF!,5,FALSE))</f>
        <v>0</v>
      </c>
      <c r="N33" s="13"/>
      <c r="O33" s="35">
        <f t="shared" si="4"/>
        <v>0</v>
      </c>
      <c r="P33" s="43">
        <f>SUM(LARGE(D33:M33,{1}))</f>
        <v>0</v>
      </c>
      <c r="R33" s="45" t="s">
        <v>90</v>
      </c>
      <c r="S33" s="45" t="e">
        <f t="shared" si="2"/>
        <v>#DIV/0!</v>
      </c>
      <c r="U33" s="51">
        <v>0.72425029595245682</v>
      </c>
      <c r="V33" s="45" t="e">
        <f t="shared" si="3"/>
        <v>#DIV/0!</v>
      </c>
    </row>
    <row r="34" spans="1:22" x14ac:dyDescent="0.35">
      <c r="A34" s="1" t="s">
        <v>196</v>
      </c>
      <c r="B34" s="6">
        <f t="shared" si="5"/>
        <v>0</v>
      </c>
      <c r="C34" s="36" t="e">
        <f t="shared" si="6"/>
        <v>#DIV/0!</v>
      </c>
      <c r="D34" s="22">
        <f>IF(ISERROR(VLOOKUP(A34,'Race 2'!B$2:G$45,5,FALSE)),0,VLOOKUP(A34,'Race 2'!B$2:G$45,5,FALSE))</f>
        <v>0</v>
      </c>
      <c r="E34" s="22">
        <f>IF(ISERROR(VLOOKUP(A34,#REF!,5,FALSE)),0,VLOOKUP(A34,#REF!,5,FALSE))</f>
        <v>0</v>
      </c>
      <c r="F34" s="22">
        <f>IF(ISERROR(VLOOKUP(A34,#REF!,5,FALSE)),0,VLOOKUP(A34,#REF!,5,FALSE))</f>
        <v>0</v>
      </c>
      <c r="G34" s="22">
        <f>IF(ISERROR(VLOOKUP(A34,#REF!,5,FALSE)),0,VLOOKUP(A34,#REF!,5,FALSE))</f>
        <v>0</v>
      </c>
      <c r="H34" s="35">
        <f>IF(ISERROR(VLOOKUP(A34,#REF!,5,FALSE)),0,VLOOKUP(A34,#REF!,5,FALSE))</f>
        <v>0</v>
      </c>
      <c r="I34" s="35">
        <f>IF(ISERROR(VLOOKUP(A34,#REF!,5,FALSE)),0,VLOOKUP(A34,#REF!,5,FALSE))</f>
        <v>0</v>
      </c>
      <c r="J34" s="35">
        <f>IF(ISERROR(VLOOKUP(A34,#REF!,5,FALSE)),0,VLOOKUP(A34,#REF!,5,FALSE))</f>
        <v>0</v>
      </c>
      <c r="K34" s="22">
        <f>IF(ISERROR(VLOOKUP(A34,#REF!,5,FALSE)),0,VLOOKUP(A34,#REF!,5,FALSE))</f>
        <v>0</v>
      </c>
      <c r="L34" s="22">
        <f>IF(ISERROR(VLOOKUP(A34,#REF!,5,FALSE)),0,VLOOKUP(A34,#REF!,5,FALSE))</f>
        <v>0</v>
      </c>
      <c r="M34" s="22">
        <f>IF(ISERROR(VLOOKUP(A34,#REF!,5,FALSE)),0,VLOOKUP(A34,#REF!,5,FALSE))</f>
        <v>0</v>
      </c>
      <c r="N34" s="13"/>
      <c r="O34" s="35">
        <f t="shared" si="4"/>
        <v>0</v>
      </c>
      <c r="P34" s="43">
        <f>SUM(LARGE(D34:M34,{1}))</f>
        <v>0</v>
      </c>
      <c r="R34" s="45" t="s">
        <v>89</v>
      </c>
      <c r="S34" s="45" t="e">
        <f t="shared" si="2"/>
        <v>#DIV/0!</v>
      </c>
      <c r="U34" s="51">
        <v>0.68671874362727026</v>
      </c>
      <c r="V34" s="45" t="e">
        <f t="shared" si="3"/>
        <v>#DIV/0!</v>
      </c>
    </row>
    <row r="35" spans="1:22" x14ac:dyDescent="0.35">
      <c r="A35" s="1" t="s">
        <v>166</v>
      </c>
      <c r="B35" s="6">
        <f t="shared" si="5"/>
        <v>0</v>
      </c>
      <c r="C35" s="36" t="e">
        <f t="shared" si="6"/>
        <v>#DIV/0!</v>
      </c>
      <c r="D35" s="22">
        <f>IF(ISERROR(VLOOKUP(A35,'Race 2'!B$2:G$45,5,FALSE)),0,VLOOKUP(A35,'Race 2'!B$2:G$45,5,FALSE))</f>
        <v>0</v>
      </c>
      <c r="E35" s="22">
        <f>IF(ISERROR(VLOOKUP(A35,#REF!,5,FALSE)),0,VLOOKUP(A35,#REF!,5,FALSE))</f>
        <v>0</v>
      </c>
      <c r="F35" s="22">
        <f>IF(ISERROR(VLOOKUP(A35,#REF!,5,FALSE)),0,VLOOKUP(A35,#REF!,5,FALSE))</f>
        <v>0</v>
      </c>
      <c r="G35" s="22">
        <f>IF(ISERROR(VLOOKUP(A35,#REF!,5,FALSE)),0,VLOOKUP(A35,#REF!,5,FALSE))</f>
        <v>0</v>
      </c>
      <c r="H35" s="35">
        <f>IF(ISERROR(VLOOKUP(A35,#REF!,5,FALSE)),0,VLOOKUP(A35,#REF!,5,FALSE))</f>
        <v>0</v>
      </c>
      <c r="I35" s="35">
        <f>IF(ISERROR(VLOOKUP(A35,#REF!,5,FALSE)),0,VLOOKUP(A35,#REF!,5,FALSE))</f>
        <v>0</v>
      </c>
      <c r="J35" s="35">
        <f>IF(ISERROR(VLOOKUP(A35,#REF!,5,FALSE)),0,VLOOKUP(A35,#REF!,5,FALSE))</f>
        <v>0</v>
      </c>
      <c r="K35" s="22">
        <f>IF(ISERROR(VLOOKUP(A35,#REF!,5,FALSE)),0,VLOOKUP(A35,#REF!,5,FALSE))</f>
        <v>0</v>
      </c>
      <c r="L35" s="22">
        <f>IF(ISERROR(VLOOKUP(A35,#REF!,5,FALSE)),0,VLOOKUP(A35,#REF!,5,FALSE))</f>
        <v>0</v>
      </c>
      <c r="M35" s="22">
        <f>IF(ISERROR(VLOOKUP(A35,#REF!,5,FALSE)),0,VLOOKUP(A35,#REF!,5,FALSE))</f>
        <v>0</v>
      </c>
      <c r="N35" s="13"/>
      <c r="O35" s="35">
        <f t="shared" si="4"/>
        <v>0</v>
      </c>
      <c r="P35" s="43">
        <f>SUM(LARGE(D35:M35,{1}))</f>
        <v>0</v>
      </c>
      <c r="R35" s="45" t="s">
        <v>71</v>
      </c>
      <c r="S35" s="45" t="e">
        <f t="shared" si="2"/>
        <v>#DIV/0!</v>
      </c>
      <c r="U35" s="51">
        <v>0.73669994286516227</v>
      </c>
      <c r="V35" s="45" t="e">
        <f t="shared" si="3"/>
        <v>#DIV/0!</v>
      </c>
    </row>
    <row r="36" spans="1:22" x14ac:dyDescent="0.35">
      <c r="A36" s="1" t="s">
        <v>200</v>
      </c>
      <c r="B36" s="6">
        <f t="shared" si="5"/>
        <v>0</v>
      </c>
      <c r="C36" s="36" t="e">
        <f t="shared" si="6"/>
        <v>#DIV/0!</v>
      </c>
      <c r="D36" s="22">
        <f>IF(ISERROR(VLOOKUP(A36,'Race 2'!B$2:G$45,5,FALSE)),0,VLOOKUP(A36,'Race 2'!B$2:G$45,5,FALSE))</f>
        <v>0</v>
      </c>
      <c r="E36" s="22">
        <f>IF(ISERROR(VLOOKUP(A36,#REF!,5,FALSE)),0,VLOOKUP(A36,#REF!,5,FALSE))</f>
        <v>0</v>
      </c>
      <c r="F36" s="22">
        <f>IF(ISERROR(VLOOKUP(A36,#REF!,5,FALSE)),0,VLOOKUP(A36,#REF!,5,FALSE))</f>
        <v>0</v>
      </c>
      <c r="G36" s="22">
        <f>IF(ISERROR(VLOOKUP(A36,#REF!,5,FALSE)),0,VLOOKUP(A36,#REF!,5,FALSE))</f>
        <v>0</v>
      </c>
      <c r="H36" s="35">
        <f>IF(ISERROR(VLOOKUP(A36,#REF!,5,FALSE)),0,VLOOKUP(A36,#REF!,5,FALSE))</f>
        <v>0</v>
      </c>
      <c r="I36" s="35">
        <f>IF(ISERROR(VLOOKUP(A36,#REF!,5,FALSE)),0,VLOOKUP(A36,#REF!,5,FALSE))</f>
        <v>0</v>
      </c>
      <c r="J36" s="35">
        <f>IF(ISERROR(VLOOKUP(A36,#REF!,5,FALSE)),0,VLOOKUP(A36,#REF!,5,FALSE))</f>
        <v>0</v>
      </c>
      <c r="K36" s="22">
        <f>IF(ISERROR(VLOOKUP(A36,#REF!,5,FALSE)),0,VLOOKUP(A36,#REF!,5,FALSE))</f>
        <v>0</v>
      </c>
      <c r="L36" s="22">
        <f>IF(ISERROR(VLOOKUP(A36,#REF!,5,FALSE)),0,VLOOKUP(A36,#REF!,5,FALSE))</f>
        <v>0</v>
      </c>
      <c r="M36" s="22">
        <f>IF(ISERROR(VLOOKUP(A36,#REF!,5,FALSE)),0,VLOOKUP(A36,#REF!,5,FALSE))</f>
        <v>0</v>
      </c>
      <c r="N36" s="13"/>
      <c r="O36" s="35">
        <f t="shared" si="4"/>
        <v>0</v>
      </c>
      <c r="P36" s="43">
        <f>SUM(LARGE(D36:M36,{1}))</f>
        <v>0</v>
      </c>
      <c r="R36" s="45" t="s">
        <v>72</v>
      </c>
      <c r="S36" s="45" t="e">
        <f t="shared" si="2"/>
        <v>#DIV/0!</v>
      </c>
      <c r="U36" s="51">
        <v>0.65154355460347546</v>
      </c>
      <c r="V36" s="45" t="e">
        <f t="shared" si="3"/>
        <v>#DIV/0!</v>
      </c>
    </row>
    <row r="37" spans="1:22" x14ac:dyDescent="0.35">
      <c r="A37" s="1" t="s">
        <v>155</v>
      </c>
      <c r="B37" s="6">
        <f t="shared" si="5"/>
        <v>0</v>
      </c>
      <c r="C37" s="36" t="e">
        <f t="shared" si="6"/>
        <v>#DIV/0!</v>
      </c>
      <c r="D37" s="22">
        <f>IF(ISERROR(VLOOKUP(A37,'Race 2'!B$2:G$45,5,FALSE)),0,VLOOKUP(A37,'Race 2'!B$2:G$45,5,FALSE))</f>
        <v>0</v>
      </c>
      <c r="E37" s="22">
        <f>IF(ISERROR(VLOOKUP(A37,#REF!,5,FALSE)),0,VLOOKUP(A37,#REF!,5,FALSE))</f>
        <v>0</v>
      </c>
      <c r="F37" s="22">
        <f>IF(ISERROR(VLOOKUP(A37,#REF!,5,FALSE)),0,VLOOKUP(A37,#REF!,5,FALSE))</f>
        <v>0</v>
      </c>
      <c r="G37" s="22">
        <f>IF(ISERROR(VLOOKUP(A37,#REF!,5,FALSE)),0,VLOOKUP(A37,#REF!,5,FALSE))</f>
        <v>0</v>
      </c>
      <c r="H37" s="35">
        <f>IF(ISERROR(VLOOKUP(A37,#REF!,5,FALSE)),0,VLOOKUP(A37,#REF!,5,FALSE))</f>
        <v>0</v>
      </c>
      <c r="I37" s="35">
        <f>IF(ISERROR(VLOOKUP(A37,#REF!,5,FALSE)),0,VLOOKUP(A37,#REF!,5,FALSE))</f>
        <v>0</v>
      </c>
      <c r="J37" s="35">
        <f>IF(ISERROR(VLOOKUP(A37,#REF!,5,FALSE)),0,VLOOKUP(A37,#REF!,5,FALSE))</f>
        <v>0</v>
      </c>
      <c r="K37" s="22">
        <f>IF(ISERROR(VLOOKUP(A37,#REF!,5,FALSE)),0,VLOOKUP(A37,#REF!,5,FALSE))</f>
        <v>0</v>
      </c>
      <c r="L37" s="22">
        <f>IF(ISERROR(VLOOKUP(A37,#REF!,5,FALSE)),0,VLOOKUP(A37,#REF!,5,FALSE))</f>
        <v>0</v>
      </c>
      <c r="M37" s="22">
        <f>IF(ISERROR(VLOOKUP(A37,#REF!,5,FALSE)),0,VLOOKUP(A37,#REF!,5,FALSE))</f>
        <v>0</v>
      </c>
      <c r="N37" s="13"/>
      <c r="O37" s="35">
        <f t="shared" si="4"/>
        <v>0</v>
      </c>
      <c r="P37" s="43">
        <f>SUM(LARGE(D37:M37,{1}))</f>
        <v>0</v>
      </c>
      <c r="R37" s="45" t="s">
        <v>207</v>
      </c>
      <c r="S37" s="45" t="e">
        <f t="shared" si="2"/>
        <v>#N/A</v>
      </c>
      <c r="U37" s="51">
        <v>0.62112768603910873</v>
      </c>
      <c r="V37" s="45" t="e">
        <f t="shared" si="3"/>
        <v>#N/A</v>
      </c>
    </row>
    <row r="38" spans="1:22" x14ac:dyDescent="0.35">
      <c r="A38" s="1" t="s">
        <v>145</v>
      </c>
      <c r="B38" s="6">
        <f t="shared" si="5"/>
        <v>0</v>
      </c>
      <c r="C38" s="36" t="e">
        <f t="shared" si="6"/>
        <v>#DIV/0!</v>
      </c>
      <c r="D38" s="22">
        <f>IF(ISERROR(VLOOKUP(A38,'Race 2'!B$2:G$45,5,FALSE)),0,VLOOKUP(A38,'Race 2'!B$2:G$45,5,FALSE))</f>
        <v>0</v>
      </c>
      <c r="E38" s="22">
        <f>IF(ISERROR(VLOOKUP(A38,#REF!,5,FALSE)),0,VLOOKUP(A38,#REF!,5,FALSE))</f>
        <v>0</v>
      </c>
      <c r="F38" s="22">
        <f>IF(ISERROR(VLOOKUP(A38,#REF!,5,FALSE)),0,VLOOKUP(A38,#REF!,5,FALSE))</f>
        <v>0</v>
      </c>
      <c r="G38" s="22">
        <f>IF(ISERROR(VLOOKUP(A38,#REF!,5,FALSE)),0,VLOOKUP(A38,#REF!,5,FALSE))</f>
        <v>0</v>
      </c>
      <c r="H38" s="35">
        <f>IF(ISERROR(VLOOKUP(A38,#REF!,5,FALSE)),0,VLOOKUP(A38,#REF!,5,FALSE))</f>
        <v>0</v>
      </c>
      <c r="I38" s="35">
        <f>IF(ISERROR(VLOOKUP(A38,#REF!,5,FALSE)),0,VLOOKUP(A38,#REF!,5,FALSE))</f>
        <v>0</v>
      </c>
      <c r="J38" s="35">
        <f>IF(ISERROR(VLOOKUP(A38,#REF!,5,FALSE)),0,VLOOKUP(A38,#REF!,5,FALSE))</f>
        <v>0</v>
      </c>
      <c r="K38" s="22">
        <f>IF(ISERROR(VLOOKUP(A38,#REF!,5,FALSE)),0,VLOOKUP(A38,#REF!,5,FALSE))</f>
        <v>0</v>
      </c>
      <c r="L38" s="22">
        <f>IF(ISERROR(VLOOKUP(A38,#REF!,5,FALSE)),0,VLOOKUP(A38,#REF!,5,FALSE))</f>
        <v>0</v>
      </c>
      <c r="M38" s="22">
        <f>IF(ISERROR(VLOOKUP(A38,#REF!,5,FALSE)),0,VLOOKUP(A38,#REF!,5,FALSE))</f>
        <v>0</v>
      </c>
      <c r="N38" s="13"/>
      <c r="O38" s="35">
        <f t="shared" si="4"/>
        <v>0</v>
      </c>
      <c r="P38" s="43">
        <f>SUM(LARGE(D38:M38,{1}))</f>
        <v>0</v>
      </c>
      <c r="R38" s="45" t="s">
        <v>75</v>
      </c>
      <c r="S38" s="45" t="e">
        <f t="shared" si="2"/>
        <v>#DIV/0!</v>
      </c>
      <c r="U38" s="51">
        <v>0.61822524696288816</v>
      </c>
      <c r="V38" s="45" t="e">
        <f t="shared" si="3"/>
        <v>#DIV/0!</v>
      </c>
    </row>
    <row r="39" spans="1:22" x14ac:dyDescent="0.35">
      <c r="A39" s="1" t="s">
        <v>99</v>
      </c>
      <c r="B39" s="6">
        <f t="shared" si="5"/>
        <v>0</v>
      </c>
      <c r="C39" s="36" t="e">
        <f t="shared" si="6"/>
        <v>#DIV/0!</v>
      </c>
      <c r="D39" s="22">
        <f>IF(ISERROR(VLOOKUP(A39,'Race 2'!B$2:G$45,5,FALSE)),0,VLOOKUP(A39,'Race 2'!B$2:G$45,5,FALSE))</f>
        <v>0</v>
      </c>
      <c r="E39" s="22">
        <f>IF(ISERROR(VLOOKUP(A39,#REF!,5,FALSE)),0,VLOOKUP(A39,#REF!,5,FALSE))</f>
        <v>0</v>
      </c>
      <c r="F39" s="22">
        <f>IF(ISERROR(VLOOKUP(A39,#REF!,5,FALSE)),0,VLOOKUP(A39,#REF!,5,FALSE))</f>
        <v>0</v>
      </c>
      <c r="G39" s="22">
        <f>IF(ISERROR(VLOOKUP(A39,#REF!,5,FALSE)),0,VLOOKUP(A39,#REF!,5,FALSE))</f>
        <v>0</v>
      </c>
      <c r="H39" s="22">
        <f>IF(ISERROR(VLOOKUP(A39,#REF!,5,FALSE)),0,VLOOKUP(A39,#REF!,5,FALSE))</f>
        <v>0</v>
      </c>
      <c r="I39" s="22">
        <f>IF(ISERROR(VLOOKUP(A39,#REF!,5,FALSE)),0,VLOOKUP(A39,#REF!,5,FALSE))</f>
        <v>0</v>
      </c>
      <c r="J39" s="22">
        <f>IF(ISERROR(VLOOKUP(A39,#REF!,5,FALSE)),0,VLOOKUP(A39,#REF!,5,FALSE))</f>
        <v>0</v>
      </c>
      <c r="K39" s="22">
        <f>IF(ISERROR(VLOOKUP(A39,#REF!,5,FALSE)),0,VLOOKUP(A39,#REF!,5,FALSE))</f>
        <v>0</v>
      </c>
      <c r="L39" s="22">
        <f>IF(ISERROR(VLOOKUP(A39,#REF!,5,FALSE)),0,VLOOKUP(A39,#REF!,5,FALSE))</f>
        <v>0</v>
      </c>
      <c r="M39" s="22">
        <f>IF(ISERROR(VLOOKUP(A39,#REF!,5,FALSE)),0,VLOOKUP(A39,#REF!,5,FALSE))</f>
        <v>0</v>
      </c>
      <c r="N39" s="13"/>
      <c r="O39" s="35">
        <f t="shared" si="4"/>
        <v>0</v>
      </c>
      <c r="P39" s="43">
        <f>SUM(LARGE(D39:M39,{1}))</f>
        <v>0</v>
      </c>
      <c r="R39" s="45" t="s">
        <v>111</v>
      </c>
      <c r="S39" s="45" t="e">
        <f t="shared" si="2"/>
        <v>#DIV/0!</v>
      </c>
      <c r="U39" s="51">
        <v>0.61142446702139674</v>
      </c>
      <c r="V39" s="45" t="e">
        <f t="shared" si="3"/>
        <v>#DIV/0!</v>
      </c>
    </row>
    <row r="40" spans="1:22" x14ac:dyDescent="0.35">
      <c r="A40" s="1" t="s">
        <v>152</v>
      </c>
      <c r="B40" s="6">
        <f t="shared" si="5"/>
        <v>0</v>
      </c>
      <c r="C40" s="36" t="e">
        <f t="shared" si="6"/>
        <v>#DIV/0!</v>
      </c>
      <c r="D40" s="22">
        <f>IF(ISERROR(VLOOKUP(A40,'Race 2'!B$2:G$45,5,FALSE)),0,VLOOKUP(A40,'Race 2'!B$2:G$45,5,FALSE))</f>
        <v>0</v>
      </c>
      <c r="E40" s="22">
        <f>IF(ISERROR(VLOOKUP(A40,#REF!,5,FALSE)),0,VLOOKUP(A40,#REF!,5,FALSE))</f>
        <v>0</v>
      </c>
      <c r="F40" s="22">
        <f>IF(ISERROR(VLOOKUP(A40,#REF!,5,FALSE)),0,VLOOKUP(A40,#REF!,5,FALSE))</f>
        <v>0</v>
      </c>
      <c r="G40" s="22">
        <f>IF(ISERROR(VLOOKUP(A40,#REF!,5,FALSE)),0,VLOOKUP(A40,#REF!,5,FALSE))</f>
        <v>0</v>
      </c>
      <c r="H40" s="35">
        <f>IF(ISERROR(VLOOKUP(A40,#REF!,5,FALSE)),0,VLOOKUP(A40,#REF!,5,FALSE))</f>
        <v>0</v>
      </c>
      <c r="I40" s="35">
        <f>IF(ISERROR(VLOOKUP(A40,#REF!,5,FALSE)),0,VLOOKUP(A40,#REF!,5,FALSE))</f>
        <v>0</v>
      </c>
      <c r="J40" s="35">
        <f>IF(ISERROR(VLOOKUP(A40,#REF!,5,FALSE)),0,VLOOKUP(A40,#REF!,5,FALSE))</f>
        <v>0</v>
      </c>
      <c r="K40" s="22">
        <f>IF(ISERROR(VLOOKUP(A40,#REF!,5,FALSE)),0,VLOOKUP(A40,#REF!,5,FALSE))</f>
        <v>0</v>
      </c>
      <c r="L40" s="22">
        <f>IF(ISERROR(VLOOKUP(A40,#REF!,5,FALSE)),0,VLOOKUP(A40,#REF!,5,FALSE))</f>
        <v>0</v>
      </c>
      <c r="M40" s="22">
        <f>IF(ISERROR(VLOOKUP(A40,#REF!,5,FALSE)),0,VLOOKUP(A40,#REF!,5,FALSE))</f>
        <v>0</v>
      </c>
      <c r="N40" s="13"/>
      <c r="O40" s="35">
        <f t="shared" si="4"/>
        <v>0</v>
      </c>
      <c r="P40" s="43">
        <f>SUM(LARGE(D40:M40,{1}))</f>
        <v>0</v>
      </c>
      <c r="R40" s="45" t="s">
        <v>100</v>
      </c>
      <c r="S40" s="45" t="e">
        <f t="shared" si="2"/>
        <v>#DIV/0!</v>
      </c>
      <c r="U40" s="51">
        <v>0.58501199481864707</v>
      </c>
      <c r="V40" s="45" t="e">
        <f t="shared" si="3"/>
        <v>#DIV/0!</v>
      </c>
    </row>
    <row r="41" spans="1:22" x14ac:dyDescent="0.35">
      <c r="A41" s="1" t="s">
        <v>74</v>
      </c>
      <c r="B41" s="6">
        <f t="shared" si="5"/>
        <v>0</v>
      </c>
      <c r="C41" s="36" t="e">
        <f t="shared" si="6"/>
        <v>#DIV/0!</v>
      </c>
      <c r="D41" s="22">
        <f>IF(ISERROR(VLOOKUP(A41,'Race 2'!B$2:G$45,5,FALSE)),0,VLOOKUP(A41,'Race 2'!B$2:G$45,5,FALSE))</f>
        <v>0</v>
      </c>
      <c r="E41" s="22">
        <f>IF(ISERROR(VLOOKUP(A41,#REF!,5,FALSE)),0,VLOOKUP(A41,#REF!,5,FALSE))</f>
        <v>0</v>
      </c>
      <c r="F41" s="22">
        <f>IF(ISERROR(VLOOKUP(A41,#REF!,5,FALSE)),0,VLOOKUP(A41,#REF!,5,FALSE))</f>
        <v>0</v>
      </c>
      <c r="G41" s="22">
        <f>IF(ISERROR(VLOOKUP(A41,#REF!,5,FALSE)),0,VLOOKUP(A41,#REF!,5,FALSE))</f>
        <v>0</v>
      </c>
      <c r="H41" s="35">
        <f>IF(ISERROR(VLOOKUP(A41,#REF!,5,FALSE)),0,VLOOKUP(A41,#REF!,5,FALSE))</f>
        <v>0</v>
      </c>
      <c r="I41" s="35">
        <f>IF(ISERROR(VLOOKUP(A41,#REF!,5,FALSE)),0,VLOOKUP(A41,#REF!,5,FALSE))</f>
        <v>0</v>
      </c>
      <c r="J41" s="35">
        <f>IF(ISERROR(VLOOKUP(A41,#REF!,5,FALSE)),0,VLOOKUP(A41,#REF!,5,FALSE))</f>
        <v>0</v>
      </c>
      <c r="K41" s="22">
        <f>IF(ISERROR(VLOOKUP(A41,#REF!,5,FALSE)),0,VLOOKUP(A41,#REF!,5,FALSE))</f>
        <v>0</v>
      </c>
      <c r="L41" s="22">
        <f>IF(ISERROR(VLOOKUP(A41,#REF!,5,FALSE)),0,VLOOKUP(A41,#REF!,5,FALSE))</f>
        <v>0</v>
      </c>
      <c r="M41" s="22">
        <f>IF(ISERROR(VLOOKUP(A41,#REF!,5,FALSE)),0,VLOOKUP(A41,#REF!,5,FALSE))</f>
        <v>0</v>
      </c>
      <c r="N41" s="13"/>
      <c r="O41" s="35">
        <f t="shared" si="4"/>
        <v>0</v>
      </c>
      <c r="P41" s="43">
        <f>SUM(LARGE(D41:M41,{1}))</f>
        <v>0</v>
      </c>
      <c r="R41" s="45" t="s">
        <v>82</v>
      </c>
      <c r="S41" s="45" t="e">
        <f t="shared" si="2"/>
        <v>#N/A</v>
      </c>
      <c r="U41" s="51">
        <v>0.49299922762939896</v>
      </c>
      <c r="V41" s="45" t="e">
        <f t="shared" si="3"/>
        <v>#N/A</v>
      </c>
    </row>
    <row r="42" spans="1:22" x14ac:dyDescent="0.35">
      <c r="A42" s="1" t="s">
        <v>160</v>
      </c>
      <c r="B42" s="6">
        <f t="shared" si="5"/>
        <v>0</v>
      </c>
      <c r="C42" s="36" t="e">
        <f t="shared" si="6"/>
        <v>#DIV/0!</v>
      </c>
      <c r="D42" s="22">
        <f>IF(ISERROR(VLOOKUP(A42,'Race 2'!B$2:G$45,5,FALSE)),0,VLOOKUP(A42,'Race 2'!B$2:G$45,5,FALSE))</f>
        <v>0</v>
      </c>
      <c r="E42" s="22">
        <f>IF(ISERROR(VLOOKUP(A42,#REF!,5,FALSE)),0,VLOOKUP(A42,#REF!,5,FALSE))</f>
        <v>0</v>
      </c>
      <c r="F42" s="22">
        <f>IF(ISERROR(VLOOKUP(A42,#REF!,5,FALSE)),0,VLOOKUP(A42,#REF!,5,FALSE))</f>
        <v>0</v>
      </c>
      <c r="G42" s="22">
        <f>IF(ISERROR(VLOOKUP(A42,#REF!,5,FALSE)),0,VLOOKUP(A42,#REF!,5,FALSE))</f>
        <v>0</v>
      </c>
      <c r="H42" s="35">
        <f>IF(ISERROR(VLOOKUP(A42,#REF!,5,FALSE)),0,VLOOKUP(A42,#REF!,5,FALSE))</f>
        <v>0</v>
      </c>
      <c r="I42" s="35">
        <f>IF(ISERROR(VLOOKUP(A42,#REF!,5,FALSE)),0,VLOOKUP(A42,#REF!,5,FALSE))</f>
        <v>0</v>
      </c>
      <c r="J42" s="35">
        <f>IF(ISERROR(VLOOKUP(A42,#REF!,5,FALSE)),0,VLOOKUP(A42,#REF!,5,FALSE))</f>
        <v>0</v>
      </c>
      <c r="K42" s="22">
        <f>IF(ISERROR(VLOOKUP(A42,#REF!,5,FALSE)),0,VLOOKUP(A42,#REF!,5,FALSE))</f>
        <v>0</v>
      </c>
      <c r="L42" s="22">
        <f>IF(ISERROR(VLOOKUP(A42,#REF!,5,FALSE)),0,VLOOKUP(A42,#REF!,5,FALSE))</f>
        <v>0</v>
      </c>
      <c r="M42" s="22">
        <f>IF(ISERROR(VLOOKUP(A42,#REF!,5,FALSE)),0,VLOOKUP(A42,#REF!,5,FALSE))</f>
        <v>0</v>
      </c>
      <c r="N42" s="13"/>
      <c r="O42" s="35">
        <f t="shared" si="4"/>
        <v>0</v>
      </c>
      <c r="P42" s="43">
        <f>SUM(LARGE(D42:M42,{1}))</f>
        <v>0</v>
      </c>
      <c r="R42" s="45" t="s">
        <v>113</v>
      </c>
      <c r="S42" s="45" t="e">
        <f t="shared" si="2"/>
        <v>#DIV/0!</v>
      </c>
      <c r="U42" s="51">
        <v>0.64750670161859991</v>
      </c>
      <c r="V42" s="45" t="e">
        <f t="shared" si="3"/>
        <v>#DIV/0!</v>
      </c>
    </row>
    <row r="43" spans="1:22" x14ac:dyDescent="0.35">
      <c r="A43" s="1" t="s">
        <v>89</v>
      </c>
      <c r="B43" s="6">
        <f t="shared" si="5"/>
        <v>0</v>
      </c>
      <c r="C43" s="36" t="e">
        <f t="shared" si="6"/>
        <v>#DIV/0!</v>
      </c>
      <c r="D43" s="22">
        <f>IF(ISERROR(VLOOKUP(A43,'Race 2'!B$2:G$45,5,FALSE)),0,VLOOKUP(A43,'Race 2'!B$2:G$45,5,FALSE))</f>
        <v>0</v>
      </c>
      <c r="E43" s="22">
        <f>IF(ISERROR(VLOOKUP(A43,#REF!,5,FALSE)),0,VLOOKUP(A43,#REF!,5,FALSE))</f>
        <v>0</v>
      </c>
      <c r="F43" s="22">
        <f>IF(ISERROR(VLOOKUP(A43,#REF!,5,FALSE)),0,VLOOKUP(A43,#REF!,5,FALSE))</f>
        <v>0</v>
      </c>
      <c r="G43" s="22">
        <f>IF(ISERROR(VLOOKUP(A43,#REF!,5,FALSE)),0,VLOOKUP(A43,#REF!,5,FALSE))</f>
        <v>0</v>
      </c>
      <c r="H43" s="35">
        <f>IF(ISERROR(VLOOKUP(A43,#REF!,5,FALSE)),0,VLOOKUP(A43,#REF!,5,FALSE))</f>
        <v>0</v>
      </c>
      <c r="I43" s="35">
        <f>IF(ISERROR(VLOOKUP(A43,#REF!,5,FALSE)),0,VLOOKUP(A43,#REF!,5,FALSE))</f>
        <v>0</v>
      </c>
      <c r="J43" s="35">
        <f>IF(ISERROR(VLOOKUP(A43,#REF!,5,FALSE)),0,VLOOKUP(A43,#REF!,5,FALSE))</f>
        <v>0</v>
      </c>
      <c r="K43" s="22">
        <f>IF(ISERROR(VLOOKUP(A43,#REF!,5,FALSE)),0,VLOOKUP(A43,#REF!,5,FALSE))</f>
        <v>0</v>
      </c>
      <c r="L43" s="22">
        <f>IF(ISERROR(VLOOKUP(A43,#REF!,5,FALSE)),0,VLOOKUP(A43,#REF!,5,FALSE))</f>
        <v>0</v>
      </c>
      <c r="M43" s="22">
        <f>IF(ISERROR(VLOOKUP(A43,#REF!,5,FALSE)),0,VLOOKUP(A43,#REF!,5,FALSE))</f>
        <v>0</v>
      </c>
      <c r="N43" s="13"/>
      <c r="O43" s="35">
        <f t="shared" si="4"/>
        <v>0</v>
      </c>
      <c r="P43" s="43">
        <f>SUM(LARGE(D43:M43,{1}))</f>
        <v>0</v>
      </c>
      <c r="R43" s="45" t="s">
        <v>96</v>
      </c>
      <c r="S43" s="45" t="e">
        <f t="shared" si="2"/>
        <v>#DIV/0!</v>
      </c>
      <c r="U43" s="51">
        <v>0.50504321926843154</v>
      </c>
      <c r="V43" s="45" t="e">
        <f t="shared" si="3"/>
        <v>#DIV/0!</v>
      </c>
    </row>
    <row r="44" spans="1:22" x14ac:dyDescent="0.35">
      <c r="A44" s="1" t="s">
        <v>90</v>
      </c>
      <c r="B44" s="6">
        <f t="shared" si="5"/>
        <v>0</v>
      </c>
      <c r="C44" s="36" t="e">
        <f t="shared" si="6"/>
        <v>#DIV/0!</v>
      </c>
      <c r="D44" s="22">
        <f>IF(ISERROR(VLOOKUP(A44,'Race 2'!B$2:G$45,5,FALSE)),0,VLOOKUP(A44,'Race 2'!B$2:G$45,5,FALSE))</f>
        <v>0</v>
      </c>
      <c r="E44" s="22">
        <f>IF(ISERROR(VLOOKUP(A44,#REF!,5,FALSE)),0,VLOOKUP(A44,#REF!,5,FALSE))</f>
        <v>0</v>
      </c>
      <c r="F44" s="22">
        <f>IF(ISERROR(VLOOKUP(A44,#REF!,5,FALSE)),0,VLOOKUP(A44,#REF!,5,FALSE))</f>
        <v>0</v>
      </c>
      <c r="G44" s="22">
        <f>IF(ISERROR(VLOOKUP(A44,#REF!,5,FALSE)),0,VLOOKUP(A44,#REF!,5,FALSE))</f>
        <v>0</v>
      </c>
      <c r="H44" s="35">
        <f>IF(ISERROR(VLOOKUP(A44,#REF!,5,FALSE)),0,VLOOKUP(A44,#REF!,5,FALSE))</f>
        <v>0</v>
      </c>
      <c r="I44" s="35">
        <f>IF(ISERROR(VLOOKUP(A44,#REF!,5,FALSE)),0,VLOOKUP(A44,#REF!,5,FALSE))</f>
        <v>0</v>
      </c>
      <c r="J44" s="35">
        <f>IF(ISERROR(VLOOKUP(A44,#REF!,5,FALSE)),0,VLOOKUP(A44,#REF!,5,FALSE))</f>
        <v>0</v>
      </c>
      <c r="K44" s="22">
        <f>IF(ISERROR(VLOOKUP(A44,#REF!,5,FALSE)),0,VLOOKUP(A44,#REF!,5,FALSE))</f>
        <v>0</v>
      </c>
      <c r="L44" s="22">
        <f>IF(ISERROR(VLOOKUP(A44,#REF!,5,FALSE)),0,VLOOKUP(A44,#REF!,5,FALSE))</f>
        <v>0</v>
      </c>
      <c r="M44" s="22">
        <f>IF(ISERROR(VLOOKUP(A44,#REF!,5,FALSE)),0,VLOOKUP(A44,#REF!,5,FALSE))</f>
        <v>0</v>
      </c>
      <c r="N44" s="13"/>
      <c r="O44" s="35">
        <f t="shared" si="4"/>
        <v>0</v>
      </c>
      <c r="P44" s="43">
        <f>SUM(LARGE(D44:M44,{1}))</f>
        <v>0</v>
      </c>
      <c r="R44" s="45" t="s">
        <v>208</v>
      </c>
      <c r="S44" s="45" t="e">
        <f t="shared" si="2"/>
        <v>#N/A</v>
      </c>
      <c r="U44" s="51">
        <v>0.62941257001655704</v>
      </c>
      <c r="V44" s="45" t="e">
        <f t="shared" si="3"/>
        <v>#N/A</v>
      </c>
    </row>
    <row r="45" spans="1:22" x14ac:dyDescent="0.35">
      <c r="A45" s="1" t="s">
        <v>131</v>
      </c>
      <c r="B45" s="6">
        <f t="shared" si="5"/>
        <v>0</v>
      </c>
      <c r="C45" s="36" t="e">
        <f t="shared" si="6"/>
        <v>#DIV/0!</v>
      </c>
      <c r="D45" s="22">
        <f>IF(ISERROR(VLOOKUP(A45,'Race 2'!B$2:G$45,5,FALSE)),0,VLOOKUP(A45,'Race 2'!B$2:G$45,5,FALSE))</f>
        <v>0</v>
      </c>
      <c r="E45" s="22">
        <f>IF(ISERROR(VLOOKUP(A45,#REF!,5,FALSE)),0,VLOOKUP(A45,#REF!,5,FALSE))</f>
        <v>0</v>
      </c>
      <c r="F45" s="22">
        <f>IF(ISERROR(VLOOKUP(A45,#REF!,5,FALSE)),0,VLOOKUP(A45,#REF!,5,FALSE))</f>
        <v>0</v>
      </c>
      <c r="G45" s="22">
        <f>IF(ISERROR(VLOOKUP(A45,#REF!,5,FALSE)),0,VLOOKUP(A45,#REF!,5,FALSE))</f>
        <v>0</v>
      </c>
      <c r="H45" s="35">
        <f>IF(ISERROR(VLOOKUP(A45,#REF!,5,FALSE)),0,VLOOKUP(A45,#REF!,5,FALSE))</f>
        <v>0</v>
      </c>
      <c r="I45" s="35">
        <f>IF(ISERROR(VLOOKUP(A45,#REF!,5,FALSE)),0,VLOOKUP(A45,#REF!,5,FALSE))</f>
        <v>0</v>
      </c>
      <c r="J45" s="35">
        <f>IF(ISERROR(VLOOKUP(A45,#REF!,5,FALSE)),0,VLOOKUP(A45,#REF!,5,FALSE))</f>
        <v>0</v>
      </c>
      <c r="K45" s="22">
        <f>IF(ISERROR(VLOOKUP(A45,#REF!,5,FALSE)),0,VLOOKUP(A45,#REF!,5,FALSE))</f>
        <v>0</v>
      </c>
      <c r="L45" s="22">
        <f>IF(ISERROR(VLOOKUP(A45,#REF!,5,FALSE)),0,VLOOKUP(A45,#REF!,5,FALSE))</f>
        <v>0</v>
      </c>
      <c r="M45" s="22">
        <f>IF(ISERROR(VLOOKUP(A45,#REF!,5,FALSE)),0,VLOOKUP(A45,#REF!,5,FALSE))</f>
        <v>0</v>
      </c>
      <c r="N45" s="13"/>
      <c r="O45" s="35">
        <f t="shared" si="4"/>
        <v>0</v>
      </c>
      <c r="P45" s="43">
        <f>SUM(LARGE(D45:M45,{1}))</f>
        <v>0</v>
      </c>
      <c r="R45" s="45" t="s">
        <v>147</v>
      </c>
      <c r="S45" s="45" t="e">
        <f t="shared" si="2"/>
        <v>#DIV/0!</v>
      </c>
      <c r="U45" s="51">
        <v>0.67350172600201663</v>
      </c>
      <c r="V45" s="45" t="e">
        <f t="shared" si="3"/>
        <v>#DIV/0!</v>
      </c>
    </row>
    <row r="46" spans="1:22" x14ac:dyDescent="0.35">
      <c r="A46" s="1" t="s">
        <v>106</v>
      </c>
      <c r="B46" s="6">
        <f t="shared" si="5"/>
        <v>0</v>
      </c>
      <c r="C46" s="36" t="e">
        <f t="shared" si="6"/>
        <v>#DIV/0!</v>
      </c>
      <c r="D46" s="22">
        <f>IF(ISERROR(VLOOKUP(A46,'Race 2'!B$2:G$45,5,FALSE)),0,VLOOKUP(A46,'Race 2'!B$2:G$45,5,FALSE))</f>
        <v>0</v>
      </c>
      <c r="E46" s="22">
        <f>IF(ISERROR(VLOOKUP(A46,#REF!,5,FALSE)),0,VLOOKUP(A46,#REF!,5,FALSE))</f>
        <v>0</v>
      </c>
      <c r="F46" s="22">
        <f>IF(ISERROR(VLOOKUP(A46,#REF!,5,FALSE)),0,VLOOKUP(A46,#REF!,5,FALSE))</f>
        <v>0</v>
      </c>
      <c r="G46" s="22">
        <f>IF(ISERROR(VLOOKUP(A46,#REF!,5,FALSE)),0,VLOOKUP(A46,#REF!,5,FALSE))</f>
        <v>0</v>
      </c>
      <c r="H46" s="35">
        <f>IF(ISERROR(VLOOKUP(A46,#REF!,5,FALSE)),0,VLOOKUP(A46,#REF!,5,FALSE))</f>
        <v>0</v>
      </c>
      <c r="I46" s="35">
        <f>IF(ISERROR(VLOOKUP(A46,#REF!,5,FALSE)),0,VLOOKUP(A46,#REF!,5,FALSE))</f>
        <v>0</v>
      </c>
      <c r="J46" s="35">
        <f>IF(ISERROR(VLOOKUP(A46,#REF!,5,FALSE)),0,VLOOKUP(A46,#REF!,5,FALSE))</f>
        <v>0</v>
      </c>
      <c r="K46" s="22">
        <f>IF(ISERROR(VLOOKUP(A46,#REF!,5,FALSE)),0,VLOOKUP(A46,#REF!,5,FALSE))</f>
        <v>0</v>
      </c>
      <c r="L46" s="22">
        <f>IF(ISERROR(VLOOKUP(A46,#REF!,5,FALSE)),0,VLOOKUP(A46,#REF!,5,FALSE))</f>
        <v>0</v>
      </c>
      <c r="M46" s="22">
        <f>IF(ISERROR(VLOOKUP(A46,#REF!,5,FALSE)),0,VLOOKUP(A46,#REF!,5,FALSE))</f>
        <v>0</v>
      </c>
      <c r="N46" s="13"/>
      <c r="O46" s="35">
        <f t="shared" si="4"/>
        <v>0</v>
      </c>
      <c r="P46" s="43">
        <f>SUM(LARGE(D46:M46,{1}))</f>
        <v>0</v>
      </c>
      <c r="R46" s="45" t="s">
        <v>143</v>
      </c>
      <c r="S46" s="45" t="e">
        <f t="shared" si="2"/>
        <v>#DIV/0!</v>
      </c>
      <c r="U46" s="51">
        <v>0.59879284643669217</v>
      </c>
      <c r="V46" s="45" t="e">
        <f t="shared" si="3"/>
        <v>#DIV/0!</v>
      </c>
    </row>
    <row r="47" spans="1:22" x14ac:dyDescent="0.35">
      <c r="A47" s="1" t="s">
        <v>91</v>
      </c>
      <c r="B47" s="6">
        <f t="shared" si="5"/>
        <v>0</v>
      </c>
      <c r="C47" s="36" t="e">
        <f t="shared" si="6"/>
        <v>#DIV/0!</v>
      </c>
      <c r="D47" s="22">
        <f>IF(ISERROR(VLOOKUP(A47,'Race 2'!B$2:G$45,5,FALSE)),0,VLOOKUP(A47,'Race 2'!B$2:G$45,5,FALSE))</f>
        <v>0</v>
      </c>
      <c r="E47" s="22">
        <f>IF(ISERROR(VLOOKUP(A47,#REF!,5,FALSE)),0,VLOOKUP(A47,#REF!,5,FALSE))</f>
        <v>0</v>
      </c>
      <c r="F47" s="22">
        <f>IF(ISERROR(VLOOKUP(A47,#REF!,5,FALSE)),0,VLOOKUP(A47,#REF!,5,FALSE))</f>
        <v>0</v>
      </c>
      <c r="G47" s="22">
        <f>IF(ISERROR(VLOOKUP(A47,#REF!,5,FALSE)),0,VLOOKUP(A47,#REF!,5,FALSE))</f>
        <v>0</v>
      </c>
      <c r="H47" s="35">
        <f>IF(ISERROR(VLOOKUP(A47,#REF!,5,FALSE)),0,VLOOKUP(A47,#REF!,5,FALSE))</f>
        <v>0</v>
      </c>
      <c r="I47" s="35">
        <f>IF(ISERROR(VLOOKUP(A47,#REF!,5,FALSE)),0,VLOOKUP(A47,#REF!,5,FALSE))</f>
        <v>0</v>
      </c>
      <c r="J47" s="35">
        <f>IF(ISERROR(VLOOKUP(A47,#REF!,5,FALSE)),0,VLOOKUP(A47,#REF!,5,FALSE))</f>
        <v>0</v>
      </c>
      <c r="K47" s="22">
        <f>IF(ISERROR(VLOOKUP(A47,#REF!,5,FALSE)),0,VLOOKUP(A47,#REF!,5,FALSE))</f>
        <v>0</v>
      </c>
      <c r="L47" s="22">
        <f>IF(ISERROR(VLOOKUP(A47,#REF!,5,FALSE)),0,VLOOKUP(A47,#REF!,5,FALSE))</f>
        <v>0</v>
      </c>
      <c r="M47" s="22">
        <f>IF(ISERROR(VLOOKUP(A47,#REF!,5,FALSE)),0,VLOOKUP(A47,#REF!,5,FALSE))</f>
        <v>0</v>
      </c>
      <c r="N47" s="13"/>
      <c r="O47" s="35">
        <f t="shared" si="4"/>
        <v>0</v>
      </c>
      <c r="P47" s="43">
        <f>SUM(LARGE(D47:M47,{1}))</f>
        <v>0</v>
      </c>
      <c r="R47" s="45" t="s">
        <v>148</v>
      </c>
      <c r="S47" s="45" t="e">
        <f t="shared" si="2"/>
        <v>#DIV/0!</v>
      </c>
      <c r="U47" s="51">
        <v>0.58850795343575235</v>
      </c>
      <c r="V47" s="45" t="e">
        <f t="shared" si="3"/>
        <v>#DIV/0!</v>
      </c>
    </row>
    <row r="48" spans="1:22" x14ac:dyDescent="0.35">
      <c r="A48" s="1" t="s">
        <v>194</v>
      </c>
      <c r="B48" s="6">
        <f t="shared" si="5"/>
        <v>0</v>
      </c>
      <c r="C48" s="36" t="e">
        <f t="shared" si="6"/>
        <v>#DIV/0!</v>
      </c>
      <c r="D48" s="22">
        <f>IF(ISERROR(VLOOKUP(A48,'Race 2'!B$2:G$45,5,FALSE)),0,VLOOKUP(A48,'Race 2'!B$2:G$45,5,FALSE))</f>
        <v>0</v>
      </c>
      <c r="E48" s="22">
        <f>IF(ISERROR(VLOOKUP(A48,#REF!,5,FALSE)),0,VLOOKUP(A48,#REF!,5,FALSE))</f>
        <v>0</v>
      </c>
      <c r="F48" s="22">
        <f>IF(ISERROR(VLOOKUP(A48,#REF!,5,FALSE)),0,VLOOKUP(A48,#REF!,5,FALSE))</f>
        <v>0</v>
      </c>
      <c r="G48" s="22">
        <f>IF(ISERROR(VLOOKUP(A48,#REF!,5,FALSE)),0,VLOOKUP(A48,#REF!,5,FALSE))</f>
        <v>0</v>
      </c>
      <c r="H48" s="35">
        <f>IF(ISERROR(VLOOKUP(A48,#REF!,5,FALSE)),0,VLOOKUP(A48,#REF!,5,FALSE))</f>
        <v>0</v>
      </c>
      <c r="I48" s="35">
        <f>IF(ISERROR(VLOOKUP(A48,#REF!,5,FALSE)),0,VLOOKUP(A48,#REF!,5,FALSE))</f>
        <v>0</v>
      </c>
      <c r="J48" s="35">
        <f>IF(ISERROR(VLOOKUP(A48,#REF!,5,FALSE)),0,VLOOKUP(A48,#REF!,5,FALSE))</f>
        <v>0</v>
      </c>
      <c r="K48" s="22">
        <f>IF(ISERROR(VLOOKUP(A48,#REF!,5,FALSE)),0,VLOOKUP(A48,#REF!,5,FALSE))</f>
        <v>0</v>
      </c>
      <c r="L48" s="22">
        <f>IF(ISERROR(VLOOKUP(A48,#REF!,5,FALSE)),0,VLOOKUP(A48,#REF!,5,FALSE))</f>
        <v>0</v>
      </c>
      <c r="M48" s="22">
        <f>IF(ISERROR(VLOOKUP(A48,#REF!,5,FALSE)),0,VLOOKUP(A48,#REF!,5,FALSE))</f>
        <v>0</v>
      </c>
      <c r="N48" s="13"/>
      <c r="O48" s="35">
        <f t="shared" si="4"/>
        <v>0</v>
      </c>
      <c r="P48" s="43">
        <f>SUM(LARGE(D48:M48,{1}))</f>
        <v>0</v>
      </c>
      <c r="R48" s="45" t="s">
        <v>94</v>
      </c>
      <c r="S48" s="45" t="e">
        <f t="shared" si="2"/>
        <v>#N/A</v>
      </c>
      <c r="U48" s="51">
        <v>0.63306506619964076</v>
      </c>
      <c r="V48" s="45" t="e">
        <f t="shared" si="3"/>
        <v>#N/A</v>
      </c>
    </row>
    <row r="49" spans="1:22" x14ac:dyDescent="0.35">
      <c r="A49" s="1" t="s">
        <v>71</v>
      </c>
      <c r="B49" s="6">
        <f t="shared" si="5"/>
        <v>0</v>
      </c>
      <c r="C49" s="36" t="e">
        <f t="shared" si="6"/>
        <v>#DIV/0!</v>
      </c>
      <c r="D49" s="22">
        <f>IF(ISERROR(VLOOKUP(A49,'Race 2'!B$2:G$45,5,FALSE)),0,VLOOKUP(A49,'Race 2'!B$2:G$45,5,FALSE))</f>
        <v>0</v>
      </c>
      <c r="E49" s="22">
        <f>IF(ISERROR(VLOOKUP(A49,#REF!,5,FALSE)),0,VLOOKUP(A49,#REF!,5,FALSE))</f>
        <v>0</v>
      </c>
      <c r="F49" s="22">
        <f>IF(ISERROR(VLOOKUP(A49,#REF!,5,FALSE)),0,VLOOKUP(A49,#REF!,5,FALSE))</f>
        <v>0</v>
      </c>
      <c r="G49" s="22">
        <f>IF(ISERROR(VLOOKUP(A49,#REF!,5,FALSE)),0,VLOOKUP(A49,#REF!,5,FALSE))</f>
        <v>0</v>
      </c>
      <c r="H49" s="35">
        <f>IF(ISERROR(VLOOKUP(A49,#REF!,5,FALSE)),0,VLOOKUP(A49,#REF!,5,FALSE))</f>
        <v>0</v>
      </c>
      <c r="I49" s="35">
        <f>IF(ISERROR(VLOOKUP(A49,#REF!,5,FALSE)),0,VLOOKUP(A49,#REF!,5,FALSE))</f>
        <v>0</v>
      </c>
      <c r="J49" s="35">
        <f>IF(ISERROR(VLOOKUP(A49,#REF!,5,FALSE)),0,VLOOKUP(A49,#REF!,5,FALSE))</f>
        <v>0</v>
      </c>
      <c r="K49" s="22">
        <f>IF(ISERROR(VLOOKUP(A49,#REF!,5,FALSE)),0,VLOOKUP(A49,#REF!,5,FALSE))</f>
        <v>0</v>
      </c>
      <c r="L49" s="22">
        <f>IF(ISERROR(VLOOKUP(A49,#REF!,5,FALSE)),0,VLOOKUP(A49,#REF!,5,FALSE))</f>
        <v>0</v>
      </c>
      <c r="M49" s="22">
        <f>IF(ISERROR(VLOOKUP(A49,#REF!,5,FALSE)),0,VLOOKUP(A49,#REF!,5,FALSE))</f>
        <v>0</v>
      </c>
      <c r="N49" s="13"/>
      <c r="O49" s="35">
        <f t="shared" si="4"/>
        <v>0</v>
      </c>
      <c r="P49" s="43">
        <f>SUM(LARGE(D49:M49,{1}))</f>
        <v>0</v>
      </c>
      <c r="R49" s="45" t="s">
        <v>85</v>
      </c>
      <c r="S49" s="45" t="e">
        <f t="shared" si="2"/>
        <v>#DIV/0!</v>
      </c>
      <c r="U49" s="51">
        <v>0.6498759486822705</v>
      </c>
      <c r="V49" s="45" t="e">
        <f t="shared" si="3"/>
        <v>#DIV/0!</v>
      </c>
    </row>
    <row r="50" spans="1:22" x14ac:dyDescent="0.35">
      <c r="A50" s="1" t="s">
        <v>201</v>
      </c>
      <c r="B50" s="6">
        <f t="shared" si="5"/>
        <v>0</v>
      </c>
      <c r="C50" s="36" t="e">
        <f t="shared" si="6"/>
        <v>#DIV/0!</v>
      </c>
      <c r="D50" s="22">
        <f>IF(ISERROR(VLOOKUP(A50,'Race 2'!B$2:G$45,5,FALSE)),0,VLOOKUP(A50,'Race 2'!B$2:G$45,5,FALSE))</f>
        <v>0</v>
      </c>
      <c r="E50" s="22">
        <f>IF(ISERROR(VLOOKUP(A50,#REF!,5,FALSE)),0,VLOOKUP(A50,#REF!,5,FALSE))</f>
        <v>0</v>
      </c>
      <c r="F50" s="22">
        <f>IF(ISERROR(VLOOKUP(A50,#REF!,5,FALSE)),0,VLOOKUP(A50,#REF!,5,FALSE))</f>
        <v>0</v>
      </c>
      <c r="G50" s="22">
        <f>IF(ISERROR(VLOOKUP(A50,#REF!,5,FALSE)),0,VLOOKUP(A50,#REF!,5,FALSE))</f>
        <v>0</v>
      </c>
      <c r="H50" s="35">
        <f>IF(ISERROR(VLOOKUP(A50,#REF!,5,FALSE)),0,VLOOKUP(A50,#REF!,5,FALSE))</f>
        <v>0</v>
      </c>
      <c r="I50" s="35">
        <f>IF(ISERROR(VLOOKUP(A50,#REF!,5,FALSE)),0,VLOOKUP(A50,#REF!,5,FALSE))</f>
        <v>0</v>
      </c>
      <c r="J50" s="35">
        <f>IF(ISERROR(VLOOKUP(A50,#REF!,5,FALSE)),0,VLOOKUP(A50,#REF!,5,FALSE))</f>
        <v>0</v>
      </c>
      <c r="K50" s="22">
        <f>IF(ISERROR(VLOOKUP(A50,#REF!,5,FALSE)),0,VLOOKUP(A50,#REF!,5,FALSE))</f>
        <v>0</v>
      </c>
      <c r="L50" s="22">
        <f>IF(ISERROR(VLOOKUP(A50,#REF!,5,FALSE)),0,VLOOKUP(A50,#REF!,5,FALSE))</f>
        <v>0</v>
      </c>
      <c r="M50" s="22">
        <f>IF(ISERROR(VLOOKUP(A50,#REF!,5,FALSE)),0,VLOOKUP(A50,#REF!,5,FALSE))</f>
        <v>0</v>
      </c>
      <c r="N50" s="13"/>
      <c r="O50" s="35">
        <f t="shared" si="4"/>
        <v>0</v>
      </c>
      <c r="P50" s="43">
        <f>SUM(LARGE(D50:M50,{1}))</f>
        <v>0</v>
      </c>
      <c r="R50" s="45" t="s">
        <v>153</v>
      </c>
      <c r="S50" s="45" t="e">
        <f t="shared" si="2"/>
        <v>#DIV/0!</v>
      </c>
      <c r="U50" s="51">
        <v>0.55496498524623938</v>
      </c>
      <c r="V50" s="45" t="e">
        <f t="shared" si="3"/>
        <v>#DIV/0!</v>
      </c>
    </row>
    <row r="51" spans="1:22" x14ac:dyDescent="0.35">
      <c r="A51" s="1" t="s">
        <v>93</v>
      </c>
      <c r="B51" s="6">
        <f t="shared" si="5"/>
        <v>0</v>
      </c>
      <c r="C51" s="36" t="e">
        <f t="shared" si="6"/>
        <v>#DIV/0!</v>
      </c>
      <c r="D51" s="22">
        <f>IF(ISERROR(VLOOKUP(A51,'Race 2'!B$2:G$45,5,FALSE)),0,VLOOKUP(A51,'Race 2'!B$2:G$45,5,FALSE))</f>
        <v>0</v>
      </c>
      <c r="E51" s="22">
        <f>IF(ISERROR(VLOOKUP(A51,#REF!,5,FALSE)),0,VLOOKUP(A51,#REF!,5,FALSE))</f>
        <v>0</v>
      </c>
      <c r="F51" s="22">
        <f>IF(ISERROR(VLOOKUP(A51,#REF!,5,FALSE)),0,VLOOKUP(A51,#REF!,5,FALSE))</f>
        <v>0</v>
      </c>
      <c r="G51" s="22">
        <f>IF(ISERROR(VLOOKUP(A51,#REF!,5,FALSE)),0,VLOOKUP(A51,#REF!,5,FALSE))</f>
        <v>0</v>
      </c>
      <c r="H51" s="35">
        <f>IF(ISERROR(VLOOKUP(A51,#REF!,5,FALSE)),0,VLOOKUP(A51,#REF!,5,FALSE))</f>
        <v>0</v>
      </c>
      <c r="I51" s="35">
        <f>IF(ISERROR(VLOOKUP(A51,#REF!,5,FALSE)),0,VLOOKUP(A51,#REF!,5,FALSE))</f>
        <v>0</v>
      </c>
      <c r="J51" s="35">
        <f>IF(ISERROR(VLOOKUP(A51,#REF!,5,FALSE)),0,VLOOKUP(A51,#REF!,5,FALSE))</f>
        <v>0</v>
      </c>
      <c r="K51" s="22">
        <f>IF(ISERROR(VLOOKUP(A51,#REF!,5,FALSE)),0,VLOOKUP(A51,#REF!,5,FALSE))</f>
        <v>0</v>
      </c>
      <c r="L51" s="22">
        <f>IF(ISERROR(VLOOKUP(A51,#REF!,5,FALSE)),0,VLOOKUP(A51,#REF!,5,FALSE))</f>
        <v>0</v>
      </c>
      <c r="M51" s="22">
        <f>IF(ISERROR(VLOOKUP(A51,#REF!,5,FALSE)),0,VLOOKUP(A51,#REF!,5,FALSE))</f>
        <v>0</v>
      </c>
      <c r="N51" s="13"/>
      <c r="O51" s="35">
        <f t="shared" si="4"/>
        <v>0</v>
      </c>
      <c r="P51" s="43">
        <f>SUM(LARGE(D51:M51,{1}))</f>
        <v>0</v>
      </c>
      <c r="R51" s="45" t="s">
        <v>141</v>
      </c>
      <c r="S51" s="45" t="e">
        <f t="shared" si="2"/>
        <v>#DIV/0!</v>
      </c>
      <c r="U51" s="51">
        <v>0.61563717369730742</v>
      </c>
      <c r="V51" s="45" t="e">
        <f t="shared" si="3"/>
        <v>#DIV/0!</v>
      </c>
    </row>
    <row r="52" spans="1:22" x14ac:dyDescent="0.35">
      <c r="A52" s="1" t="s">
        <v>80</v>
      </c>
      <c r="B52" s="6">
        <f t="shared" si="5"/>
        <v>0</v>
      </c>
      <c r="C52" s="36" t="e">
        <f t="shared" si="6"/>
        <v>#DIV/0!</v>
      </c>
      <c r="D52" s="22">
        <f>IF(ISERROR(VLOOKUP(A52,'Race 2'!B$2:G$45,5,FALSE)),0,VLOOKUP(A52,'Race 2'!B$2:G$45,5,FALSE))</f>
        <v>0</v>
      </c>
      <c r="E52" s="22">
        <f>IF(ISERROR(VLOOKUP(A52,#REF!,5,FALSE)),0,VLOOKUP(A52,#REF!,5,FALSE))</f>
        <v>0</v>
      </c>
      <c r="F52" s="22">
        <f>IF(ISERROR(VLOOKUP(A52,#REF!,5,FALSE)),0,VLOOKUP(A52,#REF!,5,FALSE))</f>
        <v>0</v>
      </c>
      <c r="G52" s="22">
        <f>IF(ISERROR(VLOOKUP(A52,#REF!,5,FALSE)),0,VLOOKUP(A52,#REF!,5,FALSE))</f>
        <v>0</v>
      </c>
      <c r="H52" s="35">
        <f>IF(ISERROR(VLOOKUP(A52,#REF!,5,FALSE)),0,VLOOKUP(A52,#REF!,5,FALSE))</f>
        <v>0</v>
      </c>
      <c r="I52" s="35">
        <f>IF(ISERROR(VLOOKUP(A52,#REF!,5,FALSE)),0,VLOOKUP(A52,#REF!,5,FALSE))</f>
        <v>0</v>
      </c>
      <c r="J52" s="35">
        <f>IF(ISERROR(VLOOKUP(A52,#REF!,5,FALSE)),0,VLOOKUP(A52,#REF!,5,FALSE))</f>
        <v>0</v>
      </c>
      <c r="K52" s="22">
        <f>IF(ISERROR(VLOOKUP(A52,#REF!,5,FALSE)),0,VLOOKUP(A52,#REF!,5,FALSE))</f>
        <v>0</v>
      </c>
      <c r="L52" s="22">
        <f>IF(ISERROR(VLOOKUP(A52,#REF!,5,FALSE)),0,VLOOKUP(A52,#REF!,5,FALSE))</f>
        <v>0</v>
      </c>
      <c r="M52" s="22">
        <f>IF(ISERROR(VLOOKUP(A52,#REF!,5,FALSE)),0,VLOOKUP(A52,#REF!,5,FALSE))</f>
        <v>0</v>
      </c>
      <c r="N52" s="13"/>
      <c r="O52" s="35">
        <f t="shared" si="4"/>
        <v>0</v>
      </c>
      <c r="P52" s="43">
        <f>SUM(LARGE(D52:M52,{1}))</f>
        <v>0</v>
      </c>
      <c r="R52" s="45" t="s">
        <v>209</v>
      </c>
      <c r="S52" s="45" t="e">
        <f t="shared" si="2"/>
        <v>#N/A</v>
      </c>
      <c r="U52" s="51">
        <v>0.53392524822666743</v>
      </c>
      <c r="V52" s="45" t="e">
        <f t="shared" si="3"/>
        <v>#N/A</v>
      </c>
    </row>
    <row r="53" spans="1:22" x14ac:dyDescent="0.35">
      <c r="A53" s="1" t="s">
        <v>185</v>
      </c>
      <c r="B53" s="6">
        <f t="shared" si="5"/>
        <v>0</v>
      </c>
      <c r="C53" s="36" t="e">
        <f t="shared" si="6"/>
        <v>#DIV/0!</v>
      </c>
      <c r="D53" s="22">
        <f>IF(ISERROR(VLOOKUP(A53,'Race 2'!B$2:G$45,5,FALSE)),0,VLOOKUP(A53,'Race 2'!B$2:G$45,5,FALSE))</f>
        <v>0</v>
      </c>
      <c r="E53" s="22">
        <f>IF(ISERROR(VLOOKUP(A53,#REF!,5,FALSE)),0,VLOOKUP(A53,#REF!,5,FALSE))</f>
        <v>0</v>
      </c>
      <c r="F53" s="22">
        <f>IF(ISERROR(VLOOKUP(A53,#REF!,5,FALSE)),0,VLOOKUP(A53,#REF!,5,FALSE))</f>
        <v>0</v>
      </c>
      <c r="G53" s="22">
        <f>IF(ISERROR(VLOOKUP(A53,#REF!,5,FALSE)),0,VLOOKUP(A53,#REF!,5,FALSE))</f>
        <v>0</v>
      </c>
      <c r="H53" s="35">
        <f>IF(ISERROR(VLOOKUP(A53,#REF!,5,FALSE)),0,VLOOKUP(A53,#REF!,5,FALSE))</f>
        <v>0</v>
      </c>
      <c r="I53" s="35">
        <f>IF(ISERROR(VLOOKUP(A53,#REF!,5,FALSE)),0,VLOOKUP(A53,#REF!,5,FALSE))</f>
        <v>0</v>
      </c>
      <c r="J53" s="35">
        <f>IF(ISERROR(VLOOKUP(A53,#REF!,5,FALSE)),0,VLOOKUP(A53,#REF!,5,FALSE))</f>
        <v>0</v>
      </c>
      <c r="K53" s="22">
        <f>IF(ISERROR(VLOOKUP(A53,#REF!,5,FALSE)),0,VLOOKUP(A53,#REF!,5,FALSE))</f>
        <v>0</v>
      </c>
      <c r="L53" s="22">
        <f>IF(ISERROR(VLOOKUP(A53,#REF!,5,FALSE)),0,VLOOKUP(A53,#REF!,5,FALSE))</f>
        <v>0</v>
      </c>
      <c r="M53" s="22">
        <f>IF(ISERROR(VLOOKUP(A53,#REF!,5,FALSE)),0,VLOOKUP(A53,#REF!,5,FALSE))</f>
        <v>0</v>
      </c>
      <c r="N53" s="13"/>
      <c r="O53" s="35">
        <f t="shared" si="4"/>
        <v>0</v>
      </c>
      <c r="P53" s="43">
        <f>SUM(LARGE(D53:M53,{1}))</f>
        <v>0</v>
      </c>
      <c r="R53" s="45" t="s">
        <v>133</v>
      </c>
      <c r="S53" s="45" t="e">
        <f t="shared" si="2"/>
        <v>#DIV/0!</v>
      </c>
      <c r="U53" s="51">
        <v>0.64074837937600748</v>
      </c>
      <c r="V53" s="45" t="e">
        <f t="shared" si="3"/>
        <v>#DIV/0!</v>
      </c>
    </row>
    <row r="54" spans="1:22" x14ac:dyDescent="0.35">
      <c r="A54" s="1" t="s">
        <v>137</v>
      </c>
      <c r="B54" s="6">
        <f t="shared" si="5"/>
        <v>0</v>
      </c>
      <c r="C54" s="36" t="e">
        <f t="shared" si="6"/>
        <v>#DIV/0!</v>
      </c>
      <c r="D54" s="22">
        <f>IF(ISERROR(VLOOKUP(A54,'Race 2'!B$2:G$45,5,FALSE)),0,VLOOKUP(A54,'Race 2'!B$2:G$45,5,FALSE))</f>
        <v>0</v>
      </c>
      <c r="E54" s="22">
        <f>IF(ISERROR(VLOOKUP(A54,#REF!,5,FALSE)),0,VLOOKUP(A54,#REF!,5,FALSE))</f>
        <v>0</v>
      </c>
      <c r="F54" s="22">
        <f>IF(ISERROR(VLOOKUP(A54,#REF!,5,FALSE)),0,VLOOKUP(A54,#REF!,5,FALSE))</f>
        <v>0</v>
      </c>
      <c r="G54" s="22">
        <f>IF(ISERROR(VLOOKUP(A54,#REF!,5,FALSE)),0,VLOOKUP(A54,#REF!,5,FALSE))</f>
        <v>0</v>
      </c>
      <c r="H54" s="22">
        <f>IF(ISERROR(VLOOKUP(A54,#REF!,5,FALSE)),0,VLOOKUP(A54,#REF!,5,FALSE))</f>
        <v>0</v>
      </c>
      <c r="I54" s="22">
        <f>IF(ISERROR(VLOOKUP(A54,#REF!,5,FALSE)),0,VLOOKUP(A54,#REF!,5,FALSE))</f>
        <v>0</v>
      </c>
      <c r="J54" s="22">
        <f>IF(ISERROR(VLOOKUP(A54,#REF!,5,FALSE)),0,VLOOKUP(A54,#REF!,5,FALSE))</f>
        <v>0</v>
      </c>
      <c r="K54" s="22">
        <f>IF(ISERROR(VLOOKUP(A54,#REF!,5,FALSE)),0,VLOOKUP(A54,#REF!,5,FALSE))</f>
        <v>0</v>
      </c>
      <c r="L54" s="22">
        <f>IF(ISERROR(VLOOKUP(A54,#REF!,5,FALSE)),0,VLOOKUP(A54,#REF!,5,FALSE))</f>
        <v>0</v>
      </c>
      <c r="M54" s="22">
        <f>IF(ISERROR(VLOOKUP(A54,#REF!,5,FALSE)),0,VLOOKUP(A54,#REF!,5,FALSE))</f>
        <v>0</v>
      </c>
      <c r="N54" s="13"/>
      <c r="O54" s="35">
        <f t="shared" si="4"/>
        <v>0</v>
      </c>
      <c r="P54" s="43">
        <f>SUM(LARGE(D54:M54,{1}))</f>
        <v>0</v>
      </c>
      <c r="R54" s="45" t="s">
        <v>102</v>
      </c>
      <c r="S54" s="45" t="e">
        <f t="shared" si="2"/>
        <v>#DIV/0!</v>
      </c>
      <c r="U54" s="51">
        <v>0.70956769789066543</v>
      </c>
      <c r="V54" s="45" t="e">
        <f t="shared" si="3"/>
        <v>#DIV/0!</v>
      </c>
    </row>
    <row r="55" spans="1:22" x14ac:dyDescent="0.35">
      <c r="A55" s="1" t="s">
        <v>130</v>
      </c>
      <c r="B55" s="6">
        <f t="shared" si="5"/>
        <v>0</v>
      </c>
      <c r="C55" s="36" t="e">
        <f t="shared" si="6"/>
        <v>#DIV/0!</v>
      </c>
      <c r="D55" s="22">
        <f>IF(ISERROR(VLOOKUP(A55,'Race 2'!B$2:G$45,5,FALSE)),0,VLOOKUP(A55,'Race 2'!B$2:G$45,5,FALSE))</f>
        <v>0</v>
      </c>
      <c r="E55" s="22">
        <f>IF(ISERROR(VLOOKUP(A55,#REF!,5,FALSE)),0,VLOOKUP(A55,#REF!,5,FALSE))</f>
        <v>0</v>
      </c>
      <c r="F55" s="22">
        <f>IF(ISERROR(VLOOKUP(A55,#REF!,5,FALSE)),0,VLOOKUP(A55,#REF!,5,FALSE))</f>
        <v>0</v>
      </c>
      <c r="G55" s="22">
        <f>IF(ISERROR(VLOOKUP(A55,#REF!,5,FALSE)),0,VLOOKUP(A55,#REF!,5,FALSE))</f>
        <v>0</v>
      </c>
      <c r="H55" s="35">
        <f>IF(ISERROR(VLOOKUP(A55,#REF!,5,FALSE)),0,VLOOKUP(A55,#REF!,5,FALSE))</f>
        <v>0</v>
      </c>
      <c r="I55" s="35">
        <f>IF(ISERROR(VLOOKUP(A55,#REF!,5,FALSE)),0,VLOOKUP(A55,#REF!,5,FALSE))</f>
        <v>0</v>
      </c>
      <c r="J55" s="35">
        <f>IF(ISERROR(VLOOKUP(A55,#REF!,5,FALSE)),0,VLOOKUP(A55,#REF!,5,FALSE))</f>
        <v>0</v>
      </c>
      <c r="K55" s="22">
        <f>IF(ISERROR(VLOOKUP(A55,#REF!,5,FALSE)),0,VLOOKUP(A55,#REF!,5,FALSE))</f>
        <v>0</v>
      </c>
      <c r="L55" s="22">
        <f>IF(ISERROR(VLOOKUP(A55,#REF!,5,FALSE)),0,VLOOKUP(A55,#REF!,5,FALSE))</f>
        <v>0</v>
      </c>
      <c r="M55" s="22">
        <f>IF(ISERROR(VLOOKUP(A55,#REF!,5,FALSE)),0,VLOOKUP(A55,#REF!,5,FALSE))</f>
        <v>0</v>
      </c>
      <c r="N55" s="13"/>
      <c r="O55" s="35">
        <f t="shared" si="4"/>
        <v>0</v>
      </c>
      <c r="P55" s="43">
        <f>SUM(LARGE(D55:M55,{1}))</f>
        <v>0</v>
      </c>
      <c r="R55" s="45" t="s">
        <v>92</v>
      </c>
      <c r="S55" s="45" t="e">
        <f t="shared" si="2"/>
        <v>#N/A</v>
      </c>
      <c r="U55" s="51">
        <v>0.5918493297654569</v>
      </c>
      <c r="V55" s="45" t="e">
        <f t="shared" si="3"/>
        <v>#N/A</v>
      </c>
    </row>
    <row r="56" spans="1:22" x14ac:dyDescent="0.35">
      <c r="A56" s="1" t="s">
        <v>114</v>
      </c>
      <c r="B56" s="6">
        <f t="shared" si="5"/>
        <v>0</v>
      </c>
      <c r="C56" s="36" t="e">
        <f t="shared" si="6"/>
        <v>#DIV/0!</v>
      </c>
      <c r="D56" s="22">
        <f>IF(ISERROR(VLOOKUP(A56,'Race 2'!B$2:G$45,5,FALSE)),0,VLOOKUP(A56,'Race 2'!B$2:G$45,5,FALSE))</f>
        <v>0</v>
      </c>
      <c r="E56" s="22">
        <f>IF(ISERROR(VLOOKUP(A56,#REF!,5,FALSE)),0,VLOOKUP(A56,#REF!,5,FALSE))</f>
        <v>0</v>
      </c>
      <c r="F56" s="22">
        <f>IF(ISERROR(VLOOKUP(A56,#REF!,5,FALSE)),0,VLOOKUP(A56,#REF!,5,FALSE))</f>
        <v>0</v>
      </c>
      <c r="G56" s="22">
        <f>IF(ISERROR(VLOOKUP(A56,#REF!,5,FALSE)),0,VLOOKUP(A56,#REF!,5,FALSE))</f>
        <v>0</v>
      </c>
      <c r="H56" s="35">
        <f>IF(ISERROR(VLOOKUP(A56,#REF!,5,FALSE)),0,VLOOKUP(A56,#REF!,5,FALSE))</f>
        <v>0</v>
      </c>
      <c r="I56" s="35">
        <f>IF(ISERROR(VLOOKUP(A56,#REF!,5,FALSE)),0,VLOOKUP(A56,#REF!,5,FALSE))</f>
        <v>0</v>
      </c>
      <c r="J56" s="35">
        <f>IF(ISERROR(VLOOKUP(A56,#REF!,5,FALSE)),0,VLOOKUP(A56,#REF!,5,FALSE))</f>
        <v>0</v>
      </c>
      <c r="K56" s="22">
        <f>IF(ISERROR(VLOOKUP(A56,#REF!,5,FALSE)),0,VLOOKUP(A56,#REF!,5,FALSE))</f>
        <v>0</v>
      </c>
      <c r="L56" s="22">
        <f>IF(ISERROR(VLOOKUP(A56,#REF!,5,FALSE)),0,VLOOKUP(A56,#REF!,5,FALSE))</f>
        <v>0</v>
      </c>
      <c r="M56" s="22">
        <f>IF(ISERROR(VLOOKUP(A56,#REF!,5,FALSE)),0,VLOOKUP(A56,#REF!,5,FALSE))</f>
        <v>0</v>
      </c>
      <c r="N56" s="13"/>
      <c r="O56" s="35">
        <f t="shared" si="4"/>
        <v>0</v>
      </c>
      <c r="P56" s="43">
        <f>SUM(LARGE(D56:M56,{1}))</f>
        <v>0</v>
      </c>
      <c r="R56" s="45" t="s">
        <v>144</v>
      </c>
      <c r="S56" s="45" t="e">
        <f t="shared" si="2"/>
        <v>#N/A</v>
      </c>
      <c r="U56" s="51">
        <v>0.71692631848001331</v>
      </c>
      <c r="V56" s="45" t="e">
        <f t="shared" si="3"/>
        <v>#N/A</v>
      </c>
    </row>
    <row r="57" spans="1:22" x14ac:dyDescent="0.35">
      <c r="A57" s="1" t="s">
        <v>72</v>
      </c>
      <c r="B57" s="6">
        <f t="shared" si="5"/>
        <v>0</v>
      </c>
      <c r="C57" s="36" t="e">
        <f t="shared" si="6"/>
        <v>#DIV/0!</v>
      </c>
      <c r="D57" s="22">
        <f>IF(ISERROR(VLOOKUP(A57,'Race 2'!B$2:G$45,5,FALSE)),0,VLOOKUP(A57,'Race 2'!B$2:G$45,5,FALSE))</f>
        <v>0</v>
      </c>
      <c r="E57" s="22">
        <f>IF(ISERROR(VLOOKUP(A57,#REF!,5,FALSE)),0,VLOOKUP(A57,#REF!,5,FALSE))</f>
        <v>0</v>
      </c>
      <c r="F57" s="22">
        <f>IF(ISERROR(VLOOKUP(A57,#REF!,5,FALSE)),0,VLOOKUP(A57,#REF!,5,FALSE))</f>
        <v>0</v>
      </c>
      <c r="G57" s="22">
        <f>IF(ISERROR(VLOOKUP(A57,#REF!,5,FALSE)),0,VLOOKUP(A57,#REF!,5,FALSE))</f>
        <v>0</v>
      </c>
      <c r="H57" s="35">
        <f>IF(ISERROR(VLOOKUP(A57,#REF!,5,FALSE)),0,VLOOKUP(A57,#REF!,5,FALSE))</f>
        <v>0</v>
      </c>
      <c r="I57" s="35">
        <f>IF(ISERROR(VLOOKUP(A57,#REF!,5,FALSE)),0,VLOOKUP(A57,#REF!,5,FALSE))</f>
        <v>0</v>
      </c>
      <c r="J57" s="35">
        <f>IF(ISERROR(VLOOKUP(A57,#REF!,5,FALSE)),0,VLOOKUP(A57,#REF!,5,FALSE))</f>
        <v>0</v>
      </c>
      <c r="K57" s="22">
        <f>IF(ISERROR(VLOOKUP(A57,#REF!,5,FALSE)),0,VLOOKUP(A57,#REF!,5,FALSE))</f>
        <v>0</v>
      </c>
      <c r="L57" s="22">
        <f>IF(ISERROR(VLOOKUP(A57,#REF!,5,FALSE)),0,VLOOKUP(A57,#REF!,5,FALSE))</f>
        <v>0</v>
      </c>
      <c r="M57" s="22">
        <f>IF(ISERROR(VLOOKUP(A57,#REF!,5,FALSE)),0,VLOOKUP(A57,#REF!,5,FALSE))</f>
        <v>0</v>
      </c>
      <c r="N57" s="13"/>
      <c r="O57" s="35">
        <f t="shared" si="4"/>
        <v>0</v>
      </c>
      <c r="P57" s="43">
        <f>SUM(LARGE(D57:M57,{1}))</f>
        <v>0</v>
      </c>
      <c r="R57" s="45" t="s">
        <v>81</v>
      </c>
      <c r="S57" s="45" t="e">
        <f t="shared" si="2"/>
        <v>#DIV/0!</v>
      </c>
      <c r="U57" s="51">
        <v>0.73206427138298247</v>
      </c>
      <c r="V57" s="45" t="e">
        <f t="shared" si="3"/>
        <v>#DIV/0!</v>
      </c>
    </row>
    <row r="58" spans="1:22" x14ac:dyDescent="0.35">
      <c r="A58" s="1" t="s">
        <v>181</v>
      </c>
      <c r="B58" s="6">
        <f t="shared" si="5"/>
        <v>0</v>
      </c>
      <c r="C58" s="36" t="e">
        <f t="shared" si="6"/>
        <v>#DIV/0!</v>
      </c>
      <c r="D58" s="22">
        <f>IF(ISERROR(VLOOKUP(A58,'Race 2'!B$2:G$45,5,FALSE)),0,VLOOKUP(A58,'Race 2'!B$2:G$45,5,FALSE))</f>
        <v>0</v>
      </c>
      <c r="E58" s="22">
        <f>IF(ISERROR(VLOOKUP(A58,#REF!,5,FALSE)),0,VLOOKUP(A58,#REF!,5,FALSE))</f>
        <v>0</v>
      </c>
      <c r="F58" s="22">
        <f>IF(ISERROR(VLOOKUP(A58,#REF!,5,FALSE)),0,VLOOKUP(A58,#REF!,5,FALSE))</f>
        <v>0</v>
      </c>
      <c r="G58" s="22">
        <f>IF(ISERROR(VLOOKUP(A58,#REF!,5,FALSE)),0,VLOOKUP(A58,#REF!,5,FALSE))</f>
        <v>0</v>
      </c>
      <c r="H58" s="35">
        <f>IF(ISERROR(VLOOKUP(A58,#REF!,5,FALSE)),0,VLOOKUP(A58,#REF!,5,FALSE))</f>
        <v>0</v>
      </c>
      <c r="I58" s="35">
        <f>IF(ISERROR(VLOOKUP(A58,#REF!,5,FALSE)),0,VLOOKUP(A58,#REF!,5,FALSE))</f>
        <v>0</v>
      </c>
      <c r="J58" s="35">
        <f>IF(ISERROR(VLOOKUP(A58,#REF!,5,FALSE)),0,VLOOKUP(A58,#REF!,5,FALSE))</f>
        <v>0</v>
      </c>
      <c r="K58" s="22">
        <f>IF(ISERROR(VLOOKUP(A58,#REF!,5,FALSE)),0,VLOOKUP(A58,#REF!,5,FALSE))</f>
        <v>0</v>
      </c>
      <c r="L58" s="22">
        <f>IF(ISERROR(VLOOKUP(A58,#REF!,5,FALSE)),0,VLOOKUP(A58,#REF!,5,FALSE))</f>
        <v>0</v>
      </c>
      <c r="M58" s="22">
        <f>IF(ISERROR(VLOOKUP(A58,#REF!,5,FALSE)),0,VLOOKUP(A58,#REF!,5,FALSE))</f>
        <v>0</v>
      </c>
      <c r="N58" s="13"/>
      <c r="O58" s="35">
        <f t="shared" si="4"/>
        <v>0</v>
      </c>
      <c r="P58" s="43">
        <f>SUM(LARGE(D58:M58,{1}))</f>
        <v>0</v>
      </c>
      <c r="R58" s="45" t="s">
        <v>119</v>
      </c>
      <c r="S58" s="45" t="e">
        <f t="shared" si="2"/>
        <v>#DIV/0!</v>
      </c>
      <c r="U58" s="51">
        <v>0.67228942833599947</v>
      </c>
      <c r="V58" s="45" t="e">
        <f t="shared" si="3"/>
        <v>#DIV/0!</v>
      </c>
    </row>
    <row r="59" spans="1:22" x14ac:dyDescent="0.35">
      <c r="A59" s="1" t="s">
        <v>73</v>
      </c>
      <c r="B59" s="6">
        <f t="shared" si="5"/>
        <v>0</v>
      </c>
      <c r="C59" s="36" t="e">
        <f t="shared" si="6"/>
        <v>#DIV/0!</v>
      </c>
      <c r="D59" s="22">
        <f>IF(ISERROR(VLOOKUP(A59,'Race 2'!B$2:G$45,5,FALSE)),0,VLOOKUP(A59,'Race 2'!B$2:G$45,5,FALSE))</f>
        <v>0</v>
      </c>
      <c r="E59" s="22">
        <f>IF(ISERROR(VLOOKUP(A59,#REF!,5,FALSE)),0,VLOOKUP(A59,#REF!,5,FALSE))</f>
        <v>0</v>
      </c>
      <c r="F59" s="22">
        <f>IF(ISERROR(VLOOKUP(A59,#REF!,5,FALSE)),0,VLOOKUP(A59,#REF!,5,FALSE))</f>
        <v>0</v>
      </c>
      <c r="G59" s="22">
        <f>IF(ISERROR(VLOOKUP(A59,#REF!,5,FALSE)),0,VLOOKUP(A59,#REF!,5,FALSE))</f>
        <v>0</v>
      </c>
      <c r="H59" s="35">
        <f>IF(ISERROR(VLOOKUP(A59,#REF!,5,FALSE)),0,VLOOKUP(A59,#REF!,5,FALSE))</f>
        <v>0</v>
      </c>
      <c r="I59" s="35">
        <f>IF(ISERROR(VLOOKUP(A59,#REF!,5,FALSE)),0,VLOOKUP(A59,#REF!,5,FALSE))</f>
        <v>0</v>
      </c>
      <c r="J59" s="35">
        <f>IF(ISERROR(VLOOKUP(A59,#REF!,5,FALSE)),0,VLOOKUP(A59,#REF!,5,FALSE))</f>
        <v>0</v>
      </c>
      <c r="K59" s="22">
        <f>IF(ISERROR(VLOOKUP(A59,#REF!,5,FALSE)),0,VLOOKUP(A59,#REF!,5,FALSE))</f>
        <v>0</v>
      </c>
      <c r="L59" s="22">
        <f>IF(ISERROR(VLOOKUP(A59,#REF!,5,FALSE)),0,VLOOKUP(A59,#REF!,5,FALSE))</f>
        <v>0</v>
      </c>
      <c r="M59" s="22">
        <f>IF(ISERROR(VLOOKUP(A59,#REF!,5,FALSE)),0,VLOOKUP(A59,#REF!,5,FALSE))</f>
        <v>0</v>
      </c>
      <c r="N59" s="13"/>
      <c r="O59" s="35">
        <f t="shared" si="4"/>
        <v>0</v>
      </c>
      <c r="P59" s="43">
        <f>SUM(LARGE(D59:M59,{1}))</f>
        <v>0</v>
      </c>
      <c r="R59" s="45" t="s">
        <v>105</v>
      </c>
      <c r="S59" s="45" t="e">
        <f t="shared" si="2"/>
        <v>#DIV/0!</v>
      </c>
      <c r="U59" s="51">
        <v>0.68275083041945173</v>
      </c>
      <c r="V59" s="45" t="e">
        <f t="shared" si="3"/>
        <v>#DIV/0!</v>
      </c>
    </row>
    <row r="60" spans="1:22" x14ac:dyDescent="0.35">
      <c r="A60" s="1" t="s">
        <v>125</v>
      </c>
      <c r="B60" s="6">
        <f t="shared" si="5"/>
        <v>0</v>
      </c>
      <c r="C60" s="36" t="e">
        <f t="shared" si="6"/>
        <v>#DIV/0!</v>
      </c>
      <c r="D60" s="22">
        <f>IF(ISERROR(VLOOKUP(A60,'Race 2'!B$2:G$45,5,FALSE)),0,VLOOKUP(A60,'Race 2'!B$2:G$45,5,FALSE))</f>
        <v>0</v>
      </c>
      <c r="E60" s="22">
        <f>IF(ISERROR(VLOOKUP(A60,#REF!,5,FALSE)),0,VLOOKUP(A60,#REF!,5,FALSE))</f>
        <v>0</v>
      </c>
      <c r="F60" s="22">
        <f>IF(ISERROR(VLOOKUP(A60,#REF!,5,FALSE)),0,VLOOKUP(A60,#REF!,5,FALSE))</f>
        <v>0</v>
      </c>
      <c r="G60" s="22">
        <f>IF(ISERROR(VLOOKUP(A60,#REF!,5,FALSE)),0,VLOOKUP(A60,#REF!,5,FALSE))</f>
        <v>0</v>
      </c>
      <c r="H60" s="35">
        <f>IF(ISERROR(VLOOKUP(A60,#REF!,5,FALSE)),0,VLOOKUP(A60,#REF!,5,FALSE))</f>
        <v>0</v>
      </c>
      <c r="I60" s="35">
        <f>IF(ISERROR(VLOOKUP(A60,#REF!,5,FALSE)),0,VLOOKUP(A60,#REF!,5,FALSE))</f>
        <v>0</v>
      </c>
      <c r="J60" s="35">
        <f>IF(ISERROR(VLOOKUP(A60,#REF!,5,FALSE)),0,VLOOKUP(A60,#REF!,5,FALSE))</f>
        <v>0</v>
      </c>
      <c r="K60" s="22">
        <f>IF(ISERROR(VLOOKUP(A60,#REF!,5,FALSE)),0,VLOOKUP(A60,#REF!,5,FALSE))</f>
        <v>0</v>
      </c>
      <c r="L60" s="22">
        <f>IF(ISERROR(VLOOKUP(A60,#REF!,5,FALSE)),0,VLOOKUP(A60,#REF!,5,FALSE))</f>
        <v>0</v>
      </c>
      <c r="M60" s="22">
        <f>IF(ISERROR(VLOOKUP(A60,#REF!,5,FALSE)),0,VLOOKUP(A60,#REF!,5,FALSE))</f>
        <v>0</v>
      </c>
      <c r="N60" s="13"/>
      <c r="O60" s="35">
        <f t="shared" si="4"/>
        <v>0</v>
      </c>
      <c r="P60" s="43">
        <f>SUM(LARGE(D60:M60,{1}))</f>
        <v>0</v>
      </c>
      <c r="R60" s="45" t="s">
        <v>210</v>
      </c>
      <c r="S60" s="45" t="e">
        <f t="shared" si="2"/>
        <v>#N/A</v>
      </c>
      <c r="U60" s="51">
        <v>0.80564954513155207</v>
      </c>
      <c r="V60" s="45" t="e">
        <f t="shared" si="3"/>
        <v>#N/A</v>
      </c>
    </row>
    <row r="61" spans="1:22" x14ac:dyDescent="0.35">
      <c r="A61" s="1" t="s">
        <v>167</v>
      </c>
      <c r="B61" s="6">
        <f t="shared" si="5"/>
        <v>0</v>
      </c>
      <c r="C61" s="36" t="e">
        <f t="shared" si="6"/>
        <v>#DIV/0!</v>
      </c>
      <c r="D61" s="22">
        <f>IF(ISERROR(VLOOKUP(A61,'Race 2'!B$2:G$45,5,FALSE)),0,VLOOKUP(A61,'Race 2'!B$2:G$45,5,FALSE))</f>
        <v>0</v>
      </c>
      <c r="E61" s="22">
        <f>IF(ISERROR(VLOOKUP(A61,#REF!,5,FALSE)),0,VLOOKUP(A61,#REF!,5,FALSE))</f>
        <v>0</v>
      </c>
      <c r="F61" s="22">
        <f>IF(ISERROR(VLOOKUP(A61,#REF!,5,FALSE)),0,VLOOKUP(A61,#REF!,5,FALSE))</f>
        <v>0</v>
      </c>
      <c r="G61" s="22">
        <f>IF(ISERROR(VLOOKUP(A61,#REF!,5,FALSE)),0,VLOOKUP(A61,#REF!,5,FALSE))</f>
        <v>0</v>
      </c>
      <c r="H61" s="22">
        <f>IF(ISERROR(VLOOKUP(A61,#REF!,5,FALSE)),0,VLOOKUP(A61,#REF!,5,FALSE))</f>
        <v>0</v>
      </c>
      <c r="I61" s="22">
        <f>IF(ISERROR(VLOOKUP(A61,#REF!,5,FALSE)),0,VLOOKUP(A61,#REF!,5,FALSE))</f>
        <v>0</v>
      </c>
      <c r="J61" s="22">
        <f>IF(ISERROR(VLOOKUP(A61,#REF!,5,FALSE)),0,VLOOKUP(A61,#REF!,5,FALSE))</f>
        <v>0</v>
      </c>
      <c r="K61" s="22">
        <f>IF(ISERROR(VLOOKUP(A61,#REF!,5,FALSE)),0,VLOOKUP(A61,#REF!,5,FALSE))</f>
        <v>0</v>
      </c>
      <c r="L61" s="22">
        <f>IF(ISERROR(VLOOKUP(A61,#REF!,5,FALSE)),0,VLOOKUP(A61,#REF!,5,FALSE))</f>
        <v>0</v>
      </c>
      <c r="M61" s="22">
        <f>IF(ISERROR(VLOOKUP(A61,#REF!,5,FALSE)),0,VLOOKUP(A61,#REF!,5,FALSE))</f>
        <v>0</v>
      </c>
      <c r="N61" s="13"/>
      <c r="O61" s="35">
        <f t="shared" si="4"/>
        <v>0</v>
      </c>
      <c r="P61" s="43">
        <f>SUM(LARGE(D61:M61,{1}))</f>
        <v>0</v>
      </c>
      <c r="R61" s="45" t="s">
        <v>106</v>
      </c>
      <c r="S61" s="45" t="e">
        <f t="shared" si="2"/>
        <v>#DIV/0!</v>
      </c>
      <c r="U61" s="51">
        <v>0.65514834551862466</v>
      </c>
      <c r="V61" s="45" t="e">
        <f t="shared" si="3"/>
        <v>#DIV/0!</v>
      </c>
    </row>
    <row r="62" spans="1:22" x14ac:dyDescent="0.35">
      <c r="A62" s="1" t="s">
        <v>195</v>
      </c>
      <c r="B62" s="6">
        <f t="shared" si="5"/>
        <v>0</v>
      </c>
      <c r="C62" s="36" t="e">
        <f t="shared" si="6"/>
        <v>#DIV/0!</v>
      </c>
      <c r="D62" s="22">
        <f>IF(ISERROR(VLOOKUP(A62,'Race 2'!B$2:G$45,5,FALSE)),0,VLOOKUP(A62,'Race 2'!B$2:G$45,5,FALSE))</f>
        <v>0</v>
      </c>
      <c r="E62" s="22">
        <f>IF(ISERROR(VLOOKUP(A62,#REF!,5,FALSE)),0,VLOOKUP(A62,#REF!,5,FALSE))</f>
        <v>0</v>
      </c>
      <c r="F62" s="22">
        <f>IF(ISERROR(VLOOKUP(A62,#REF!,5,FALSE)),0,VLOOKUP(A62,#REF!,5,FALSE))</f>
        <v>0</v>
      </c>
      <c r="G62" s="22">
        <f>IF(ISERROR(VLOOKUP(A62,#REF!,5,FALSE)),0,VLOOKUP(A62,#REF!,5,FALSE))</f>
        <v>0</v>
      </c>
      <c r="H62" s="35">
        <f>IF(ISERROR(VLOOKUP(A62,#REF!,5,FALSE)),0,VLOOKUP(A62,#REF!,5,FALSE))</f>
        <v>0</v>
      </c>
      <c r="I62" s="35">
        <f>IF(ISERROR(VLOOKUP(A62,#REF!,5,FALSE)),0,VLOOKUP(A62,#REF!,5,FALSE))</f>
        <v>0</v>
      </c>
      <c r="J62" s="35">
        <f>IF(ISERROR(VLOOKUP(A62,#REF!,5,FALSE)),0,VLOOKUP(A62,#REF!,5,FALSE))</f>
        <v>0</v>
      </c>
      <c r="K62" s="22">
        <f>IF(ISERROR(VLOOKUP(A62,#REF!,5,FALSE)),0,VLOOKUP(A62,#REF!,5,FALSE))</f>
        <v>0</v>
      </c>
      <c r="L62" s="22">
        <f>IF(ISERROR(VLOOKUP(A62,#REF!,5,FALSE)),0,VLOOKUP(A62,#REF!,5,FALSE))</f>
        <v>0</v>
      </c>
      <c r="M62" s="22">
        <f>IF(ISERROR(VLOOKUP(A62,#REF!,5,FALSE)),0,VLOOKUP(A62,#REF!,5,FALSE))</f>
        <v>0</v>
      </c>
      <c r="N62" s="13"/>
      <c r="O62" s="35">
        <f t="shared" si="4"/>
        <v>0</v>
      </c>
      <c r="P62" s="43">
        <f>SUM(LARGE(D62:M62,{1}))</f>
        <v>0</v>
      </c>
      <c r="R62" s="45" t="s">
        <v>211</v>
      </c>
      <c r="S62" s="45" t="e">
        <f t="shared" si="2"/>
        <v>#N/A</v>
      </c>
      <c r="U62" s="51">
        <v>0.58216876402721462</v>
      </c>
      <c r="V62" s="45" t="e">
        <f t="shared" si="3"/>
        <v>#N/A</v>
      </c>
    </row>
    <row r="63" spans="1:22" x14ac:dyDescent="0.35">
      <c r="A63" s="1" t="s">
        <v>204</v>
      </c>
      <c r="B63" s="6">
        <f t="shared" ref="B63:B85" si="7">COUNTIF(D63:M63,"&gt;0")</f>
        <v>0</v>
      </c>
      <c r="C63" s="36" t="e">
        <f t="shared" ref="C63:C85" si="8">SUM(D63:M63)/B63</f>
        <v>#DIV/0!</v>
      </c>
      <c r="D63" s="22">
        <f>IF(ISERROR(VLOOKUP(A63,'Race 2'!B$2:G$45,5,FALSE)),0,VLOOKUP(A63,'Race 2'!B$2:G$45,5,FALSE))</f>
        <v>0</v>
      </c>
      <c r="E63" s="22">
        <f>IF(ISERROR(VLOOKUP(A63,#REF!,5,FALSE)),0,VLOOKUP(A63,#REF!,5,FALSE))</f>
        <v>0</v>
      </c>
      <c r="F63" s="22">
        <f>IF(ISERROR(VLOOKUP(A63,#REF!,5,FALSE)),0,VLOOKUP(A63,#REF!,5,FALSE))</f>
        <v>0</v>
      </c>
      <c r="G63" s="22">
        <f>IF(ISERROR(VLOOKUP(A63,#REF!,5,FALSE)),0,VLOOKUP(A63,#REF!,5,FALSE))</f>
        <v>0</v>
      </c>
      <c r="H63" s="35">
        <f>IF(ISERROR(VLOOKUP(A63,#REF!,5,FALSE)),0,VLOOKUP(A63,#REF!,5,FALSE))</f>
        <v>0</v>
      </c>
      <c r="I63" s="35">
        <f>IF(ISERROR(VLOOKUP(A63,#REF!,5,FALSE)),0,VLOOKUP(A63,#REF!,5,FALSE))</f>
        <v>0</v>
      </c>
      <c r="J63" s="35">
        <f>IF(ISERROR(VLOOKUP(A63,#REF!,5,FALSE)),0,VLOOKUP(A63,#REF!,5,FALSE))</f>
        <v>0</v>
      </c>
      <c r="K63" s="22">
        <f>IF(ISERROR(VLOOKUP(A63,#REF!,5,FALSE)),0,VLOOKUP(A63,#REF!,5,FALSE))</f>
        <v>0</v>
      </c>
      <c r="L63" s="22">
        <f>IF(ISERROR(VLOOKUP(A63,#REF!,5,FALSE)),0,VLOOKUP(A63,#REF!,5,FALSE))</f>
        <v>0</v>
      </c>
      <c r="M63" s="22">
        <f>IF(ISERROR(VLOOKUP(A63,#REF!,5,FALSE)),0,VLOOKUP(A63,#REF!,5,FALSE))</f>
        <v>0</v>
      </c>
      <c r="N63" s="13"/>
      <c r="O63" s="35">
        <f t="shared" si="4"/>
        <v>0</v>
      </c>
      <c r="P63" s="43">
        <f>SUM(LARGE(D63:M63,{1}))</f>
        <v>0</v>
      </c>
      <c r="R63" s="45" t="s">
        <v>110</v>
      </c>
      <c r="S63" s="45" t="e">
        <f t="shared" si="2"/>
        <v>#DIV/0!</v>
      </c>
      <c r="U63" s="51">
        <v>0.48327080890582907</v>
      </c>
      <c r="V63" s="45" t="e">
        <f t="shared" si="3"/>
        <v>#DIV/0!</v>
      </c>
    </row>
    <row r="64" spans="1:22" x14ac:dyDescent="0.35">
      <c r="A64" s="1" t="s">
        <v>157</v>
      </c>
      <c r="B64" s="6">
        <f t="shared" si="7"/>
        <v>0</v>
      </c>
      <c r="C64" s="36" t="e">
        <f t="shared" si="8"/>
        <v>#DIV/0!</v>
      </c>
      <c r="D64" s="22">
        <f>IF(ISERROR(VLOOKUP(A64,'Race 2'!B$2:G$45,5,FALSE)),0,VLOOKUP(A64,'Race 2'!B$2:G$45,5,FALSE))</f>
        <v>0</v>
      </c>
      <c r="E64" s="22">
        <f>IF(ISERROR(VLOOKUP(A64,#REF!,5,FALSE)),0,VLOOKUP(A64,#REF!,5,FALSE))</f>
        <v>0</v>
      </c>
      <c r="F64" s="22">
        <f>IF(ISERROR(VLOOKUP(A64,#REF!,5,FALSE)),0,VLOOKUP(A64,#REF!,5,FALSE))</f>
        <v>0</v>
      </c>
      <c r="G64" s="22">
        <f>IF(ISERROR(VLOOKUP(A64,#REF!,5,FALSE)),0,VLOOKUP(A64,#REF!,5,FALSE))</f>
        <v>0</v>
      </c>
      <c r="H64" s="35">
        <f>IF(ISERROR(VLOOKUP(A64,#REF!,5,FALSE)),0,VLOOKUP(A64,#REF!,5,FALSE))</f>
        <v>0</v>
      </c>
      <c r="I64" s="35">
        <f>IF(ISERROR(VLOOKUP(A64,#REF!,5,FALSE)),0,VLOOKUP(A64,#REF!,5,FALSE))</f>
        <v>0</v>
      </c>
      <c r="J64" s="35">
        <f>IF(ISERROR(VLOOKUP(A64,#REF!,5,FALSE)),0,VLOOKUP(A64,#REF!,5,FALSE))</f>
        <v>0</v>
      </c>
      <c r="K64" s="22">
        <f>IF(ISERROR(VLOOKUP(A64,#REF!,5,FALSE)),0,VLOOKUP(A64,#REF!,5,FALSE))</f>
        <v>0</v>
      </c>
      <c r="L64" s="22">
        <f>IF(ISERROR(VLOOKUP(A64,#REF!,5,FALSE)),0,VLOOKUP(A64,#REF!,5,FALSE))</f>
        <v>0</v>
      </c>
      <c r="M64" s="22">
        <f>IF(ISERROR(VLOOKUP(A64,#REF!,5,FALSE)),0,VLOOKUP(A64,#REF!,5,FALSE))</f>
        <v>0</v>
      </c>
      <c r="N64" s="13"/>
      <c r="O64" s="35">
        <f t="shared" si="4"/>
        <v>0</v>
      </c>
      <c r="P64" s="43">
        <f>SUM(LARGE(D64:M64,{1}))</f>
        <v>0</v>
      </c>
      <c r="R64" s="45" t="s">
        <v>130</v>
      </c>
      <c r="S64" s="45" t="e">
        <f t="shared" si="2"/>
        <v>#DIV/0!</v>
      </c>
      <c r="U64" s="51">
        <v>0.6706067707722001</v>
      </c>
      <c r="V64" s="45" t="e">
        <f t="shared" si="3"/>
        <v>#DIV/0!</v>
      </c>
    </row>
    <row r="65" spans="1:22" x14ac:dyDescent="0.35">
      <c r="A65" s="1" t="s">
        <v>189</v>
      </c>
      <c r="B65" s="6">
        <f t="shared" si="7"/>
        <v>0</v>
      </c>
      <c r="C65" s="36" t="e">
        <f t="shared" si="8"/>
        <v>#DIV/0!</v>
      </c>
      <c r="D65" s="22">
        <f>IF(ISERROR(VLOOKUP(A65,'Race 2'!B$2:G$45,5,FALSE)),0,VLOOKUP(A65,'Race 2'!B$2:G$45,5,FALSE))</f>
        <v>0</v>
      </c>
      <c r="E65" s="22">
        <f>IF(ISERROR(VLOOKUP(A65,#REF!,5,FALSE)),0,VLOOKUP(A65,#REF!,5,FALSE))</f>
        <v>0</v>
      </c>
      <c r="F65" s="22">
        <f>IF(ISERROR(VLOOKUP(A65,#REF!,5,FALSE)),0,VLOOKUP(A65,#REF!,5,FALSE))</f>
        <v>0</v>
      </c>
      <c r="G65" s="22">
        <f>IF(ISERROR(VLOOKUP(A65,#REF!,5,FALSE)),0,VLOOKUP(A65,#REF!,5,FALSE))</f>
        <v>0</v>
      </c>
      <c r="H65" s="35">
        <f>IF(ISERROR(VLOOKUP(A65,#REF!,5,FALSE)),0,VLOOKUP(A65,#REF!,5,FALSE))</f>
        <v>0</v>
      </c>
      <c r="I65" s="35">
        <f>IF(ISERROR(VLOOKUP(A65,#REF!,5,FALSE)),0,VLOOKUP(A65,#REF!,5,FALSE))</f>
        <v>0</v>
      </c>
      <c r="J65" s="35">
        <f>IF(ISERROR(VLOOKUP(A65,#REF!,5,FALSE)),0,VLOOKUP(A65,#REF!,5,FALSE))</f>
        <v>0</v>
      </c>
      <c r="K65" s="22">
        <f>IF(ISERROR(VLOOKUP(A65,#REF!,5,FALSE)),0,VLOOKUP(A65,#REF!,5,FALSE))</f>
        <v>0</v>
      </c>
      <c r="L65" s="22">
        <f>IF(ISERROR(VLOOKUP(A65,#REF!,5,FALSE)),0,VLOOKUP(A65,#REF!,5,FALSE))</f>
        <v>0</v>
      </c>
      <c r="M65" s="22">
        <f>IF(ISERROR(VLOOKUP(A65,#REF!,5,FALSE)),0,VLOOKUP(A65,#REF!,5,FALSE))</f>
        <v>0</v>
      </c>
      <c r="N65" s="13"/>
      <c r="O65" s="35">
        <f t="shared" si="4"/>
        <v>0</v>
      </c>
      <c r="P65" s="43">
        <f>SUM(LARGE(D65:M65,{1}))</f>
        <v>0</v>
      </c>
      <c r="R65" s="45" t="s">
        <v>212</v>
      </c>
      <c r="S65" s="45" t="e">
        <f t="shared" si="2"/>
        <v>#N/A</v>
      </c>
      <c r="U65" s="51">
        <v>0.61860466227634081</v>
      </c>
      <c r="V65" s="45" t="e">
        <f t="shared" si="3"/>
        <v>#N/A</v>
      </c>
    </row>
    <row r="66" spans="1:22" x14ac:dyDescent="0.35">
      <c r="A66" s="1" t="s">
        <v>76</v>
      </c>
      <c r="B66" s="6">
        <f t="shared" si="7"/>
        <v>0</v>
      </c>
      <c r="C66" s="36" t="e">
        <f t="shared" si="8"/>
        <v>#DIV/0!</v>
      </c>
      <c r="D66" s="22">
        <f>IF(ISERROR(VLOOKUP(A66,'Race 2'!B$2:G$45,5,FALSE)),0,VLOOKUP(A66,'Race 2'!B$2:G$45,5,FALSE))</f>
        <v>0</v>
      </c>
      <c r="E66" s="22">
        <f>IF(ISERROR(VLOOKUP(A66,#REF!,5,FALSE)),0,VLOOKUP(A66,#REF!,5,FALSE))</f>
        <v>0</v>
      </c>
      <c r="F66" s="22">
        <f>IF(ISERROR(VLOOKUP(A66,#REF!,5,FALSE)),0,VLOOKUP(A66,#REF!,5,FALSE))</f>
        <v>0</v>
      </c>
      <c r="G66" s="22">
        <f>IF(ISERROR(VLOOKUP(A66,#REF!,5,FALSE)),0,VLOOKUP(A66,#REF!,5,FALSE))</f>
        <v>0</v>
      </c>
      <c r="H66" s="35">
        <f>IF(ISERROR(VLOOKUP(A66,#REF!,5,FALSE)),0,VLOOKUP(A66,#REF!,5,FALSE))</f>
        <v>0</v>
      </c>
      <c r="I66" s="35">
        <f>IF(ISERROR(VLOOKUP(A66,#REF!,5,FALSE)),0,VLOOKUP(A66,#REF!,5,FALSE))</f>
        <v>0</v>
      </c>
      <c r="J66" s="35">
        <f>IF(ISERROR(VLOOKUP(A66,#REF!,5,FALSE)),0,VLOOKUP(A66,#REF!,5,FALSE))</f>
        <v>0</v>
      </c>
      <c r="K66" s="22">
        <f>IF(ISERROR(VLOOKUP(A66,#REF!,5,FALSE)),0,VLOOKUP(A66,#REF!,5,FALSE))</f>
        <v>0</v>
      </c>
      <c r="L66" s="22">
        <f>IF(ISERROR(VLOOKUP(A66,#REF!,5,FALSE)),0,VLOOKUP(A66,#REF!,5,FALSE))</f>
        <v>0</v>
      </c>
      <c r="M66" s="22">
        <f>IF(ISERROR(VLOOKUP(A66,#REF!,5,FALSE)),0,VLOOKUP(A66,#REF!,5,FALSE))</f>
        <v>0</v>
      </c>
      <c r="N66" s="13"/>
      <c r="O66" s="35">
        <f t="shared" si="4"/>
        <v>0</v>
      </c>
      <c r="P66" s="43">
        <f>SUM(LARGE(D66:M66,{1}))</f>
        <v>0</v>
      </c>
      <c r="R66" s="45" t="s">
        <v>213</v>
      </c>
      <c r="S66" s="45" t="e">
        <f t="shared" si="2"/>
        <v>#N/A</v>
      </c>
      <c r="U66" s="51">
        <v>0.396743108987821</v>
      </c>
      <c r="V66" s="45" t="e">
        <f t="shared" si="3"/>
        <v>#N/A</v>
      </c>
    </row>
    <row r="67" spans="1:22" x14ac:dyDescent="0.35">
      <c r="A67" s="1" t="s">
        <v>148</v>
      </c>
      <c r="B67" s="6">
        <f t="shared" si="7"/>
        <v>0</v>
      </c>
      <c r="C67" s="36" t="e">
        <f t="shared" si="8"/>
        <v>#DIV/0!</v>
      </c>
      <c r="D67" s="22">
        <f>IF(ISERROR(VLOOKUP(A67,'Race 2'!B$2:G$45,5,FALSE)),0,VLOOKUP(A67,'Race 2'!B$2:G$45,5,FALSE))</f>
        <v>0</v>
      </c>
      <c r="E67" s="22">
        <f>IF(ISERROR(VLOOKUP(A67,#REF!,5,FALSE)),0,VLOOKUP(A67,#REF!,5,FALSE))</f>
        <v>0</v>
      </c>
      <c r="F67" s="22">
        <f>IF(ISERROR(VLOOKUP(A67,#REF!,5,FALSE)),0,VLOOKUP(A67,#REF!,5,FALSE))</f>
        <v>0</v>
      </c>
      <c r="G67" s="22">
        <f>IF(ISERROR(VLOOKUP(A67,#REF!,5,FALSE)),0,VLOOKUP(A67,#REF!,5,FALSE))</f>
        <v>0</v>
      </c>
      <c r="H67" s="35">
        <f>IF(ISERROR(VLOOKUP(A67,#REF!,5,FALSE)),0,VLOOKUP(A67,#REF!,5,FALSE))</f>
        <v>0</v>
      </c>
      <c r="I67" s="35">
        <f>IF(ISERROR(VLOOKUP(A67,#REF!,5,FALSE)),0,VLOOKUP(A67,#REF!,5,FALSE))</f>
        <v>0</v>
      </c>
      <c r="J67" s="35">
        <f>IF(ISERROR(VLOOKUP(A67,#REF!,5,FALSE)),0,VLOOKUP(A67,#REF!,5,FALSE))</f>
        <v>0</v>
      </c>
      <c r="K67" s="22">
        <f>IF(ISERROR(VLOOKUP(A67,#REF!,5,FALSE)),0,VLOOKUP(A67,#REF!,5,FALSE))</f>
        <v>0</v>
      </c>
      <c r="L67" s="22">
        <f>IF(ISERROR(VLOOKUP(A67,#REF!,5,FALSE)),0,VLOOKUP(A67,#REF!,5,FALSE))</f>
        <v>0</v>
      </c>
      <c r="M67" s="22">
        <f>IF(ISERROR(VLOOKUP(A67,#REF!,5,FALSE)),0,VLOOKUP(A67,#REF!,5,FALSE))</f>
        <v>0</v>
      </c>
      <c r="N67" s="13"/>
      <c r="O67" s="35">
        <f t="shared" si="4"/>
        <v>0</v>
      </c>
      <c r="P67" s="43">
        <f>SUM(LARGE(D67:M67,{1}))</f>
        <v>0</v>
      </c>
      <c r="R67" s="45" t="s">
        <v>152</v>
      </c>
      <c r="S67" s="45" t="e">
        <f t="shared" si="2"/>
        <v>#DIV/0!</v>
      </c>
      <c r="U67" s="51">
        <v>0.63832272459494099</v>
      </c>
      <c r="V67" s="45" t="e">
        <f t="shared" si="3"/>
        <v>#DIV/0!</v>
      </c>
    </row>
    <row r="68" spans="1:22" x14ac:dyDescent="0.35">
      <c r="A68" s="1" t="s">
        <v>110</v>
      </c>
      <c r="B68" s="6">
        <f t="shared" si="7"/>
        <v>0</v>
      </c>
      <c r="C68" s="36" t="e">
        <f t="shared" si="8"/>
        <v>#DIV/0!</v>
      </c>
      <c r="D68" s="22">
        <f>IF(ISERROR(VLOOKUP(A68,'Race 2'!B$2:G$45,5,FALSE)),0,VLOOKUP(A68,'Race 2'!B$2:G$45,5,FALSE))</f>
        <v>0</v>
      </c>
      <c r="E68" s="22">
        <f>IF(ISERROR(VLOOKUP(A68,#REF!,5,FALSE)),0,VLOOKUP(A68,#REF!,5,FALSE))</f>
        <v>0</v>
      </c>
      <c r="F68" s="22">
        <f>IF(ISERROR(VLOOKUP(A68,#REF!,5,FALSE)),0,VLOOKUP(A68,#REF!,5,FALSE))</f>
        <v>0</v>
      </c>
      <c r="G68" s="22">
        <f>IF(ISERROR(VLOOKUP(A68,#REF!,5,FALSE)),0,VLOOKUP(A68,#REF!,5,FALSE))</f>
        <v>0</v>
      </c>
      <c r="H68" s="35">
        <f>IF(ISERROR(VLOOKUP(A68,#REF!,5,FALSE)),0,VLOOKUP(A68,#REF!,5,FALSE))</f>
        <v>0</v>
      </c>
      <c r="I68" s="35">
        <f>IF(ISERROR(VLOOKUP(A68,#REF!,5,FALSE)),0,VLOOKUP(A68,#REF!,5,FALSE))</f>
        <v>0</v>
      </c>
      <c r="J68" s="35">
        <f>IF(ISERROR(VLOOKUP(A68,#REF!,5,FALSE)),0,VLOOKUP(A68,#REF!,5,FALSE))</f>
        <v>0</v>
      </c>
      <c r="K68" s="22">
        <f>IF(ISERROR(VLOOKUP(A68,#REF!,5,FALSE)),0,VLOOKUP(A68,#REF!,5,FALSE))</f>
        <v>0</v>
      </c>
      <c r="L68" s="22">
        <f>IF(ISERROR(VLOOKUP(A68,#REF!,5,FALSE)),0,VLOOKUP(A68,#REF!,5,FALSE))</f>
        <v>0</v>
      </c>
      <c r="M68" s="22">
        <f>IF(ISERROR(VLOOKUP(A68,#REF!,5,FALSE)),0,VLOOKUP(A68,#REF!,5,FALSE))</f>
        <v>0</v>
      </c>
      <c r="N68" s="13"/>
      <c r="O68" s="35">
        <f t="shared" si="4"/>
        <v>0</v>
      </c>
      <c r="P68" s="43">
        <f>SUM(LARGE(D68:M68,{1}))</f>
        <v>0</v>
      </c>
      <c r="R68" s="45" t="s">
        <v>73</v>
      </c>
      <c r="S68" s="45" t="e">
        <f t="shared" ref="S68:S87" si="9">VLOOKUP(R68,A$3:C$99,3,FALSE)</f>
        <v>#DIV/0!</v>
      </c>
      <c r="U68" s="51">
        <v>0.68050328045933939</v>
      </c>
      <c r="V68" s="45" t="e">
        <f t="shared" ref="V68:V87" si="10">S68-U68</f>
        <v>#DIV/0!</v>
      </c>
    </row>
    <row r="69" spans="1:22" x14ac:dyDescent="0.35">
      <c r="A69" s="1" t="s">
        <v>103</v>
      </c>
      <c r="B69" s="6">
        <f t="shared" si="7"/>
        <v>0</v>
      </c>
      <c r="C69" s="36" t="e">
        <f t="shared" si="8"/>
        <v>#DIV/0!</v>
      </c>
      <c r="D69" s="22">
        <f>IF(ISERROR(VLOOKUP(A69,'Race 2'!B$2:G$45,5,FALSE)),0,VLOOKUP(A69,'Race 2'!B$2:G$45,5,FALSE))</f>
        <v>0</v>
      </c>
      <c r="E69" s="22">
        <f>IF(ISERROR(VLOOKUP(A69,#REF!,5,FALSE)),0,VLOOKUP(A69,#REF!,5,FALSE))</f>
        <v>0</v>
      </c>
      <c r="F69" s="22">
        <f>IF(ISERROR(VLOOKUP(A69,#REF!,5,FALSE)),0,VLOOKUP(A69,#REF!,5,FALSE))</f>
        <v>0</v>
      </c>
      <c r="G69" s="22">
        <f>IF(ISERROR(VLOOKUP(A69,#REF!,5,FALSE)),0,VLOOKUP(A69,#REF!,5,FALSE))</f>
        <v>0</v>
      </c>
      <c r="H69" s="35">
        <f>IF(ISERROR(VLOOKUP(A69,#REF!,5,FALSE)),0,VLOOKUP(A69,#REF!,5,FALSE))</f>
        <v>0</v>
      </c>
      <c r="I69" s="35">
        <f>IF(ISERROR(VLOOKUP(A69,#REF!,5,FALSE)),0,VLOOKUP(A69,#REF!,5,FALSE))</f>
        <v>0</v>
      </c>
      <c r="J69" s="35">
        <f>IF(ISERROR(VLOOKUP(A69,#REF!,5,FALSE)),0,VLOOKUP(A69,#REF!,5,FALSE))</f>
        <v>0</v>
      </c>
      <c r="K69" s="22">
        <f>IF(ISERROR(VLOOKUP(A69,#REF!,5,FALSE)),0,VLOOKUP(A69,#REF!,5,FALSE))</f>
        <v>0</v>
      </c>
      <c r="L69" s="22">
        <f>IF(ISERROR(VLOOKUP(A69,#REF!,5,FALSE)),0,VLOOKUP(A69,#REF!,5,FALSE))</f>
        <v>0</v>
      </c>
      <c r="M69" s="22">
        <f>IF(ISERROR(VLOOKUP(A69,#REF!,5,FALSE)),0,VLOOKUP(A69,#REF!,5,FALSE))</f>
        <v>0</v>
      </c>
      <c r="N69" s="13"/>
      <c r="O69" s="35">
        <f t="shared" ref="O69:O99" si="11">IF(M69&gt;0,IF(B69&gt;0,M69-C69,0),0)</f>
        <v>0</v>
      </c>
      <c r="P69" s="43">
        <f>SUM(LARGE(D69:M69,{1}))</f>
        <v>0</v>
      </c>
      <c r="R69" s="45" t="s">
        <v>79</v>
      </c>
      <c r="S69" s="45" t="e">
        <f t="shared" si="9"/>
        <v>#DIV/0!</v>
      </c>
      <c r="U69" s="51">
        <v>0.64325786126215201</v>
      </c>
      <c r="V69" s="45" t="e">
        <f t="shared" si="10"/>
        <v>#DIV/0!</v>
      </c>
    </row>
    <row r="70" spans="1:22" x14ac:dyDescent="0.35">
      <c r="A70" s="1" t="s">
        <v>107</v>
      </c>
      <c r="B70" s="6">
        <f t="shared" si="7"/>
        <v>0</v>
      </c>
      <c r="C70" s="36" t="e">
        <f t="shared" si="8"/>
        <v>#DIV/0!</v>
      </c>
      <c r="D70" s="22">
        <f>IF(ISERROR(VLOOKUP(A70,'Race 2'!B$2:G$45,5,FALSE)),0,VLOOKUP(A70,'Race 2'!B$2:G$45,5,FALSE))</f>
        <v>0</v>
      </c>
      <c r="E70" s="22">
        <f>IF(ISERROR(VLOOKUP(A70,#REF!,5,FALSE)),0,VLOOKUP(A70,#REF!,5,FALSE))</f>
        <v>0</v>
      </c>
      <c r="F70" s="22">
        <f>IF(ISERROR(VLOOKUP(A70,#REF!,5,FALSE)),0,VLOOKUP(A70,#REF!,5,FALSE))</f>
        <v>0</v>
      </c>
      <c r="G70" s="22">
        <f>IF(ISERROR(VLOOKUP(A70,#REF!,5,FALSE)),0,VLOOKUP(A70,#REF!,5,FALSE))</f>
        <v>0</v>
      </c>
      <c r="H70" s="35">
        <f>IF(ISERROR(VLOOKUP(A70,#REF!,5,FALSE)),0,VLOOKUP(A70,#REF!,5,FALSE))</f>
        <v>0</v>
      </c>
      <c r="I70" s="35">
        <f>IF(ISERROR(VLOOKUP(A70,#REF!,5,FALSE)),0,VLOOKUP(A70,#REF!,5,FALSE))</f>
        <v>0</v>
      </c>
      <c r="J70" s="35">
        <f>IF(ISERROR(VLOOKUP(A70,#REF!,5,FALSE)),0,VLOOKUP(A70,#REF!,5,FALSE))</f>
        <v>0</v>
      </c>
      <c r="K70" s="22">
        <f>IF(ISERROR(VLOOKUP(A70,#REF!,5,FALSE)),0,VLOOKUP(A70,#REF!,5,FALSE))</f>
        <v>0</v>
      </c>
      <c r="L70" s="22">
        <f>IF(ISERROR(VLOOKUP(A70,#REF!,5,FALSE)),0,VLOOKUP(A70,#REF!,5,FALSE))</f>
        <v>0</v>
      </c>
      <c r="M70" s="22">
        <f>IF(ISERROR(VLOOKUP(A70,#REF!,5,FALSE)),0,VLOOKUP(A70,#REF!,5,FALSE))</f>
        <v>0</v>
      </c>
      <c r="N70" s="13"/>
      <c r="O70" s="35">
        <f t="shared" si="11"/>
        <v>0</v>
      </c>
      <c r="P70" s="43">
        <f>SUM(LARGE(D70:M70,{1}))</f>
        <v>0</v>
      </c>
      <c r="R70" s="45" t="s">
        <v>214</v>
      </c>
      <c r="S70" s="45" t="e">
        <f t="shared" si="9"/>
        <v>#N/A</v>
      </c>
      <c r="U70" s="51">
        <v>0.55703564011522744</v>
      </c>
      <c r="V70" s="45" t="e">
        <f t="shared" si="10"/>
        <v>#N/A</v>
      </c>
    </row>
    <row r="71" spans="1:22" x14ac:dyDescent="0.35">
      <c r="A71" s="1" t="s">
        <v>100</v>
      </c>
      <c r="B71" s="6">
        <f t="shared" si="7"/>
        <v>0</v>
      </c>
      <c r="C71" s="36" t="e">
        <f t="shared" si="8"/>
        <v>#DIV/0!</v>
      </c>
      <c r="D71" s="22">
        <f>IF(ISERROR(VLOOKUP(A71,'Race 2'!B$2:G$45,5,FALSE)),0,VLOOKUP(A71,'Race 2'!B$2:G$45,5,FALSE))</f>
        <v>0</v>
      </c>
      <c r="E71" s="22">
        <f>IF(ISERROR(VLOOKUP(A71,#REF!,5,FALSE)),0,VLOOKUP(A71,#REF!,5,FALSE))</f>
        <v>0</v>
      </c>
      <c r="F71" s="22">
        <f>IF(ISERROR(VLOOKUP(A71,#REF!,5,FALSE)),0,VLOOKUP(A71,#REF!,5,FALSE))</f>
        <v>0</v>
      </c>
      <c r="G71" s="22">
        <f>IF(ISERROR(VLOOKUP(A71,#REF!,5,FALSE)),0,VLOOKUP(A71,#REF!,5,FALSE))</f>
        <v>0</v>
      </c>
      <c r="H71" s="35">
        <f>IF(ISERROR(VLOOKUP(A71,#REF!,5,FALSE)),0,VLOOKUP(A71,#REF!,5,FALSE))</f>
        <v>0</v>
      </c>
      <c r="I71" s="35">
        <f>IF(ISERROR(VLOOKUP(A71,#REF!,5,FALSE)),0,VLOOKUP(A71,#REF!,5,FALSE))</f>
        <v>0</v>
      </c>
      <c r="J71" s="35">
        <f>IF(ISERROR(VLOOKUP(A71,#REF!,5,FALSE)),0,VLOOKUP(A71,#REF!,5,FALSE))</f>
        <v>0</v>
      </c>
      <c r="K71" s="22">
        <f>IF(ISERROR(VLOOKUP(A71,#REF!,5,FALSE)),0,VLOOKUP(A71,#REF!,5,FALSE))</f>
        <v>0</v>
      </c>
      <c r="L71" s="22">
        <f>IF(ISERROR(VLOOKUP(A71,#REF!,5,FALSE)),0,VLOOKUP(A71,#REF!,5,FALSE))</f>
        <v>0</v>
      </c>
      <c r="M71" s="22">
        <f>IF(ISERROR(VLOOKUP(A71,#REF!,5,FALSE)),0,VLOOKUP(A71,#REF!,5,FALSE))</f>
        <v>0</v>
      </c>
      <c r="N71" s="13"/>
      <c r="O71" s="35">
        <f t="shared" si="11"/>
        <v>0</v>
      </c>
      <c r="P71" s="43">
        <f>SUM(LARGE(D71:M71,{1}))</f>
        <v>0</v>
      </c>
      <c r="R71" s="45" t="s">
        <v>215</v>
      </c>
      <c r="S71" s="45" t="e">
        <f t="shared" si="9"/>
        <v>#N/A</v>
      </c>
      <c r="U71" s="51">
        <v>0.53875414484924855</v>
      </c>
      <c r="V71" s="45" t="e">
        <f t="shared" si="10"/>
        <v>#N/A</v>
      </c>
    </row>
    <row r="72" spans="1:22" x14ac:dyDescent="0.35">
      <c r="A72" s="1" t="s">
        <v>75</v>
      </c>
      <c r="B72" s="6">
        <f t="shared" si="7"/>
        <v>0</v>
      </c>
      <c r="C72" s="36" t="e">
        <f t="shared" si="8"/>
        <v>#DIV/0!</v>
      </c>
      <c r="D72" s="22">
        <f>IF(ISERROR(VLOOKUP(A72,'Race 2'!B$2:G$45,5,FALSE)),0,VLOOKUP(A72,'Race 2'!B$2:G$45,5,FALSE))</f>
        <v>0</v>
      </c>
      <c r="E72" s="22">
        <f>IF(ISERROR(VLOOKUP(A72,#REF!,5,FALSE)),0,VLOOKUP(A72,#REF!,5,FALSE))</f>
        <v>0</v>
      </c>
      <c r="F72" s="22">
        <f>IF(ISERROR(VLOOKUP(A72,#REF!,5,FALSE)),0,VLOOKUP(A72,#REF!,5,FALSE))</f>
        <v>0</v>
      </c>
      <c r="G72" s="22">
        <f>IF(ISERROR(VLOOKUP(A72,#REF!,5,FALSE)),0,VLOOKUP(A72,#REF!,5,FALSE))</f>
        <v>0</v>
      </c>
      <c r="H72" s="35">
        <f>IF(ISERROR(VLOOKUP(A72,#REF!,5,FALSE)),0,VLOOKUP(A72,#REF!,5,FALSE))</f>
        <v>0</v>
      </c>
      <c r="I72" s="35">
        <f>IF(ISERROR(VLOOKUP(A72,#REF!,5,FALSE)),0,VLOOKUP(A72,#REF!,5,FALSE))</f>
        <v>0</v>
      </c>
      <c r="J72" s="35">
        <f>IF(ISERROR(VLOOKUP(A72,#REF!,5,FALSE)),0,VLOOKUP(A72,#REF!,5,FALSE))</f>
        <v>0</v>
      </c>
      <c r="K72" s="22">
        <f>IF(ISERROR(VLOOKUP(A72,#REF!,5,FALSE)),0,VLOOKUP(A72,#REF!,5,FALSE))</f>
        <v>0</v>
      </c>
      <c r="L72" s="22">
        <f>IF(ISERROR(VLOOKUP(A72,#REF!,5,FALSE)),0,VLOOKUP(A72,#REF!,5,FALSE))</f>
        <v>0</v>
      </c>
      <c r="M72" s="22">
        <f>IF(ISERROR(VLOOKUP(A72,#REF!,5,FALSE)),0,VLOOKUP(A72,#REF!,5,FALSE))</f>
        <v>0</v>
      </c>
      <c r="N72" s="13"/>
      <c r="O72" s="35">
        <f t="shared" si="11"/>
        <v>0</v>
      </c>
      <c r="P72" s="43">
        <f>SUM(LARGE(D72:M72,{1}))</f>
        <v>0</v>
      </c>
      <c r="R72" s="45" t="s">
        <v>125</v>
      </c>
      <c r="S72" s="45" t="e">
        <f t="shared" si="9"/>
        <v>#DIV/0!</v>
      </c>
      <c r="U72" s="51">
        <v>0.59210325220586646</v>
      </c>
      <c r="V72" s="45" t="e">
        <f t="shared" si="10"/>
        <v>#DIV/0!</v>
      </c>
    </row>
    <row r="73" spans="1:22" x14ac:dyDescent="0.35">
      <c r="A73" s="1" t="s">
        <v>169</v>
      </c>
      <c r="B73" s="6">
        <f t="shared" si="7"/>
        <v>0</v>
      </c>
      <c r="C73" s="36" t="e">
        <f t="shared" si="8"/>
        <v>#DIV/0!</v>
      </c>
      <c r="D73" s="22">
        <f>IF(ISERROR(VLOOKUP(A73,'Race 2'!B$2:G$45,5,FALSE)),0,VLOOKUP(A73,'Race 2'!B$2:G$45,5,FALSE))</f>
        <v>0</v>
      </c>
      <c r="E73" s="22">
        <f>IF(ISERROR(VLOOKUP(A73,#REF!,5,FALSE)),0,VLOOKUP(A73,#REF!,5,FALSE))</f>
        <v>0</v>
      </c>
      <c r="F73" s="22">
        <f>IF(ISERROR(VLOOKUP(A73,#REF!,5,FALSE)),0,VLOOKUP(A73,#REF!,5,FALSE))</f>
        <v>0</v>
      </c>
      <c r="G73" s="22">
        <f>IF(ISERROR(VLOOKUP(A73,#REF!,5,FALSE)),0,VLOOKUP(A73,#REF!,5,FALSE))</f>
        <v>0</v>
      </c>
      <c r="H73" s="35">
        <f>IF(ISERROR(VLOOKUP(A73,#REF!,5,FALSE)),0,VLOOKUP(A73,#REF!,5,FALSE))</f>
        <v>0</v>
      </c>
      <c r="I73" s="35">
        <f>IF(ISERROR(VLOOKUP(A73,#REF!,5,FALSE)),0,VLOOKUP(A73,#REF!,5,FALSE))</f>
        <v>0</v>
      </c>
      <c r="J73" s="35">
        <f>IF(ISERROR(VLOOKUP(A73,#REF!,5,FALSE)),0,VLOOKUP(A73,#REF!,5,FALSE))</f>
        <v>0</v>
      </c>
      <c r="K73" s="22">
        <f>IF(ISERROR(VLOOKUP(A73,#REF!,5,FALSE)),0,VLOOKUP(A73,#REF!,5,FALSE))</f>
        <v>0</v>
      </c>
      <c r="L73" s="22">
        <f>IF(ISERROR(VLOOKUP(A73,#REF!,5,FALSE)),0,VLOOKUP(A73,#REF!,5,FALSE))</f>
        <v>0</v>
      </c>
      <c r="M73" s="22">
        <f>IF(ISERROR(VLOOKUP(A73,#REF!,5,FALSE)),0,VLOOKUP(A73,#REF!,5,FALSE))</f>
        <v>0</v>
      </c>
      <c r="N73" s="13"/>
      <c r="O73" s="35">
        <f t="shared" si="11"/>
        <v>0</v>
      </c>
      <c r="P73" s="43">
        <f>SUM(LARGE(D73:M73,{1}))</f>
        <v>0</v>
      </c>
      <c r="R73" s="45" t="s">
        <v>145</v>
      </c>
      <c r="S73" s="45" t="e">
        <f t="shared" si="9"/>
        <v>#DIV/0!</v>
      </c>
      <c r="U73" s="51">
        <v>0.59367802285203808</v>
      </c>
      <c r="V73" s="45" t="e">
        <f t="shared" si="10"/>
        <v>#DIV/0!</v>
      </c>
    </row>
    <row r="74" spans="1:22" x14ac:dyDescent="0.35">
      <c r="A74" s="1" t="s">
        <v>156</v>
      </c>
      <c r="B74" s="6">
        <f t="shared" si="7"/>
        <v>0</v>
      </c>
      <c r="C74" s="36" t="e">
        <f t="shared" si="8"/>
        <v>#DIV/0!</v>
      </c>
      <c r="D74" s="22">
        <f>IF(ISERROR(VLOOKUP(A74,'Race 2'!B$2:G$45,5,FALSE)),0,VLOOKUP(A74,'Race 2'!B$2:G$45,5,FALSE))</f>
        <v>0</v>
      </c>
      <c r="E74" s="22">
        <f>IF(ISERROR(VLOOKUP(A74,#REF!,5,FALSE)),0,VLOOKUP(A74,#REF!,5,FALSE))</f>
        <v>0</v>
      </c>
      <c r="F74" s="22">
        <f>IF(ISERROR(VLOOKUP(A74,#REF!,5,FALSE)),0,VLOOKUP(A74,#REF!,5,FALSE))</f>
        <v>0</v>
      </c>
      <c r="G74" s="22">
        <f>IF(ISERROR(VLOOKUP(A74,#REF!,5,FALSE)),0,VLOOKUP(A74,#REF!,5,FALSE))</f>
        <v>0</v>
      </c>
      <c r="H74" s="35">
        <f>IF(ISERROR(VLOOKUP(A74,#REF!,5,FALSE)),0,VLOOKUP(A74,#REF!,5,FALSE))</f>
        <v>0</v>
      </c>
      <c r="I74" s="35">
        <f>IF(ISERROR(VLOOKUP(A74,#REF!,5,FALSE)),0,VLOOKUP(A74,#REF!,5,FALSE))</f>
        <v>0</v>
      </c>
      <c r="J74" s="35">
        <f>IF(ISERROR(VLOOKUP(A74,#REF!,5,FALSE)),0,VLOOKUP(A74,#REF!,5,FALSE))</f>
        <v>0</v>
      </c>
      <c r="K74" s="22">
        <f>IF(ISERROR(VLOOKUP(A74,#REF!,5,FALSE)),0,VLOOKUP(A74,#REF!,5,FALSE))</f>
        <v>0</v>
      </c>
      <c r="L74" s="22">
        <f>IF(ISERROR(VLOOKUP(A74,#REF!,5,FALSE)),0,VLOOKUP(A74,#REF!,5,FALSE))</f>
        <v>0</v>
      </c>
      <c r="M74" s="22">
        <f>IF(ISERROR(VLOOKUP(A74,#REF!,5,FALSE)),0,VLOOKUP(A74,#REF!,5,FALSE))</f>
        <v>0</v>
      </c>
      <c r="N74" s="13"/>
      <c r="O74" s="35">
        <f t="shared" si="11"/>
        <v>0</v>
      </c>
      <c r="P74" s="43">
        <f>SUM(LARGE(D74:M74,{1}))</f>
        <v>0</v>
      </c>
      <c r="R74" s="45" t="s">
        <v>118</v>
      </c>
      <c r="S74" s="45" t="e">
        <f t="shared" si="9"/>
        <v>#DIV/0!</v>
      </c>
      <c r="U74" s="51">
        <v>0.53096499499352767</v>
      </c>
      <c r="V74" s="45" t="e">
        <f t="shared" si="10"/>
        <v>#DIV/0!</v>
      </c>
    </row>
    <row r="75" spans="1:22" x14ac:dyDescent="0.35">
      <c r="A75" s="1" t="s">
        <v>183</v>
      </c>
      <c r="B75" s="6">
        <f t="shared" si="7"/>
        <v>0</v>
      </c>
      <c r="C75" s="36" t="e">
        <f t="shared" si="8"/>
        <v>#DIV/0!</v>
      </c>
      <c r="D75" s="22">
        <f>IF(ISERROR(VLOOKUP(A75,'Race 2'!B$2:G$45,5,FALSE)),0,VLOOKUP(A75,'Race 2'!B$2:G$45,5,FALSE))</f>
        <v>0</v>
      </c>
      <c r="E75" s="22">
        <f>IF(ISERROR(VLOOKUP(A75,#REF!,5,FALSE)),0,VLOOKUP(A75,#REF!,5,FALSE))</f>
        <v>0</v>
      </c>
      <c r="F75" s="22">
        <f>IF(ISERROR(VLOOKUP(A75,#REF!,5,FALSE)),0,VLOOKUP(A75,#REF!,5,FALSE))</f>
        <v>0</v>
      </c>
      <c r="G75" s="22">
        <f>IF(ISERROR(VLOOKUP(A75,#REF!,5,FALSE)),0,VLOOKUP(A75,#REF!,5,FALSE))</f>
        <v>0</v>
      </c>
      <c r="H75" s="35">
        <f>IF(ISERROR(VLOOKUP(A75,#REF!,5,FALSE)),0,VLOOKUP(A75,#REF!,5,FALSE))</f>
        <v>0</v>
      </c>
      <c r="I75" s="35">
        <f>IF(ISERROR(VLOOKUP(A75,#REF!,5,FALSE)),0,VLOOKUP(A75,#REF!,5,FALSE))</f>
        <v>0</v>
      </c>
      <c r="J75" s="35">
        <f>IF(ISERROR(VLOOKUP(A75,#REF!,5,FALSE)),0,VLOOKUP(A75,#REF!,5,FALSE))</f>
        <v>0</v>
      </c>
      <c r="K75" s="22">
        <f>IF(ISERROR(VLOOKUP(A75,#REF!,5,FALSE)),0,VLOOKUP(A75,#REF!,5,FALSE))</f>
        <v>0</v>
      </c>
      <c r="L75" s="22">
        <f>IF(ISERROR(VLOOKUP(A75,#REF!,5,FALSE)),0,VLOOKUP(A75,#REF!,5,FALSE))</f>
        <v>0</v>
      </c>
      <c r="M75" s="22">
        <f>IF(ISERROR(VLOOKUP(A75,#REF!,5,FALSE)),0,VLOOKUP(A75,#REF!,5,FALSE))</f>
        <v>0</v>
      </c>
      <c r="N75" s="13"/>
      <c r="O75" s="35">
        <f t="shared" si="11"/>
        <v>0</v>
      </c>
      <c r="P75" s="43">
        <f>SUM(LARGE(D75:M75,{1}))</f>
        <v>0</v>
      </c>
      <c r="R75" s="45" t="s">
        <v>216</v>
      </c>
      <c r="S75" s="45" t="e">
        <f t="shared" si="9"/>
        <v>#N/A</v>
      </c>
      <c r="U75" s="51">
        <v>0.69209831072655414</v>
      </c>
      <c r="V75" s="45" t="e">
        <f t="shared" si="10"/>
        <v>#N/A</v>
      </c>
    </row>
    <row r="76" spans="1:22" x14ac:dyDescent="0.35">
      <c r="A76" s="1" t="s">
        <v>190</v>
      </c>
      <c r="B76" s="6">
        <f t="shared" si="7"/>
        <v>0</v>
      </c>
      <c r="C76" s="36" t="e">
        <f t="shared" si="8"/>
        <v>#DIV/0!</v>
      </c>
      <c r="D76" s="22">
        <f>IF(ISERROR(VLOOKUP(A76,'Race 2'!B$2:G$45,5,FALSE)),0,VLOOKUP(A76,'Race 2'!B$2:G$45,5,FALSE))</f>
        <v>0</v>
      </c>
      <c r="E76" s="22">
        <f>IF(ISERROR(VLOOKUP(A76,#REF!,5,FALSE)),0,VLOOKUP(A76,#REF!,5,FALSE))</f>
        <v>0</v>
      </c>
      <c r="F76" s="22">
        <f>IF(ISERROR(VLOOKUP(A76,#REF!,5,FALSE)),0,VLOOKUP(A76,#REF!,5,FALSE))</f>
        <v>0</v>
      </c>
      <c r="G76" s="22">
        <f>IF(ISERROR(VLOOKUP(A76,#REF!,5,FALSE)),0,VLOOKUP(A76,#REF!,5,FALSE))</f>
        <v>0</v>
      </c>
      <c r="H76" s="35">
        <f>IF(ISERROR(VLOOKUP(A76,#REF!,5,FALSE)),0,VLOOKUP(A76,#REF!,5,FALSE))</f>
        <v>0</v>
      </c>
      <c r="I76" s="35">
        <f>IF(ISERROR(VLOOKUP(A76,#REF!,5,FALSE)),0,VLOOKUP(A76,#REF!,5,FALSE))</f>
        <v>0</v>
      </c>
      <c r="J76" s="35">
        <f>IF(ISERROR(VLOOKUP(A76,#REF!,5,FALSE)),0,VLOOKUP(A76,#REF!,5,FALSE))</f>
        <v>0</v>
      </c>
      <c r="K76" s="22">
        <f>IF(ISERROR(VLOOKUP(A76,#REF!,5,FALSE)),0,VLOOKUP(A76,#REF!,5,FALSE))</f>
        <v>0</v>
      </c>
      <c r="L76" s="22">
        <f>IF(ISERROR(VLOOKUP(A76,#REF!,5,FALSE)),0,VLOOKUP(A76,#REF!,5,FALSE))</f>
        <v>0</v>
      </c>
      <c r="M76" s="22">
        <f>IF(ISERROR(VLOOKUP(A76,#REF!,5,FALSE)),0,VLOOKUP(A76,#REF!,5,FALSE))</f>
        <v>0</v>
      </c>
      <c r="N76" s="13"/>
      <c r="O76" s="35">
        <f t="shared" si="11"/>
        <v>0</v>
      </c>
      <c r="P76" s="43">
        <f>SUM(LARGE(D76:M76,{1}))</f>
        <v>0</v>
      </c>
      <c r="R76" s="45" t="s">
        <v>217</v>
      </c>
      <c r="S76" s="45" t="e">
        <f t="shared" si="9"/>
        <v>#N/A</v>
      </c>
      <c r="U76" s="51">
        <v>0.69363046800776562</v>
      </c>
      <c r="V76" s="45" t="e">
        <f t="shared" si="10"/>
        <v>#N/A</v>
      </c>
    </row>
    <row r="77" spans="1:22" x14ac:dyDescent="0.35">
      <c r="A77" s="1" t="s">
        <v>134</v>
      </c>
      <c r="B77" s="6">
        <f t="shared" si="7"/>
        <v>0</v>
      </c>
      <c r="C77" s="36" t="e">
        <f t="shared" si="8"/>
        <v>#DIV/0!</v>
      </c>
      <c r="D77" s="22">
        <f>IF(ISERROR(VLOOKUP(A77,'Race 2'!B$2:G$45,5,FALSE)),0,VLOOKUP(A77,'Race 2'!B$2:G$45,5,FALSE))</f>
        <v>0</v>
      </c>
      <c r="E77" s="22">
        <f>IF(ISERROR(VLOOKUP(A77,#REF!,5,FALSE)),0,VLOOKUP(A77,#REF!,5,FALSE))</f>
        <v>0</v>
      </c>
      <c r="F77" s="22">
        <f>IF(ISERROR(VLOOKUP(A77,#REF!,5,FALSE)),0,VLOOKUP(A77,#REF!,5,FALSE))</f>
        <v>0</v>
      </c>
      <c r="G77" s="22">
        <f>IF(ISERROR(VLOOKUP(A77,#REF!,5,FALSE)),0,VLOOKUP(A77,#REF!,5,FALSE))</f>
        <v>0</v>
      </c>
      <c r="H77" s="35">
        <f>IF(ISERROR(VLOOKUP(A77,#REF!,5,FALSE)),0,VLOOKUP(A77,#REF!,5,FALSE))</f>
        <v>0</v>
      </c>
      <c r="I77" s="35">
        <f>IF(ISERROR(VLOOKUP(A77,#REF!,5,FALSE)),0,VLOOKUP(A77,#REF!,5,FALSE))</f>
        <v>0</v>
      </c>
      <c r="J77" s="35">
        <f>IF(ISERROR(VLOOKUP(A77,#REF!,5,FALSE)),0,VLOOKUP(A77,#REF!,5,FALSE))</f>
        <v>0</v>
      </c>
      <c r="K77" s="22">
        <f>IF(ISERROR(VLOOKUP(A77,#REF!,5,FALSE)),0,VLOOKUP(A77,#REF!,5,FALSE))</f>
        <v>0</v>
      </c>
      <c r="L77" s="22">
        <f>IF(ISERROR(VLOOKUP(A77,#REF!,5,FALSE)),0,VLOOKUP(A77,#REF!,5,FALSE))</f>
        <v>0</v>
      </c>
      <c r="M77" s="22">
        <f>IF(ISERROR(VLOOKUP(A77,#REF!,5,FALSE)),0,VLOOKUP(A77,#REF!,5,FALSE))</f>
        <v>0</v>
      </c>
      <c r="N77" s="13"/>
      <c r="O77" s="35">
        <f t="shared" si="11"/>
        <v>0</v>
      </c>
      <c r="P77" s="43">
        <f>SUM(LARGE(D77:M77,{1}))</f>
        <v>0</v>
      </c>
      <c r="R77" s="45" t="s">
        <v>218</v>
      </c>
      <c r="S77" s="45" t="e">
        <f t="shared" si="9"/>
        <v>#N/A</v>
      </c>
      <c r="U77" s="51">
        <v>0.48438075986180962</v>
      </c>
      <c r="V77" s="45" t="e">
        <f t="shared" si="10"/>
        <v>#N/A</v>
      </c>
    </row>
    <row r="78" spans="1:22" x14ac:dyDescent="0.35">
      <c r="A78" s="1" t="s">
        <v>191</v>
      </c>
      <c r="B78" s="6">
        <f t="shared" si="7"/>
        <v>0</v>
      </c>
      <c r="C78" s="36" t="e">
        <f t="shared" si="8"/>
        <v>#DIV/0!</v>
      </c>
      <c r="D78" s="22">
        <f>IF(ISERROR(VLOOKUP(A78,'Race 2'!B$2:G$45,5,FALSE)),0,VLOOKUP(A78,'Race 2'!B$2:G$45,5,FALSE))</f>
        <v>0</v>
      </c>
      <c r="E78" s="22">
        <f>IF(ISERROR(VLOOKUP(A78,#REF!,5,FALSE)),0,VLOOKUP(A78,#REF!,5,FALSE))</f>
        <v>0</v>
      </c>
      <c r="F78" s="22">
        <f>IF(ISERROR(VLOOKUP(A78,#REF!,5,FALSE)),0,VLOOKUP(A78,#REF!,5,FALSE))</f>
        <v>0</v>
      </c>
      <c r="G78" s="22">
        <f>IF(ISERROR(VLOOKUP(A78,#REF!,5,FALSE)),0,VLOOKUP(A78,#REF!,5,FALSE))</f>
        <v>0</v>
      </c>
      <c r="H78" s="35">
        <f>IF(ISERROR(VLOOKUP(A78,#REF!,5,FALSE)),0,VLOOKUP(A78,#REF!,5,FALSE))</f>
        <v>0</v>
      </c>
      <c r="I78" s="35">
        <f>IF(ISERROR(VLOOKUP(A78,#REF!,5,FALSE)),0,VLOOKUP(A78,#REF!,5,FALSE))</f>
        <v>0</v>
      </c>
      <c r="J78" s="35">
        <f>IF(ISERROR(VLOOKUP(A78,#REF!,5,FALSE)),0,VLOOKUP(A78,#REF!,5,FALSE))</f>
        <v>0</v>
      </c>
      <c r="K78" s="22">
        <f>IF(ISERROR(VLOOKUP(A78,#REF!,5,FALSE)),0,VLOOKUP(A78,#REF!,5,FALSE))</f>
        <v>0</v>
      </c>
      <c r="L78" s="22">
        <f>IF(ISERROR(VLOOKUP(A78,#REF!,5,FALSE)),0,VLOOKUP(A78,#REF!,5,FALSE))</f>
        <v>0</v>
      </c>
      <c r="M78" s="22">
        <f>IF(ISERROR(VLOOKUP(A78,#REF!,5,FALSE)),0,VLOOKUP(A78,#REF!,5,FALSE))</f>
        <v>0</v>
      </c>
      <c r="N78" s="13"/>
      <c r="O78" s="35">
        <f t="shared" si="11"/>
        <v>0</v>
      </c>
      <c r="P78" s="43">
        <f>SUM(LARGE(D78:M78,{1}))</f>
        <v>0</v>
      </c>
      <c r="R78" s="45" t="s">
        <v>156</v>
      </c>
      <c r="S78" s="45" t="e">
        <f t="shared" si="9"/>
        <v>#DIV/0!</v>
      </c>
      <c r="U78" s="51">
        <v>0.56843418523528155</v>
      </c>
      <c r="V78" s="45" t="e">
        <f t="shared" si="10"/>
        <v>#DIV/0!</v>
      </c>
    </row>
    <row r="79" spans="1:22" x14ac:dyDescent="0.35">
      <c r="A79" s="1" t="s">
        <v>161</v>
      </c>
      <c r="B79" s="6">
        <f t="shared" si="7"/>
        <v>0</v>
      </c>
      <c r="C79" s="36" t="e">
        <f t="shared" si="8"/>
        <v>#DIV/0!</v>
      </c>
      <c r="D79" s="22">
        <f>IF(ISERROR(VLOOKUP(A79,'Race 2'!B$2:G$45,5,FALSE)),0,VLOOKUP(A79,'Race 2'!B$2:G$45,5,FALSE))</f>
        <v>0</v>
      </c>
      <c r="E79" s="22">
        <f>IF(ISERROR(VLOOKUP(A79,#REF!,5,FALSE)),0,VLOOKUP(A79,#REF!,5,FALSE))</f>
        <v>0</v>
      </c>
      <c r="F79" s="22">
        <f>IF(ISERROR(VLOOKUP(A79,#REF!,5,FALSE)),0,VLOOKUP(A79,#REF!,5,FALSE))</f>
        <v>0</v>
      </c>
      <c r="G79" s="22">
        <f>IF(ISERROR(VLOOKUP(A79,#REF!,5,FALSE)),0,VLOOKUP(A79,#REF!,5,FALSE))</f>
        <v>0</v>
      </c>
      <c r="H79" s="35">
        <f>IF(ISERROR(VLOOKUP(A79,#REF!,5,FALSE)),0,VLOOKUP(A79,#REF!,5,FALSE))</f>
        <v>0</v>
      </c>
      <c r="I79" s="35">
        <f>IF(ISERROR(VLOOKUP(A79,#REF!,5,FALSE)),0,VLOOKUP(A79,#REF!,5,FALSE))</f>
        <v>0</v>
      </c>
      <c r="J79" s="35">
        <f>IF(ISERROR(VLOOKUP(A79,#REF!,5,FALSE)),0,VLOOKUP(A79,#REF!,5,FALSE))</f>
        <v>0</v>
      </c>
      <c r="K79" s="22">
        <f>IF(ISERROR(VLOOKUP(A79,#REF!,5,FALSE)),0,VLOOKUP(A79,#REF!,5,FALSE))</f>
        <v>0</v>
      </c>
      <c r="L79" s="22">
        <f>IF(ISERROR(VLOOKUP(A79,#REF!,5,FALSE)),0,VLOOKUP(A79,#REF!,5,FALSE))</f>
        <v>0</v>
      </c>
      <c r="M79" s="22">
        <f>IF(ISERROR(VLOOKUP(A79,#REF!,5,FALSE)),0,VLOOKUP(A79,#REF!,5,FALSE))</f>
        <v>0</v>
      </c>
      <c r="N79" s="13"/>
      <c r="O79" s="35">
        <f t="shared" si="11"/>
        <v>0</v>
      </c>
      <c r="P79" s="43">
        <f>SUM(LARGE(D79:M79,{1}))</f>
        <v>0</v>
      </c>
      <c r="R79" s="45" t="s">
        <v>77</v>
      </c>
      <c r="S79" s="45" t="e">
        <f t="shared" si="9"/>
        <v>#DIV/0!</v>
      </c>
      <c r="U79" s="51">
        <v>0.60857739580831449</v>
      </c>
      <c r="V79" s="45" t="e">
        <f t="shared" si="10"/>
        <v>#DIV/0!</v>
      </c>
    </row>
    <row r="80" spans="1:22" x14ac:dyDescent="0.35">
      <c r="A80" s="1" t="s">
        <v>203</v>
      </c>
      <c r="B80" s="6">
        <f t="shared" si="7"/>
        <v>0</v>
      </c>
      <c r="C80" s="36" t="e">
        <f t="shared" si="8"/>
        <v>#DIV/0!</v>
      </c>
      <c r="D80" s="22">
        <f>IF(ISERROR(VLOOKUP(A80,'Race 2'!B$2:G$45,5,FALSE)),0,VLOOKUP(A80,'Race 2'!B$2:G$45,5,FALSE))</f>
        <v>0</v>
      </c>
      <c r="E80" s="22">
        <f>IF(ISERROR(VLOOKUP(A80,#REF!,5,FALSE)),0,VLOOKUP(A80,#REF!,5,FALSE))</f>
        <v>0</v>
      </c>
      <c r="F80" s="22">
        <f>IF(ISERROR(VLOOKUP(A80,#REF!,5,FALSE)),0,VLOOKUP(A80,#REF!,5,FALSE))</f>
        <v>0</v>
      </c>
      <c r="G80" s="22">
        <f>IF(ISERROR(VLOOKUP(A80,#REF!,5,FALSE)),0,VLOOKUP(A80,#REF!,5,FALSE))</f>
        <v>0</v>
      </c>
      <c r="H80" s="35">
        <f>IF(ISERROR(VLOOKUP(A80,#REF!,5,FALSE)),0,VLOOKUP(A80,#REF!,5,FALSE))</f>
        <v>0</v>
      </c>
      <c r="I80" s="35">
        <f>IF(ISERROR(VLOOKUP(A80,#REF!,5,FALSE)),0,VLOOKUP(A80,#REF!,5,FALSE))</f>
        <v>0</v>
      </c>
      <c r="J80" s="35">
        <f>IF(ISERROR(VLOOKUP(A80,#REF!,5,FALSE)),0,VLOOKUP(A80,#REF!,5,FALSE))</f>
        <v>0</v>
      </c>
      <c r="K80" s="22">
        <f>IF(ISERROR(VLOOKUP(A80,#REF!,5,FALSE)),0,VLOOKUP(A80,#REF!,5,FALSE))</f>
        <v>0</v>
      </c>
      <c r="L80" s="22">
        <f>IF(ISERROR(VLOOKUP(A80,#REF!,5,FALSE)),0,VLOOKUP(A80,#REF!,5,FALSE))</f>
        <v>0</v>
      </c>
      <c r="M80" s="22">
        <f>IF(ISERROR(VLOOKUP(A80,#REF!,5,FALSE)),0,VLOOKUP(A80,#REF!,5,FALSE))</f>
        <v>0</v>
      </c>
      <c r="N80" s="13"/>
      <c r="O80" s="35">
        <f t="shared" si="11"/>
        <v>0</v>
      </c>
      <c r="P80" s="43">
        <f>SUM(LARGE(D80:M80,{1}))</f>
        <v>0</v>
      </c>
      <c r="R80" s="45" t="s">
        <v>161</v>
      </c>
      <c r="S80" s="45" t="e">
        <f t="shared" si="9"/>
        <v>#DIV/0!</v>
      </c>
      <c r="U80" s="51">
        <v>0.5376980654561847</v>
      </c>
      <c r="V80" s="45" t="e">
        <f t="shared" si="10"/>
        <v>#DIV/0!</v>
      </c>
    </row>
    <row r="81" spans="1:22" x14ac:dyDescent="0.35">
      <c r="A81" s="1" t="s">
        <v>168</v>
      </c>
      <c r="B81" s="6">
        <f t="shared" si="7"/>
        <v>0</v>
      </c>
      <c r="C81" s="36" t="e">
        <f t="shared" si="8"/>
        <v>#DIV/0!</v>
      </c>
      <c r="D81" s="22">
        <f>IF(ISERROR(VLOOKUP(A81,'Race 2'!B$2:G$45,5,FALSE)),0,VLOOKUP(A81,'Race 2'!B$2:G$45,5,FALSE))</f>
        <v>0</v>
      </c>
      <c r="E81" s="22">
        <f>IF(ISERROR(VLOOKUP(A81,#REF!,5,FALSE)),0,VLOOKUP(A81,#REF!,5,FALSE))</f>
        <v>0</v>
      </c>
      <c r="F81" s="22">
        <f>IF(ISERROR(VLOOKUP(A81,#REF!,5,FALSE)),0,VLOOKUP(A81,#REF!,5,FALSE))</f>
        <v>0</v>
      </c>
      <c r="G81" s="22">
        <f>IF(ISERROR(VLOOKUP(A81,#REF!,5,FALSE)),0,VLOOKUP(A81,#REF!,5,FALSE))</f>
        <v>0</v>
      </c>
      <c r="H81" s="35">
        <f>IF(ISERROR(VLOOKUP(A81,#REF!,5,FALSE)),0,VLOOKUP(A81,#REF!,5,FALSE))</f>
        <v>0</v>
      </c>
      <c r="I81" s="35">
        <f>IF(ISERROR(VLOOKUP(A81,#REF!,5,FALSE)),0,VLOOKUP(A81,#REF!,5,FALSE))</f>
        <v>0</v>
      </c>
      <c r="J81" s="35">
        <f>IF(ISERROR(VLOOKUP(A81,#REF!,5,FALSE)),0,VLOOKUP(A81,#REF!,5,FALSE))</f>
        <v>0</v>
      </c>
      <c r="K81" s="22">
        <f>IF(ISERROR(VLOOKUP(A81,#REF!,5,FALSE)),0,VLOOKUP(A81,#REF!,5,FALSE))</f>
        <v>0</v>
      </c>
      <c r="L81" s="22">
        <f>IF(ISERROR(VLOOKUP(A81,#REF!,5,FALSE)),0,VLOOKUP(A81,#REF!,5,FALSE))</f>
        <v>0</v>
      </c>
      <c r="M81" s="22">
        <f>IF(ISERROR(VLOOKUP(A81,#REF!,5,FALSE)),0,VLOOKUP(A81,#REF!,5,FALSE))</f>
        <v>0</v>
      </c>
      <c r="N81" s="13"/>
      <c r="O81" s="35">
        <f t="shared" si="11"/>
        <v>0</v>
      </c>
      <c r="P81" s="43">
        <f>SUM(LARGE(D81:M81,{1}))</f>
        <v>0</v>
      </c>
      <c r="R81" s="1" t="s">
        <v>116</v>
      </c>
      <c r="S81" s="45" t="e">
        <f t="shared" si="9"/>
        <v>#DIV/0!</v>
      </c>
      <c r="U81" s="51">
        <v>0.60603773584905662</v>
      </c>
      <c r="V81" s="45" t="e">
        <f t="shared" si="10"/>
        <v>#DIV/0!</v>
      </c>
    </row>
    <row r="82" spans="1:22" x14ac:dyDescent="0.35">
      <c r="A82" s="1" t="s">
        <v>77</v>
      </c>
      <c r="B82" s="6">
        <f t="shared" si="7"/>
        <v>0</v>
      </c>
      <c r="C82" s="36" t="e">
        <f t="shared" si="8"/>
        <v>#DIV/0!</v>
      </c>
      <c r="D82" s="22">
        <f>IF(ISERROR(VLOOKUP(A82,'Race 2'!B$2:G$45,5,FALSE)),0,VLOOKUP(A82,'Race 2'!B$2:G$45,5,FALSE))</f>
        <v>0</v>
      </c>
      <c r="E82" s="22">
        <f>IF(ISERROR(VLOOKUP(A82,#REF!,5,FALSE)),0,VLOOKUP(A82,#REF!,5,FALSE))</f>
        <v>0</v>
      </c>
      <c r="F82" s="22">
        <f>IF(ISERROR(VLOOKUP(A82,#REF!,5,FALSE)),0,VLOOKUP(A82,#REF!,5,FALSE))</f>
        <v>0</v>
      </c>
      <c r="G82" s="22">
        <f>IF(ISERROR(VLOOKUP(A82,#REF!,5,FALSE)),0,VLOOKUP(A82,#REF!,5,FALSE))</f>
        <v>0</v>
      </c>
      <c r="H82" s="35">
        <f>IF(ISERROR(VLOOKUP(A82,#REF!,5,FALSE)),0,VLOOKUP(A82,#REF!,5,FALSE))</f>
        <v>0</v>
      </c>
      <c r="I82" s="35">
        <f>IF(ISERROR(VLOOKUP(A82,#REF!,5,FALSE)),0,VLOOKUP(A82,#REF!,5,FALSE))</f>
        <v>0</v>
      </c>
      <c r="J82" s="35">
        <f>IF(ISERROR(VLOOKUP(A82,#REF!,5,FALSE)),0,VLOOKUP(A82,#REF!,5,FALSE))</f>
        <v>0</v>
      </c>
      <c r="K82" s="22">
        <f>IF(ISERROR(VLOOKUP(A82,#REF!,5,FALSE)),0,VLOOKUP(A82,#REF!,5,FALSE))</f>
        <v>0</v>
      </c>
      <c r="L82" s="22">
        <f>IF(ISERROR(VLOOKUP(A82,#REF!,5,FALSE)),0,VLOOKUP(A82,#REF!,5,FALSE))</f>
        <v>0</v>
      </c>
      <c r="M82" s="22">
        <f>IF(ISERROR(VLOOKUP(A82,#REF!,5,FALSE)),0,VLOOKUP(A82,#REF!,5,FALSE))</f>
        <v>0</v>
      </c>
      <c r="N82" s="13"/>
      <c r="O82" s="35">
        <f t="shared" si="11"/>
        <v>0</v>
      </c>
      <c r="P82" s="43">
        <f>SUM(LARGE(D82:M82,{1}))</f>
        <v>0</v>
      </c>
      <c r="R82" s="1" t="s">
        <v>138</v>
      </c>
      <c r="S82" s="45" t="e">
        <f t="shared" si="9"/>
        <v>#DIV/0!</v>
      </c>
      <c r="U82" s="51">
        <v>0.49057159693576902</v>
      </c>
      <c r="V82" s="45" t="e">
        <f t="shared" si="10"/>
        <v>#DIV/0!</v>
      </c>
    </row>
    <row r="83" spans="1:22" x14ac:dyDescent="0.35">
      <c r="A83" s="1" t="s">
        <v>170</v>
      </c>
      <c r="B83" s="6">
        <f t="shared" si="7"/>
        <v>0</v>
      </c>
      <c r="C83" s="36" t="e">
        <f t="shared" si="8"/>
        <v>#DIV/0!</v>
      </c>
      <c r="D83" s="22">
        <f>IF(ISERROR(VLOOKUP(A83,'Race 2'!B$2:G$45,5,FALSE)),0,VLOOKUP(A83,'Race 2'!B$2:G$45,5,FALSE))</f>
        <v>0</v>
      </c>
      <c r="E83" s="22">
        <f>IF(ISERROR(VLOOKUP(A83,#REF!,5,FALSE)),0,VLOOKUP(A83,#REF!,5,FALSE))</f>
        <v>0</v>
      </c>
      <c r="F83" s="22">
        <f>IF(ISERROR(VLOOKUP(A83,#REF!,5,FALSE)),0,VLOOKUP(A83,#REF!,5,FALSE))</f>
        <v>0</v>
      </c>
      <c r="G83" s="22">
        <f>IF(ISERROR(VLOOKUP(A83,#REF!,5,FALSE)),0,VLOOKUP(A83,#REF!,5,FALSE))</f>
        <v>0</v>
      </c>
      <c r="H83" s="35">
        <f>IF(ISERROR(VLOOKUP(A83,#REF!,5,FALSE)),0,VLOOKUP(A83,#REF!,5,FALSE))</f>
        <v>0</v>
      </c>
      <c r="I83" s="35">
        <f>IF(ISERROR(VLOOKUP(A83,#REF!,5,FALSE)),0,VLOOKUP(A83,#REF!,5,FALSE))</f>
        <v>0</v>
      </c>
      <c r="J83" s="35">
        <f>IF(ISERROR(VLOOKUP(A83,#REF!,5,FALSE)),0,VLOOKUP(A83,#REF!,5,FALSE))</f>
        <v>0</v>
      </c>
      <c r="K83" s="22">
        <f>IF(ISERROR(VLOOKUP(A83,#REF!,5,FALSE)),0,VLOOKUP(A83,#REF!,5,FALSE))</f>
        <v>0</v>
      </c>
      <c r="L83" s="22">
        <f>IF(ISERROR(VLOOKUP(A83,#REF!,5,FALSE)),0,VLOOKUP(A83,#REF!,5,FALSE))</f>
        <v>0</v>
      </c>
      <c r="M83" s="22">
        <f>IF(ISERROR(VLOOKUP(A83,#REF!,5,FALSE)),0,VLOOKUP(A83,#REF!,5,FALSE))</f>
        <v>0</v>
      </c>
      <c r="N83" s="13"/>
      <c r="O83" s="35">
        <f t="shared" si="11"/>
        <v>0</v>
      </c>
      <c r="P83" s="43">
        <f>SUM(LARGE(D83:M83,{1}))</f>
        <v>0</v>
      </c>
      <c r="R83" s="1" t="s">
        <v>219</v>
      </c>
      <c r="S83" s="45" t="e">
        <f t="shared" si="9"/>
        <v>#N/A</v>
      </c>
      <c r="U83" s="51">
        <v>0.39966988917708085</v>
      </c>
      <c r="V83" s="45" t="e">
        <f t="shared" si="10"/>
        <v>#N/A</v>
      </c>
    </row>
    <row r="84" spans="1:22" x14ac:dyDescent="0.35">
      <c r="A84" s="1" t="s">
        <v>95</v>
      </c>
      <c r="B84" s="6">
        <f t="shared" si="7"/>
        <v>0</v>
      </c>
      <c r="C84" s="36" t="e">
        <f t="shared" si="8"/>
        <v>#DIV/0!</v>
      </c>
      <c r="D84" s="22">
        <f>IF(ISERROR(VLOOKUP(A84,'Race 2'!B$2:G$45,5,FALSE)),0,VLOOKUP(A84,'Race 2'!B$2:G$45,5,FALSE))</f>
        <v>0</v>
      </c>
      <c r="E84" s="22">
        <f>IF(ISERROR(VLOOKUP(A84,#REF!,5,FALSE)),0,VLOOKUP(A84,#REF!,5,FALSE))</f>
        <v>0</v>
      </c>
      <c r="F84" s="22">
        <f>IF(ISERROR(VLOOKUP(A84,#REF!,5,FALSE)),0,VLOOKUP(A84,#REF!,5,FALSE))</f>
        <v>0</v>
      </c>
      <c r="G84" s="22">
        <f>IF(ISERROR(VLOOKUP(A84,#REF!,5,FALSE)),0,VLOOKUP(A84,#REF!,5,FALSE))</f>
        <v>0</v>
      </c>
      <c r="H84" s="35">
        <f>IF(ISERROR(VLOOKUP(A84,#REF!,5,FALSE)),0,VLOOKUP(A84,#REF!,5,FALSE))</f>
        <v>0</v>
      </c>
      <c r="I84" s="35">
        <f>IF(ISERROR(VLOOKUP(A84,#REF!,5,FALSE)),0,VLOOKUP(A84,#REF!,5,FALSE))</f>
        <v>0</v>
      </c>
      <c r="J84" s="35">
        <f>IF(ISERROR(VLOOKUP(A84,#REF!,5,FALSE)),0,VLOOKUP(A84,#REF!,5,FALSE))</f>
        <v>0</v>
      </c>
      <c r="K84" s="22">
        <f>IF(ISERROR(VLOOKUP(A84,#REF!,5,FALSE)),0,VLOOKUP(A84,#REF!,5,FALSE))</f>
        <v>0</v>
      </c>
      <c r="L84" s="22">
        <f>IF(ISERROR(VLOOKUP(A84,#REF!,5,FALSE)),0,VLOOKUP(A84,#REF!,5,FALSE))</f>
        <v>0</v>
      </c>
      <c r="M84" s="22">
        <f>IF(ISERROR(VLOOKUP(A84,#REF!,5,FALSE)),0,VLOOKUP(A84,#REF!,5,FALSE))</f>
        <v>0</v>
      </c>
      <c r="N84" s="13"/>
      <c r="O84" s="35">
        <f t="shared" si="11"/>
        <v>0</v>
      </c>
      <c r="P84" s="43">
        <f>SUM(LARGE(D84:M84,{1}))</f>
        <v>0</v>
      </c>
      <c r="R84" s="1" t="s">
        <v>220</v>
      </c>
      <c r="S84" s="45" t="e">
        <f t="shared" si="9"/>
        <v>#N/A</v>
      </c>
      <c r="U84" s="51">
        <v>0.38023407022106631</v>
      </c>
      <c r="V84" s="45" t="e">
        <f t="shared" si="10"/>
        <v>#N/A</v>
      </c>
    </row>
    <row r="85" spans="1:22" x14ac:dyDescent="0.35">
      <c r="A85" s="1" t="s">
        <v>109</v>
      </c>
      <c r="B85" s="6">
        <f t="shared" si="7"/>
        <v>0</v>
      </c>
      <c r="C85" s="36" t="e">
        <f t="shared" si="8"/>
        <v>#DIV/0!</v>
      </c>
      <c r="D85" s="22">
        <f>IF(ISERROR(VLOOKUP(A85,'Race 2'!B$2:G$45,5,FALSE)),0,VLOOKUP(A85,'Race 2'!B$2:G$45,5,FALSE))</f>
        <v>0</v>
      </c>
      <c r="E85" s="22">
        <f>IF(ISERROR(VLOOKUP(A85,#REF!,5,FALSE)),0,VLOOKUP(A85,#REF!,5,FALSE))</f>
        <v>0</v>
      </c>
      <c r="F85" s="22">
        <f>IF(ISERROR(VLOOKUP(A85,#REF!,5,FALSE)),0,VLOOKUP(A85,#REF!,5,FALSE))</f>
        <v>0</v>
      </c>
      <c r="G85" s="22">
        <f>IF(ISERROR(VLOOKUP(A85,#REF!,5,FALSE)),0,VLOOKUP(A85,#REF!,5,FALSE))</f>
        <v>0</v>
      </c>
      <c r="H85" s="35">
        <f>IF(ISERROR(VLOOKUP(A85,#REF!,5,FALSE)),0,VLOOKUP(A85,#REF!,5,FALSE))</f>
        <v>0</v>
      </c>
      <c r="I85" s="35">
        <f>IF(ISERROR(VLOOKUP(A85,#REF!,5,FALSE)),0,VLOOKUP(A85,#REF!,5,FALSE))</f>
        <v>0</v>
      </c>
      <c r="J85" s="35">
        <f>IF(ISERROR(VLOOKUP(A85,#REF!,5,FALSE)),0,VLOOKUP(A85,#REF!,5,FALSE))</f>
        <v>0</v>
      </c>
      <c r="K85" s="22">
        <f>IF(ISERROR(VLOOKUP(A85,#REF!,5,FALSE)),0,VLOOKUP(A85,#REF!,5,FALSE))</f>
        <v>0</v>
      </c>
      <c r="L85" s="22">
        <f>IF(ISERROR(VLOOKUP(A85,#REF!,5,FALSE)),0,VLOOKUP(A85,#REF!,5,FALSE))</f>
        <v>0</v>
      </c>
      <c r="M85" s="22">
        <f>IF(ISERROR(VLOOKUP(A85,#REF!,5,FALSE)),0,VLOOKUP(A85,#REF!,5,FALSE))</f>
        <v>0</v>
      </c>
      <c r="N85" s="13"/>
      <c r="O85" s="35">
        <f t="shared" si="11"/>
        <v>0</v>
      </c>
      <c r="P85" s="43">
        <f>SUM(LARGE(D85:M85,{1}))</f>
        <v>0</v>
      </c>
      <c r="R85" s="1" t="s">
        <v>155</v>
      </c>
      <c r="S85" s="45" t="e">
        <f t="shared" si="9"/>
        <v>#DIV/0!</v>
      </c>
      <c r="U85" s="51">
        <v>0.58640498110797723</v>
      </c>
      <c r="V85" s="45" t="e">
        <f t="shared" si="10"/>
        <v>#DIV/0!</v>
      </c>
    </row>
    <row r="86" spans="1:22" x14ac:dyDescent="0.35">
      <c r="A86" s="1" t="s">
        <v>101</v>
      </c>
      <c r="B86" s="6">
        <f t="shared" ref="B86:B99" si="12">COUNTIF(D86:M86,"&gt;0")</f>
        <v>0</v>
      </c>
      <c r="C86" s="36" t="e">
        <f t="shared" ref="C86:C99" si="13">SUM(D86:M86)/B86</f>
        <v>#DIV/0!</v>
      </c>
      <c r="D86" s="22">
        <f>IF(ISERROR(VLOOKUP(A86,'Race 2'!B$2:G$45,5,FALSE)),0,VLOOKUP(A86,'Race 2'!B$2:G$45,5,FALSE))</f>
        <v>0</v>
      </c>
      <c r="E86" s="22">
        <f>IF(ISERROR(VLOOKUP(A86,#REF!,5,FALSE)),0,VLOOKUP(A86,#REF!,5,FALSE))</f>
        <v>0</v>
      </c>
      <c r="F86" s="22">
        <f>IF(ISERROR(VLOOKUP(A86,#REF!,5,FALSE)),0,VLOOKUP(A86,#REF!,5,FALSE))</f>
        <v>0</v>
      </c>
      <c r="G86" s="22">
        <f>IF(ISERROR(VLOOKUP(A86,#REF!,5,FALSE)),0,VLOOKUP(A86,#REF!,5,FALSE))</f>
        <v>0</v>
      </c>
      <c r="H86" s="35">
        <f>IF(ISERROR(VLOOKUP(A86,#REF!,5,FALSE)),0,VLOOKUP(A86,#REF!,5,FALSE))</f>
        <v>0</v>
      </c>
      <c r="I86" s="35">
        <f>IF(ISERROR(VLOOKUP(A86,#REF!,5,FALSE)),0,VLOOKUP(A86,#REF!,5,FALSE))</f>
        <v>0</v>
      </c>
      <c r="J86" s="35">
        <f>IF(ISERROR(VLOOKUP(A86,#REF!,5,FALSE)),0,VLOOKUP(A86,#REF!,5,FALSE))</f>
        <v>0</v>
      </c>
      <c r="K86" s="22">
        <f>IF(ISERROR(VLOOKUP(A86,#REF!,5,FALSE)),0,VLOOKUP(A86,#REF!,5,FALSE))</f>
        <v>0</v>
      </c>
      <c r="L86" s="22">
        <f>IF(ISERROR(VLOOKUP(A86,#REF!,5,FALSE)),0,VLOOKUP(A86,#REF!,5,FALSE))</f>
        <v>0</v>
      </c>
      <c r="M86" s="22">
        <f>IF(ISERROR(VLOOKUP(A86,#REF!,5,FALSE)),0,VLOOKUP(A86,#REF!,5,FALSE))</f>
        <v>0</v>
      </c>
      <c r="N86" s="13"/>
      <c r="O86" s="35">
        <f t="shared" si="11"/>
        <v>0</v>
      </c>
      <c r="P86" s="43">
        <f>SUM(LARGE(D86:M86,{1}))</f>
        <v>0</v>
      </c>
      <c r="R86" s="1" t="s">
        <v>158</v>
      </c>
      <c r="S86" s="45" t="e">
        <f t="shared" si="9"/>
        <v>#DIV/0!</v>
      </c>
      <c r="U86" s="51">
        <v>0.63205623511969489</v>
      </c>
      <c r="V86" s="45" t="e">
        <f t="shared" si="10"/>
        <v>#DIV/0!</v>
      </c>
    </row>
    <row r="87" spans="1:22" x14ac:dyDescent="0.35">
      <c r="A87" s="1" t="s">
        <v>96</v>
      </c>
      <c r="B87" s="6">
        <f t="shared" si="12"/>
        <v>0</v>
      </c>
      <c r="C87" s="36" t="e">
        <f t="shared" si="13"/>
        <v>#DIV/0!</v>
      </c>
      <c r="D87" s="22">
        <f>IF(ISERROR(VLOOKUP(A87,'Race 2'!B$2:G$45,5,FALSE)),0,VLOOKUP(A87,'Race 2'!B$2:G$45,5,FALSE))</f>
        <v>0</v>
      </c>
      <c r="E87" s="22">
        <f>IF(ISERROR(VLOOKUP(A87,#REF!,5,FALSE)),0,VLOOKUP(A87,#REF!,5,FALSE))</f>
        <v>0</v>
      </c>
      <c r="F87" s="22">
        <f>IF(ISERROR(VLOOKUP(A87,#REF!,5,FALSE)),0,VLOOKUP(A87,#REF!,5,FALSE))</f>
        <v>0</v>
      </c>
      <c r="G87" s="22">
        <f>IF(ISERROR(VLOOKUP(A87,#REF!,5,FALSE)),0,VLOOKUP(A87,#REF!,5,FALSE))</f>
        <v>0</v>
      </c>
      <c r="H87" s="35">
        <f>IF(ISERROR(VLOOKUP(A87,#REF!,5,FALSE)),0,VLOOKUP(A87,#REF!,5,FALSE))</f>
        <v>0</v>
      </c>
      <c r="I87" s="35">
        <f>IF(ISERROR(VLOOKUP(A87,#REF!,5,FALSE)),0,VLOOKUP(A87,#REF!,5,FALSE))</f>
        <v>0</v>
      </c>
      <c r="J87" s="35">
        <f>IF(ISERROR(VLOOKUP(A87,#REF!,5,FALSE)),0,VLOOKUP(A87,#REF!,5,FALSE))</f>
        <v>0</v>
      </c>
      <c r="K87" s="22">
        <f>IF(ISERROR(VLOOKUP(A87,#REF!,5,FALSE)),0,VLOOKUP(A87,#REF!,5,FALSE))</f>
        <v>0</v>
      </c>
      <c r="L87" s="22">
        <f>IF(ISERROR(VLOOKUP(A87,#REF!,5,FALSE)),0,VLOOKUP(A87,#REF!,5,FALSE))</f>
        <v>0</v>
      </c>
      <c r="M87" s="22">
        <f>IF(ISERROR(VLOOKUP(A87,#REF!,5,FALSE)),0,VLOOKUP(A87,#REF!,5,FALSE))</f>
        <v>0</v>
      </c>
      <c r="N87" s="13"/>
      <c r="O87" s="35">
        <f t="shared" si="11"/>
        <v>0</v>
      </c>
      <c r="P87" s="43">
        <f>SUM(LARGE(D87:M87,{1}))</f>
        <v>0</v>
      </c>
      <c r="R87" s="1" t="s">
        <v>97</v>
      </c>
      <c r="S87" s="45" t="e">
        <f t="shared" si="9"/>
        <v>#DIV/0!</v>
      </c>
      <c r="U87" s="51">
        <v>0.69708237296591757</v>
      </c>
      <c r="V87" s="45" t="e">
        <f t="shared" si="10"/>
        <v>#DIV/0!</v>
      </c>
    </row>
    <row r="88" spans="1:22" x14ac:dyDescent="0.35">
      <c r="A88" s="1" t="s">
        <v>108</v>
      </c>
      <c r="B88" s="6">
        <f t="shared" si="12"/>
        <v>0</v>
      </c>
      <c r="C88" s="36" t="e">
        <f t="shared" si="13"/>
        <v>#DIV/0!</v>
      </c>
      <c r="D88" s="22">
        <f>IF(ISERROR(VLOOKUP(A88,'Race 2'!B$2:G$45,5,FALSE)),0,VLOOKUP(A88,'Race 2'!B$2:G$45,5,FALSE))</f>
        <v>0</v>
      </c>
      <c r="E88" s="22">
        <f>IF(ISERROR(VLOOKUP(A88,#REF!,5,FALSE)),0,VLOOKUP(A88,#REF!,5,FALSE))</f>
        <v>0</v>
      </c>
      <c r="F88" s="22">
        <f>IF(ISERROR(VLOOKUP(A88,#REF!,5,FALSE)),0,VLOOKUP(A88,#REF!,5,FALSE))</f>
        <v>0</v>
      </c>
      <c r="G88" s="22">
        <f>IF(ISERROR(VLOOKUP(A88,#REF!,5,FALSE)),0,VLOOKUP(A88,#REF!,5,FALSE))</f>
        <v>0</v>
      </c>
      <c r="H88" s="35">
        <f>IF(ISERROR(VLOOKUP(A88,#REF!,5,FALSE)),0,VLOOKUP(A88,#REF!,5,FALSE))</f>
        <v>0</v>
      </c>
      <c r="I88" s="35">
        <f>IF(ISERROR(VLOOKUP(A88,#REF!,5,FALSE)),0,VLOOKUP(A88,#REF!,5,FALSE))</f>
        <v>0</v>
      </c>
      <c r="J88" s="35">
        <f>IF(ISERROR(VLOOKUP(A88,#REF!,5,FALSE)),0,VLOOKUP(A88,#REF!,5,FALSE))</f>
        <v>0</v>
      </c>
      <c r="K88" s="22">
        <f>IF(ISERROR(VLOOKUP(A88,#REF!,5,FALSE)),0,VLOOKUP(A88,#REF!,5,FALSE))</f>
        <v>0</v>
      </c>
      <c r="L88" s="22">
        <f>IF(ISERROR(VLOOKUP(A88,#REF!,5,FALSE)),0,VLOOKUP(A88,#REF!,5,FALSE))</f>
        <v>0</v>
      </c>
      <c r="M88" s="22">
        <f>IF(ISERROR(VLOOKUP(A88,#REF!,5,FALSE)),0,VLOOKUP(A88,#REF!,5,FALSE))</f>
        <v>0</v>
      </c>
      <c r="N88" s="13"/>
      <c r="O88" s="35">
        <f t="shared" si="11"/>
        <v>0</v>
      </c>
      <c r="P88" s="43">
        <f>SUM(LARGE(D88:M88,{1}))</f>
        <v>0</v>
      </c>
    </row>
    <row r="89" spans="1:22" x14ac:dyDescent="0.35">
      <c r="A89" s="1" t="s">
        <v>118</v>
      </c>
      <c r="B89" s="6">
        <f t="shared" si="12"/>
        <v>0</v>
      </c>
      <c r="C89" s="36" t="e">
        <f t="shared" si="13"/>
        <v>#DIV/0!</v>
      </c>
      <c r="D89" s="22">
        <f>IF(ISERROR(VLOOKUP(A89,'Race 2'!B$2:G$45,5,FALSE)),0,VLOOKUP(A89,'Race 2'!B$2:G$45,5,FALSE))</f>
        <v>0</v>
      </c>
      <c r="E89" s="22">
        <f>IF(ISERROR(VLOOKUP(A89,#REF!,5,FALSE)),0,VLOOKUP(A89,#REF!,5,FALSE))</f>
        <v>0</v>
      </c>
      <c r="F89" s="22">
        <f>IF(ISERROR(VLOOKUP(A89,#REF!,5,FALSE)),0,VLOOKUP(A89,#REF!,5,FALSE))</f>
        <v>0</v>
      </c>
      <c r="G89" s="22">
        <f>IF(ISERROR(VLOOKUP(A89,#REF!,5,FALSE)),0,VLOOKUP(A89,#REF!,5,FALSE))</f>
        <v>0</v>
      </c>
      <c r="H89" s="35">
        <f>IF(ISERROR(VLOOKUP(A89,#REF!,5,FALSE)),0,VLOOKUP(A89,#REF!,5,FALSE))</f>
        <v>0</v>
      </c>
      <c r="I89" s="35">
        <f>IF(ISERROR(VLOOKUP(A89,#REF!,5,FALSE)),0,VLOOKUP(A89,#REF!,5,FALSE))</f>
        <v>0</v>
      </c>
      <c r="J89" s="35">
        <f>IF(ISERROR(VLOOKUP(A89,#REF!,5,FALSE)),0,VLOOKUP(A89,#REF!,5,FALSE))</f>
        <v>0</v>
      </c>
      <c r="K89" s="22">
        <f>IF(ISERROR(VLOOKUP(A89,#REF!,5,FALSE)),0,VLOOKUP(A89,#REF!,5,FALSE))</f>
        <v>0</v>
      </c>
      <c r="L89" s="22">
        <f>IF(ISERROR(VLOOKUP(A89,#REF!,5,FALSE)),0,VLOOKUP(A89,#REF!,5,FALSE))</f>
        <v>0</v>
      </c>
      <c r="M89" s="22">
        <f>IF(ISERROR(VLOOKUP(A89,#REF!,5,FALSE)),0,VLOOKUP(A89,#REF!,5,FALSE))</f>
        <v>0</v>
      </c>
      <c r="N89" s="13"/>
      <c r="O89" s="35">
        <f t="shared" si="11"/>
        <v>0</v>
      </c>
      <c r="P89" s="43">
        <f>SUM(LARGE(D89:M89,{1}))</f>
        <v>0</v>
      </c>
    </row>
    <row r="90" spans="1:22" x14ac:dyDescent="0.35">
      <c r="A90" s="1" t="s">
        <v>153</v>
      </c>
      <c r="B90" s="6">
        <f t="shared" si="12"/>
        <v>0</v>
      </c>
      <c r="C90" s="36" t="e">
        <f t="shared" si="13"/>
        <v>#DIV/0!</v>
      </c>
      <c r="D90" s="22">
        <f>IF(ISERROR(VLOOKUP(A90,'Race 2'!B$2:G$45,5,FALSE)),0,VLOOKUP(A90,'Race 2'!B$2:G$45,5,FALSE))</f>
        <v>0</v>
      </c>
      <c r="E90" s="22">
        <f>IF(ISERROR(VLOOKUP(A90,#REF!,5,FALSE)),0,VLOOKUP(A90,#REF!,5,FALSE))</f>
        <v>0</v>
      </c>
      <c r="F90" s="22">
        <f>IF(ISERROR(VLOOKUP(A90,#REF!,5,FALSE)),0,VLOOKUP(A90,#REF!,5,FALSE))</f>
        <v>0</v>
      </c>
      <c r="G90" s="22">
        <f>IF(ISERROR(VLOOKUP(A90,#REF!,5,FALSE)),0,VLOOKUP(A90,#REF!,5,FALSE))</f>
        <v>0</v>
      </c>
      <c r="H90" s="35">
        <f>IF(ISERROR(VLOOKUP(A90,#REF!,5,FALSE)),0,VLOOKUP(A90,#REF!,5,FALSE))</f>
        <v>0</v>
      </c>
      <c r="I90" s="35">
        <f>IF(ISERROR(VLOOKUP(A90,#REF!,5,FALSE)),0,VLOOKUP(A90,#REF!,5,FALSE))</f>
        <v>0</v>
      </c>
      <c r="J90" s="35">
        <f>IF(ISERROR(VLOOKUP(A90,#REF!,5,FALSE)),0,VLOOKUP(A90,#REF!,5,FALSE))</f>
        <v>0</v>
      </c>
      <c r="K90" s="22">
        <f>IF(ISERROR(VLOOKUP(A90,#REF!,5,FALSE)),0,VLOOKUP(A90,#REF!,5,FALSE))</f>
        <v>0</v>
      </c>
      <c r="L90" s="22">
        <f>IF(ISERROR(VLOOKUP(A90,#REF!,5,FALSE)),0,VLOOKUP(A90,#REF!,5,FALSE))</f>
        <v>0</v>
      </c>
      <c r="M90" s="22">
        <f>IF(ISERROR(VLOOKUP(A90,#REF!,5,FALSE)),0,VLOOKUP(A90,#REF!,5,FALSE))</f>
        <v>0</v>
      </c>
      <c r="N90" s="13"/>
      <c r="O90" s="35">
        <f t="shared" si="11"/>
        <v>0</v>
      </c>
      <c r="P90" s="43">
        <f>SUM(LARGE(D90:M90,{1}))</f>
        <v>0</v>
      </c>
    </row>
    <row r="91" spans="1:22" x14ac:dyDescent="0.35">
      <c r="A91" s="1" t="s">
        <v>81</v>
      </c>
      <c r="B91" s="6">
        <f t="shared" si="12"/>
        <v>0</v>
      </c>
      <c r="C91" s="36" t="e">
        <f t="shared" si="13"/>
        <v>#DIV/0!</v>
      </c>
      <c r="D91" s="22">
        <f>IF(ISERROR(VLOOKUP(A91,'Race 2'!B$2:G$45,5,FALSE)),0,VLOOKUP(A91,'Race 2'!B$2:G$45,5,FALSE))</f>
        <v>0</v>
      </c>
      <c r="E91" s="22">
        <f>IF(ISERROR(VLOOKUP(A91,#REF!,5,FALSE)),0,VLOOKUP(A91,#REF!,5,FALSE))</f>
        <v>0</v>
      </c>
      <c r="F91" s="22">
        <f>IF(ISERROR(VLOOKUP(A91,#REF!,5,FALSE)),0,VLOOKUP(A91,#REF!,5,FALSE))</f>
        <v>0</v>
      </c>
      <c r="G91" s="22">
        <f>IF(ISERROR(VLOOKUP(A91,#REF!,5,FALSE)),0,VLOOKUP(A91,#REF!,5,FALSE))</f>
        <v>0</v>
      </c>
      <c r="H91" s="35">
        <f>IF(ISERROR(VLOOKUP(A91,#REF!,5,FALSE)),0,VLOOKUP(A91,#REF!,5,FALSE))</f>
        <v>0</v>
      </c>
      <c r="I91" s="35">
        <f>IF(ISERROR(VLOOKUP(A91,#REF!,5,FALSE)),0,VLOOKUP(A91,#REF!,5,FALSE))</f>
        <v>0</v>
      </c>
      <c r="J91" s="35">
        <f>IF(ISERROR(VLOOKUP(A91,#REF!,5,FALSE)),0,VLOOKUP(A91,#REF!,5,FALSE))</f>
        <v>0</v>
      </c>
      <c r="K91" s="22">
        <f>IF(ISERROR(VLOOKUP(A91,#REF!,5,FALSE)),0,VLOOKUP(A91,#REF!,5,FALSE))</f>
        <v>0</v>
      </c>
      <c r="L91" s="22">
        <f>IF(ISERROR(VLOOKUP(A91,#REF!,5,FALSE)),0,VLOOKUP(A91,#REF!,5,FALSE))</f>
        <v>0</v>
      </c>
      <c r="M91" s="22">
        <f>IF(ISERROR(VLOOKUP(A91,#REF!,5,FALSE)),0,VLOOKUP(A91,#REF!,5,FALSE))</f>
        <v>0</v>
      </c>
      <c r="N91" s="13"/>
      <c r="O91" s="35">
        <f t="shared" si="11"/>
        <v>0</v>
      </c>
      <c r="P91" s="43">
        <f>SUM(LARGE(D91:M91,{1}))</f>
        <v>0</v>
      </c>
    </row>
    <row r="92" spans="1:22" x14ac:dyDescent="0.35">
      <c r="A92" s="1" t="s">
        <v>176</v>
      </c>
      <c r="B92" s="6">
        <f t="shared" si="12"/>
        <v>0</v>
      </c>
      <c r="C92" s="36" t="e">
        <f t="shared" si="13"/>
        <v>#DIV/0!</v>
      </c>
      <c r="D92" s="22">
        <f>IF(ISERROR(VLOOKUP(A92,'Race 2'!B$2:G$45,5,FALSE)),0,VLOOKUP(A92,'Race 2'!B$2:G$45,5,FALSE))</f>
        <v>0</v>
      </c>
      <c r="E92" s="22">
        <f>IF(ISERROR(VLOOKUP(A92,#REF!,5,FALSE)),0,VLOOKUP(A92,#REF!,5,FALSE))</f>
        <v>0</v>
      </c>
      <c r="F92" s="22">
        <f>IF(ISERROR(VLOOKUP(A92,#REF!,5,FALSE)),0,VLOOKUP(A92,#REF!,5,FALSE))</f>
        <v>0</v>
      </c>
      <c r="G92" s="22">
        <f>IF(ISERROR(VLOOKUP(A92,#REF!,5,FALSE)),0,VLOOKUP(A92,#REF!,5,FALSE))</f>
        <v>0</v>
      </c>
      <c r="H92" s="35">
        <f>IF(ISERROR(VLOOKUP(A92,#REF!,5,FALSE)),0,VLOOKUP(A92,#REF!,5,FALSE))</f>
        <v>0</v>
      </c>
      <c r="I92" s="35">
        <f>IF(ISERROR(VLOOKUP(A92,#REF!,5,FALSE)),0,VLOOKUP(A92,#REF!,5,FALSE))</f>
        <v>0</v>
      </c>
      <c r="J92" s="35">
        <f>IF(ISERROR(VLOOKUP(A92,#REF!,5,FALSE)),0,VLOOKUP(A92,#REF!,5,FALSE))</f>
        <v>0</v>
      </c>
      <c r="K92" s="22">
        <f>IF(ISERROR(VLOOKUP(A92,#REF!,5,FALSE)),0,VLOOKUP(A92,#REF!,5,FALSE))</f>
        <v>0</v>
      </c>
      <c r="L92" s="22">
        <f>IF(ISERROR(VLOOKUP(A92,#REF!,5,FALSE)),0,VLOOKUP(A92,#REF!,5,FALSE))</f>
        <v>0</v>
      </c>
      <c r="M92" s="22">
        <f>IF(ISERROR(VLOOKUP(A92,#REF!,5,FALSE)),0,VLOOKUP(A92,#REF!,5,FALSE))</f>
        <v>0</v>
      </c>
      <c r="N92" s="13"/>
      <c r="O92" s="35">
        <f t="shared" si="11"/>
        <v>0</v>
      </c>
      <c r="P92" s="43">
        <f>SUM(LARGE(D92:M92,{1}))</f>
        <v>0</v>
      </c>
    </row>
    <row r="93" spans="1:22" x14ac:dyDescent="0.35">
      <c r="A93" s="1" t="s">
        <v>182</v>
      </c>
      <c r="B93" s="6">
        <f t="shared" si="12"/>
        <v>0</v>
      </c>
      <c r="C93" s="36" t="e">
        <f t="shared" si="13"/>
        <v>#DIV/0!</v>
      </c>
      <c r="D93" s="22">
        <f>IF(ISERROR(VLOOKUP(A93,'Race 2'!B$2:G$45,5,FALSE)),0,VLOOKUP(A93,'Race 2'!B$2:G$45,5,FALSE))</f>
        <v>0</v>
      </c>
      <c r="E93" s="22">
        <f>IF(ISERROR(VLOOKUP(A93,#REF!,5,FALSE)),0,VLOOKUP(A93,#REF!,5,FALSE))</f>
        <v>0</v>
      </c>
      <c r="F93" s="22">
        <f>IF(ISERROR(VLOOKUP(A93,#REF!,5,FALSE)),0,VLOOKUP(A93,#REF!,5,FALSE))</f>
        <v>0</v>
      </c>
      <c r="G93" s="22">
        <f>IF(ISERROR(VLOOKUP(A93,#REF!,5,FALSE)),0,VLOOKUP(A93,#REF!,5,FALSE))</f>
        <v>0</v>
      </c>
      <c r="H93" s="35">
        <f>IF(ISERROR(VLOOKUP(A93,#REF!,5,FALSE)),0,VLOOKUP(A93,#REF!,5,FALSE))</f>
        <v>0</v>
      </c>
      <c r="I93" s="35">
        <f>IF(ISERROR(VLOOKUP(A93,#REF!,5,FALSE)),0,VLOOKUP(A93,#REF!,5,FALSE))</f>
        <v>0</v>
      </c>
      <c r="J93" s="35">
        <f>IF(ISERROR(VLOOKUP(A93,#REF!,5,FALSE)),0,VLOOKUP(A93,#REF!,5,FALSE))</f>
        <v>0</v>
      </c>
      <c r="K93" s="22">
        <f>IF(ISERROR(VLOOKUP(A93,#REF!,5,FALSE)),0,VLOOKUP(A93,#REF!,5,FALSE))</f>
        <v>0</v>
      </c>
      <c r="L93" s="22">
        <f>IF(ISERROR(VLOOKUP(A93,#REF!,5,FALSE)),0,VLOOKUP(A93,#REF!,5,FALSE))</f>
        <v>0</v>
      </c>
      <c r="M93" s="22">
        <f>IF(ISERROR(VLOOKUP(A93,#REF!,5,FALSE)),0,VLOOKUP(A93,#REF!,5,FALSE))</f>
        <v>0</v>
      </c>
      <c r="N93" s="13"/>
      <c r="O93" s="35">
        <f t="shared" si="11"/>
        <v>0</v>
      </c>
      <c r="P93" s="43">
        <f>SUM(LARGE(D93:M93,{1}))</f>
        <v>0</v>
      </c>
    </row>
    <row r="94" spans="1:22" x14ac:dyDescent="0.35">
      <c r="A94" s="1" t="s">
        <v>202</v>
      </c>
      <c r="B94" s="6">
        <f t="shared" si="12"/>
        <v>0</v>
      </c>
      <c r="C94" s="36" t="e">
        <f t="shared" si="13"/>
        <v>#DIV/0!</v>
      </c>
      <c r="D94" s="22">
        <f>IF(ISERROR(VLOOKUP(A94,'Race 2'!B$2:G$45,5,FALSE)),0,VLOOKUP(A94,'Race 2'!B$2:G$45,5,FALSE))</f>
        <v>0</v>
      </c>
      <c r="E94" s="22">
        <f>IF(ISERROR(VLOOKUP(A94,#REF!,5,FALSE)),0,VLOOKUP(A94,#REF!,5,FALSE))</f>
        <v>0</v>
      </c>
      <c r="F94" s="22">
        <f>IF(ISERROR(VLOOKUP(A94,#REF!,5,FALSE)),0,VLOOKUP(A94,#REF!,5,FALSE))</f>
        <v>0</v>
      </c>
      <c r="G94" s="22">
        <f>IF(ISERROR(VLOOKUP(A94,#REF!,5,FALSE)),0,VLOOKUP(A94,#REF!,5,FALSE))</f>
        <v>0</v>
      </c>
      <c r="H94" s="35">
        <f>IF(ISERROR(VLOOKUP(A94,#REF!,5,FALSE)),0,VLOOKUP(A94,#REF!,5,FALSE))</f>
        <v>0</v>
      </c>
      <c r="I94" s="35">
        <f>IF(ISERROR(VLOOKUP(A94,#REF!,5,FALSE)),0,VLOOKUP(A94,#REF!,5,FALSE))</f>
        <v>0</v>
      </c>
      <c r="J94" s="35">
        <f>IF(ISERROR(VLOOKUP(A94,#REF!,5,FALSE)),0,VLOOKUP(A94,#REF!,5,FALSE))</f>
        <v>0</v>
      </c>
      <c r="K94" s="22">
        <f>IF(ISERROR(VLOOKUP(A94,#REF!,5,FALSE)),0,VLOOKUP(A94,#REF!,5,FALSE))</f>
        <v>0</v>
      </c>
      <c r="L94" s="22">
        <f>IF(ISERROR(VLOOKUP(A94,#REF!,5,FALSE)),0,VLOOKUP(A94,#REF!,5,FALSE))</f>
        <v>0</v>
      </c>
      <c r="M94" s="22">
        <f>IF(ISERROR(VLOOKUP(A94,#REF!,5,FALSE)),0,VLOOKUP(A94,#REF!,5,FALSE))</f>
        <v>0</v>
      </c>
      <c r="N94" s="13"/>
      <c r="O94" s="35">
        <f t="shared" si="11"/>
        <v>0</v>
      </c>
      <c r="P94" s="43">
        <f>SUM(LARGE(D94:M94,{1}))</f>
        <v>0</v>
      </c>
    </row>
    <row r="95" spans="1:22" x14ac:dyDescent="0.35">
      <c r="A95" s="1" t="s">
        <v>116</v>
      </c>
      <c r="B95" s="6">
        <f t="shared" si="12"/>
        <v>0</v>
      </c>
      <c r="C95" s="36" t="e">
        <f t="shared" si="13"/>
        <v>#DIV/0!</v>
      </c>
      <c r="D95" s="22">
        <f>IF(ISERROR(VLOOKUP(A95,'Race 2'!B$2:G$45,5,FALSE)),0,VLOOKUP(A95,'Race 2'!B$2:G$45,5,FALSE))</f>
        <v>0</v>
      </c>
      <c r="E95" s="22">
        <f>IF(ISERROR(VLOOKUP(A95,#REF!,5,FALSE)),0,VLOOKUP(A95,#REF!,5,FALSE))</f>
        <v>0</v>
      </c>
      <c r="F95" s="22">
        <f>IF(ISERROR(VLOOKUP(A95,#REF!,5,FALSE)),0,VLOOKUP(A95,#REF!,5,FALSE))</f>
        <v>0</v>
      </c>
      <c r="G95" s="22">
        <f>IF(ISERROR(VLOOKUP(A95,#REF!,5,FALSE)),0,VLOOKUP(A95,#REF!,5,FALSE))</f>
        <v>0</v>
      </c>
      <c r="H95" s="35">
        <f>IF(ISERROR(VLOOKUP(A95,#REF!,5,FALSE)),0,VLOOKUP(A95,#REF!,5,FALSE))</f>
        <v>0</v>
      </c>
      <c r="I95" s="35">
        <f>IF(ISERROR(VLOOKUP(A95,#REF!,5,FALSE)),0,VLOOKUP(A95,#REF!,5,FALSE))</f>
        <v>0</v>
      </c>
      <c r="J95" s="35">
        <f>IF(ISERROR(VLOOKUP(A95,#REF!,5,FALSE)),0,VLOOKUP(A95,#REF!,5,FALSE))</f>
        <v>0</v>
      </c>
      <c r="K95" s="22">
        <f>IF(ISERROR(VLOOKUP(A95,#REF!,5,FALSE)),0,VLOOKUP(A95,#REF!,5,FALSE))</f>
        <v>0</v>
      </c>
      <c r="L95" s="22">
        <f>IF(ISERROR(VLOOKUP(A95,#REF!,5,FALSE)),0,VLOOKUP(A95,#REF!,5,FALSE))</f>
        <v>0</v>
      </c>
      <c r="M95" s="22">
        <f>IF(ISERROR(VLOOKUP(A95,#REF!,5,FALSE)),0,VLOOKUP(A95,#REF!,5,FALSE))</f>
        <v>0</v>
      </c>
      <c r="N95" s="13"/>
      <c r="O95" s="35">
        <f t="shared" si="11"/>
        <v>0</v>
      </c>
      <c r="P95" s="43">
        <f>SUM(LARGE(D95:M95,{1}))</f>
        <v>0</v>
      </c>
    </row>
    <row r="96" spans="1:22" x14ac:dyDescent="0.35">
      <c r="A96" s="1" t="s">
        <v>111</v>
      </c>
      <c r="B96" s="6">
        <f t="shared" si="12"/>
        <v>0</v>
      </c>
      <c r="C96" s="36" t="e">
        <f t="shared" si="13"/>
        <v>#DIV/0!</v>
      </c>
      <c r="D96" s="22">
        <f>IF(ISERROR(VLOOKUP(A96,'Race 2'!B$2:G$45,5,FALSE)),0,VLOOKUP(A96,'Race 2'!B$2:G$45,5,FALSE))</f>
        <v>0</v>
      </c>
      <c r="E96" s="22">
        <f>IF(ISERROR(VLOOKUP(A96,#REF!,5,FALSE)),0,VLOOKUP(A96,#REF!,5,FALSE))</f>
        <v>0</v>
      </c>
      <c r="F96" s="22">
        <f>IF(ISERROR(VLOOKUP(A96,#REF!,5,FALSE)),0,VLOOKUP(A96,#REF!,5,FALSE))</f>
        <v>0</v>
      </c>
      <c r="G96" s="22">
        <f>IF(ISERROR(VLOOKUP(A96,#REF!,5,FALSE)),0,VLOOKUP(A96,#REF!,5,FALSE))</f>
        <v>0</v>
      </c>
      <c r="H96" s="35">
        <f>IF(ISERROR(VLOOKUP(A96,#REF!,5,FALSE)),0,VLOOKUP(A96,#REF!,5,FALSE))</f>
        <v>0</v>
      </c>
      <c r="I96" s="35">
        <f>IF(ISERROR(VLOOKUP(A96,#REF!,5,FALSE)),0,VLOOKUP(A96,#REF!,5,FALSE))</f>
        <v>0</v>
      </c>
      <c r="J96" s="35">
        <f>IF(ISERROR(VLOOKUP(A96,#REF!,5,FALSE)),0,VLOOKUP(A96,#REF!,5,FALSE))</f>
        <v>0</v>
      </c>
      <c r="K96" s="22">
        <f>IF(ISERROR(VLOOKUP(A96,#REF!,5,FALSE)),0,VLOOKUP(A96,#REF!,5,FALSE))</f>
        <v>0</v>
      </c>
      <c r="L96" s="22">
        <f>IF(ISERROR(VLOOKUP(A96,#REF!,5,FALSE)),0,VLOOKUP(A96,#REF!,5,FALSE))</f>
        <v>0</v>
      </c>
      <c r="M96" s="22">
        <f>IF(ISERROR(VLOOKUP(A96,#REF!,5,FALSE)),0,VLOOKUP(A96,#REF!,5,FALSE))</f>
        <v>0</v>
      </c>
      <c r="N96" s="13"/>
      <c r="O96" s="35">
        <f t="shared" si="11"/>
        <v>0</v>
      </c>
      <c r="P96" s="43">
        <f>SUM(LARGE(D96:M96,{1}))</f>
        <v>0</v>
      </c>
    </row>
    <row r="97" spans="1:16" x14ac:dyDescent="0.35">
      <c r="A97" s="1" t="s">
        <v>138</v>
      </c>
      <c r="B97" s="6">
        <f t="shared" si="12"/>
        <v>0</v>
      </c>
      <c r="C97" s="36" t="e">
        <f t="shared" si="13"/>
        <v>#DIV/0!</v>
      </c>
      <c r="D97" s="22">
        <f>IF(ISERROR(VLOOKUP(A97,'Race 2'!B$2:G$45,5,FALSE)),0,VLOOKUP(A97,'Race 2'!B$2:G$45,5,FALSE))</f>
        <v>0</v>
      </c>
      <c r="E97" s="22">
        <f>IF(ISERROR(VLOOKUP(A97,#REF!,5,FALSE)),0,VLOOKUP(A97,#REF!,5,FALSE))</f>
        <v>0</v>
      </c>
      <c r="F97" s="22">
        <f>IF(ISERROR(VLOOKUP(A97,#REF!,5,FALSE)),0,VLOOKUP(A97,#REF!,5,FALSE))</f>
        <v>0</v>
      </c>
      <c r="G97" s="22">
        <f>IF(ISERROR(VLOOKUP(A97,#REF!,5,FALSE)),0,VLOOKUP(A97,#REF!,5,FALSE))</f>
        <v>0</v>
      </c>
      <c r="H97" s="35">
        <f>IF(ISERROR(VLOOKUP(A97,#REF!,5,FALSE)),0,VLOOKUP(A97,#REF!,5,FALSE))</f>
        <v>0</v>
      </c>
      <c r="I97" s="35">
        <f>IF(ISERROR(VLOOKUP(A97,#REF!,5,FALSE)),0,VLOOKUP(A97,#REF!,5,FALSE))</f>
        <v>0</v>
      </c>
      <c r="J97" s="35">
        <f>IF(ISERROR(VLOOKUP(A97,#REF!,5,FALSE)),0,VLOOKUP(A97,#REF!,5,FALSE))</f>
        <v>0</v>
      </c>
      <c r="K97" s="22">
        <f>IF(ISERROR(VLOOKUP(A97,#REF!,5,FALSE)),0,VLOOKUP(A97,#REF!,5,FALSE))</f>
        <v>0</v>
      </c>
      <c r="L97" s="22">
        <f>IF(ISERROR(VLOOKUP(A97,#REF!,5,FALSE)),0,VLOOKUP(A97,#REF!,5,FALSE))</f>
        <v>0</v>
      </c>
      <c r="M97" s="22">
        <f>IF(ISERROR(VLOOKUP(A97,#REF!,5,FALSE)),0,VLOOKUP(A97,#REF!,5,FALSE))</f>
        <v>0</v>
      </c>
      <c r="N97" s="13"/>
      <c r="O97" s="35">
        <f t="shared" si="11"/>
        <v>0</v>
      </c>
      <c r="P97" s="43">
        <f>SUM(LARGE(D97:M97,{1}))</f>
        <v>0</v>
      </c>
    </row>
    <row r="98" spans="1:16" x14ac:dyDescent="0.35">
      <c r="A98" s="1" t="s">
        <v>184</v>
      </c>
      <c r="B98" s="6">
        <f t="shared" si="12"/>
        <v>0</v>
      </c>
      <c r="C98" s="36" t="e">
        <f t="shared" si="13"/>
        <v>#DIV/0!</v>
      </c>
      <c r="D98" s="22">
        <f>IF(ISERROR(VLOOKUP(A98,'Race 2'!B$2:G$45,5,FALSE)),0,VLOOKUP(A98,'Race 2'!B$2:G$45,5,FALSE))</f>
        <v>0</v>
      </c>
      <c r="E98" s="22">
        <f>IF(ISERROR(VLOOKUP(A98,#REF!,5,FALSE)),0,VLOOKUP(A98,#REF!,5,FALSE))</f>
        <v>0</v>
      </c>
      <c r="F98" s="22">
        <f>IF(ISERROR(VLOOKUP(A98,#REF!,5,FALSE)),0,VLOOKUP(A98,#REF!,5,FALSE))</f>
        <v>0</v>
      </c>
      <c r="G98" s="22">
        <f>IF(ISERROR(VLOOKUP(A98,#REF!,5,FALSE)),0,VLOOKUP(A98,#REF!,5,FALSE))</f>
        <v>0</v>
      </c>
      <c r="H98" s="35">
        <f>IF(ISERROR(VLOOKUP(A98,#REF!,5,FALSE)),0,VLOOKUP(A98,#REF!,5,FALSE))</f>
        <v>0</v>
      </c>
      <c r="I98" s="35">
        <f>IF(ISERROR(VLOOKUP(A98,#REF!,5,FALSE)),0,VLOOKUP(A98,#REF!,5,FALSE))</f>
        <v>0</v>
      </c>
      <c r="J98" s="35">
        <f>IF(ISERROR(VLOOKUP(A98,#REF!,5,FALSE)),0,VLOOKUP(A98,#REF!,5,FALSE))</f>
        <v>0</v>
      </c>
      <c r="K98" s="22">
        <f>IF(ISERROR(VLOOKUP(A98,#REF!,5,FALSE)),0,VLOOKUP(A98,#REF!,5,FALSE))</f>
        <v>0</v>
      </c>
      <c r="L98" s="22">
        <f>IF(ISERROR(VLOOKUP(A98,#REF!,5,FALSE)),0,VLOOKUP(A98,#REF!,5,FALSE))</f>
        <v>0</v>
      </c>
      <c r="M98" s="22">
        <f>IF(ISERROR(VLOOKUP(A98,#REF!,5,FALSE)),0,VLOOKUP(A98,#REF!,5,FALSE))</f>
        <v>0</v>
      </c>
      <c r="N98" s="13"/>
      <c r="O98" s="35">
        <f t="shared" si="11"/>
        <v>0</v>
      </c>
      <c r="P98" s="43">
        <f>SUM(LARGE(D98:M98,{1}))</f>
        <v>0</v>
      </c>
    </row>
    <row r="99" spans="1:16" x14ac:dyDescent="0.35">
      <c r="A99" s="1" t="s">
        <v>132</v>
      </c>
      <c r="B99" s="6">
        <f t="shared" si="12"/>
        <v>0</v>
      </c>
      <c r="C99" s="36" t="e">
        <f t="shared" si="13"/>
        <v>#DIV/0!</v>
      </c>
      <c r="D99" s="22">
        <f>IF(ISERROR(VLOOKUP(A99,'Race 2'!B$2:G$45,5,FALSE)),0,VLOOKUP(A99,'Race 2'!B$2:G$45,5,FALSE))</f>
        <v>0</v>
      </c>
      <c r="E99" s="22">
        <f>IF(ISERROR(VLOOKUP(A99,#REF!,5,FALSE)),0,VLOOKUP(A99,#REF!,5,FALSE))</f>
        <v>0</v>
      </c>
      <c r="F99" s="22">
        <f>IF(ISERROR(VLOOKUP(A99,#REF!,5,FALSE)),0,VLOOKUP(A99,#REF!,5,FALSE))</f>
        <v>0</v>
      </c>
      <c r="G99" s="22">
        <f>IF(ISERROR(VLOOKUP(A99,#REF!,5,FALSE)),0,VLOOKUP(A99,#REF!,5,FALSE))</f>
        <v>0</v>
      </c>
      <c r="H99" s="35">
        <f>IF(ISERROR(VLOOKUP(A99,#REF!,5,FALSE)),0,VLOOKUP(A99,#REF!,5,FALSE))</f>
        <v>0</v>
      </c>
      <c r="I99" s="35">
        <f>IF(ISERROR(VLOOKUP(A99,#REF!,5,FALSE)),0,VLOOKUP(A99,#REF!,5,FALSE))</f>
        <v>0</v>
      </c>
      <c r="J99" s="35">
        <f>IF(ISERROR(VLOOKUP(A99,#REF!,5,FALSE)),0,VLOOKUP(A99,#REF!,5,FALSE))</f>
        <v>0</v>
      </c>
      <c r="K99" s="22">
        <f>IF(ISERROR(VLOOKUP(A99,#REF!,5,FALSE)),0,VLOOKUP(A99,#REF!,5,FALSE))</f>
        <v>0</v>
      </c>
      <c r="L99" s="22">
        <f>IF(ISERROR(VLOOKUP(A99,#REF!,5,FALSE)),0,VLOOKUP(A99,#REF!,5,FALSE))</f>
        <v>0</v>
      </c>
      <c r="M99" s="22">
        <f>IF(ISERROR(VLOOKUP(A99,#REF!,5,FALSE)),0,VLOOKUP(A99,#REF!,5,FALSE))</f>
        <v>0</v>
      </c>
      <c r="N99" s="13"/>
      <c r="O99" s="35">
        <f t="shared" si="11"/>
        <v>0</v>
      </c>
      <c r="P99" s="43">
        <f>SUM(LARGE(D99:M99,{1}))</f>
        <v>0</v>
      </c>
    </row>
    <row r="101" spans="1:16" x14ac:dyDescent="0.35">
      <c r="D101" s="2">
        <f>COUNTIF(D3:D100,"&gt;0")</f>
        <v>0</v>
      </c>
      <c r="E101" s="2">
        <f t="shared" ref="E101:M101" si="14">COUNTIF(E3:E100,"&gt;0")</f>
        <v>0</v>
      </c>
      <c r="F101" s="2">
        <f t="shared" si="14"/>
        <v>0</v>
      </c>
      <c r="G101" s="2">
        <f t="shared" si="14"/>
        <v>0</v>
      </c>
      <c r="H101" s="2">
        <f t="shared" si="14"/>
        <v>0</v>
      </c>
      <c r="I101" s="2">
        <f t="shared" si="14"/>
        <v>0</v>
      </c>
      <c r="J101" s="2">
        <f t="shared" si="14"/>
        <v>0</v>
      </c>
      <c r="K101" s="2">
        <f t="shared" si="14"/>
        <v>0</v>
      </c>
      <c r="L101" s="2">
        <f t="shared" si="14"/>
        <v>0</v>
      </c>
      <c r="M101" s="2">
        <f t="shared" si="14"/>
        <v>0</v>
      </c>
    </row>
  </sheetData>
  <mergeCells count="2">
    <mergeCell ref="A1:M1"/>
    <mergeCell ref="O1:O2"/>
  </mergeCells>
  <phoneticPr fontId="0" type="noConversion"/>
  <conditionalFormatting sqref="H20:H26">
    <cfRule type="cellIs" dxfId="4" priority="50" operator="equal">
      <formula>$P$19</formula>
    </cfRule>
  </conditionalFormatting>
  <conditionalFormatting sqref="O3:O99">
    <cfRule type="cellIs" dxfId="3" priority="45" stopIfTrue="1" operator="lessThan">
      <formula>0</formula>
    </cfRule>
    <cfRule type="cellIs" dxfId="2" priority="46" stopIfTrue="1" operator="greaterThan">
      <formula>0</formula>
    </cfRule>
  </conditionalFormatting>
  <conditionalFormatting sqref="V5:V87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paperSize="9" scale="60" orientation="portrait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CP45"/>
  <sheetViews>
    <sheetView zoomScaleNormal="100" workbookViewId="0">
      <pane xSplit="5" ySplit="1" topLeftCell="BG8" activePane="bottomRight" state="frozen"/>
      <selection activeCell="L11" sqref="L11"/>
      <selection pane="topRight" activeCell="L11" sqref="L11"/>
      <selection pane="bottomLeft" activeCell="L11" sqref="L11"/>
      <selection pane="bottomRight" activeCell="BM30" sqref="BM30"/>
    </sheetView>
  </sheetViews>
  <sheetFormatPr defaultRowHeight="12.7" x14ac:dyDescent="0.4"/>
  <cols>
    <col min="1" max="1" width="11" bestFit="1" customWidth="1"/>
    <col min="2" max="2" width="9.41015625" bestFit="1" customWidth="1"/>
  </cols>
  <sheetData>
    <row r="1" spans="1:94" x14ac:dyDescent="0.4">
      <c r="B1" t="s">
        <v>252</v>
      </c>
      <c r="C1" t="s">
        <v>253</v>
      </c>
      <c r="D1" t="s">
        <v>254</v>
      </c>
      <c r="E1" t="s">
        <v>129</v>
      </c>
      <c r="F1">
        <v>12</v>
      </c>
      <c r="G1">
        <v>13</v>
      </c>
      <c r="H1">
        <v>14</v>
      </c>
      <c r="I1">
        <v>15</v>
      </c>
      <c r="J1">
        <v>16</v>
      </c>
      <c r="K1">
        <v>17</v>
      </c>
      <c r="L1">
        <v>18</v>
      </c>
      <c r="M1">
        <v>19</v>
      </c>
      <c r="N1">
        <v>20</v>
      </c>
      <c r="O1">
        <v>21</v>
      </c>
      <c r="P1">
        <v>22</v>
      </c>
      <c r="Q1">
        <v>23</v>
      </c>
      <c r="R1">
        <v>24</v>
      </c>
      <c r="S1">
        <v>25</v>
      </c>
      <c r="T1">
        <v>26</v>
      </c>
      <c r="U1">
        <v>27</v>
      </c>
      <c r="V1">
        <v>28</v>
      </c>
      <c r="W1">
        <v>29</v>
      </c>
      <c r="X1">
        <v>30</v>
      </c>
      <c r="Y1">
        <v>31</v>
      </c>
      <c r="Z1">
        <v>32</v>
      </c>
      <c r="AA1">
        <v>33</v>
      </c>
      <c r="AB1">
        <v>34</v>
      </c>
      <c r="AC1">
        <v>35</v>
      </c>
      <c r="AD1">
        <v>36</v>
      </c>
      <c r="AE1">
        <v>37</v>
      </c>
      <c r="AF1">
        <v>38</v>
      </c>
      <c r="AG1">
        <v>39</v>
      </c>
      <c r="AH1">
        <v>40</v>
      </c>
      <c r="AI1">
        <v>41</v>
      </c>
      <c r="AJ1">
        <v>42</v>
      </c>
      <c r="AK1">
        <v>43</v>
      </c>
      <c r="AL1">
        <v>44</v>
      </c>
      <c r="AM1">
        <v>45</v>
      </c>
      <c r="AN1">
        <v>46</v>
      </c>
      <c r="AO1">
        <v>47</v>
      </c>
      <c r="AP1">
        <v>48</v>
      </c>
      <c r="AQ1">
        <v>49</v>
      </c>
      <c r="AR1">
        <v>50</v>
      </c>
      <c r="AS1">
        <v>51</v>
      </c>
      <c r="AT1">
        <v>52</v>
      </c>
      <c r="AU1">
        <v>53</v>
      </c>
      <c r="AV1">
        <v>54</v>
      </c>
      <c r="AW1">
        <v>55</v>
      </c>
      <c r="AX1">
        <v>56</v>
      </c>
      <c r="AY1">
        <v>57</v>
      </c>
      <c r="AZ1">
        <v>58</v>
      </c>
      <c r="BA1">
        <v>59</v>
      </c>
      <c r="BB1">
        <v>60</v>
      </c>
      <c r="BC1">
        <v>61</v>
      </c>
      <c r="BD1">
        <v>62</v>
      </c>
      <c r="BE1">
        <v>63</v>
      </c>
      <c r="BF1">
        <v>64</v>
      </c>
      <c r="BG1">
        <v>65</v>
      </c>
      <c r="BH1">
        <v>66</v>
      </c>
      <c r="BI1">
        <v>67</v>
      </c>
      <c r="BJ1">
        <v>68</v>
      </c>
      <c r="BK1">
        <v>69</v>
      </c>
      <c r="BL1">
        <v>70</v>
      </c>
      <c r="BM1">
        <v>71</v>
      </c>
      <c r="BN1">
        <v>72</v>
      </c>
      <c r="BO1">
        <v>73</v>
      </c>
      <c r="BP1">
        <v>74</v>
      </c>
      <c r="BQ1">
        <v>75</v>
      </c>
      <c r="BR1">
        <v>76</v>
      </c>
      <c r="BS1">
        <v>77</v>
      </c>
      <c r="BT1">
        <v>78</v>
      </c>
      <c r="BU1">
        <v>79</v>
      </c>
      <c r="BV1">
        <v>80</v>
      </c>
      <c r="BW1">
        <v>81</v>
      </c>
      <c r="BX1">
        <v>82</v>
      </c>
      <c r="BY1">
        <v>83</v>
      </c>
      <c r="BZ1">
        <v>84</v>
      </c>
      <c r="CA1">
        <v>85</v>
      </c>
      <c r="CB1">
        <v>86</v>
      </c>
      <c r="CC1">
        <v>87</v>
      </c>
      <c r="CD1">
        <v>88</v>
      </c>
      <c r="CE1">
        <v>89</v>
      </c>
      <c r="CF1">
        <v>90</v>
      </c>
      <c r="CG1">
        <v>91</v>
      </c>
      <c r="CH1">
        <v>92</v>
      </c>
      <c r="CI1">
        <v>93</v>
      </c>
      <c r="CJ1">
        <v>94</v>
      </c>
      <c r="CK1">
        <v>95</v>
      </c>
      <c r="CL1">
        <v>96</v>
      </c>
      <c r="CM1">
        <v>97</v>
      </c>
      <c r="CN1">
        <v>98</v>
      </c>
      <c r="CO1">
        <v>99</v>
      </c>
      <c r="CP1">
        <v>100</v>
      </c>
    </row>
    <row r="2" spans="1:94" x14ac:dyDescent="0.4">
      <c r="A2" t="s">
        <v>255</v>
      </c>
      <c r="B2" t="str">
        <f t="shared" ref="B2:B12" si="0">MID(A2,2,100)</f>
        <v>50m</v>
      </c>
      <c r="C2">
        <v>0</v>
      </c>
      <c r="D2">
        <v>0.05</v>
      </c>
      <c r="E2">
        <v>5.54</v>
      </c>
      <c r="F2">
        <v>0.87380000000000002</v>
      </c>
      <c r="G2">
        <v>0.8921</v>
      </c>
      <c r="H2">
        <v>0.90669999999999995</v>
      </c>
      <c r="I2">
        <v>0.92179999999999995</v>
      </c>
      <c r="J2">
        <v>0.93269999999999997</v>
      </c>
      <c r="K2">
        <v>0.94379999999999997</v>
      </c>
      <c r="L2">
        <v>0.95520000000000005</v>
      </c>
      <c r="M2">
        <v>0.96350000000000002</v>
      </c>
      <c r="N2">
        <v>0.97189999999999999</v>
      </c>
      <c r="O2">
        <v>0.98050000000000004</v>
      </c>
      <c r="P2">
        <v>0.98750000000000004</v>
      </c>
      <c r="Q2">
        <v>0.99639999999999995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0.99819999999999998</v>
      </c>
      <c r="AC2">
        <v>0.98929999999999996</v>
      </c>
      <c r="AD2">
        <v>0.98229999999999995</v>
      </c>
      <c r="AE2">
        <v>0.97360000000000002</v>
      </c>
      <c r="AF2">
        <v>0.96679999999999999</v>
      </c>
      <c r="AG2">
        <v>0.95850000000000002</v>
      </c>
      <c r="AH2">
        <v>0.95189999999999997</v>
      </c>
      <c r="AI2">
        <v>0.94540000000000002</v>
      </c>
      <c r="AJ2">
        <v>0.93740000000000001</v>
      </c>
      <c r="AK2">
        <v>0.93110000000000004</v>
      </c>
      <c r="AL2">
        <v>0.92330000000000001</v>
      </c>
      <c r="AM2">
        <v>0.91720000000000002</v>
      </c>
      <c r="AN2">
        <v>0.90969999999999995</v>
      </c>
      <c r="AO2">
        <v>0.90380000000000005</v>
      </c>
      <c r="AP2">
        <v>0.89790000000000003</v>
      </c>
      <c r="AQ2">
        <v>0.89070000000000005</v>
      </c>
      <c r="AR2">
        <v>0.88500000000000001</v>
      </c>
      <c r="AS2">
        <v>0.878</v>
      </c>
      <c r="AT2">
        <v>0.87239999999999995</v>
      </c>
      <c r="AU2">
        <v>0.86699999999999999</v>
      </c>
      <c r="AV2">
        <v>0.86019999999999996</v>
      </c>
      <c r="AW2">
        <v>0.85489999999999999</v>
      </c>
      <c r="AX2">
        <v>0.84840000000000004</v>
      </c>
      <c r="AY2">
        <v>0.84319999999999995</v>
      </c>
      <c r="AZ2">
        <v>0.83809999999999996</v>
      </c>
      <c r="BA2">
        <v>0.83179999999999998</v>
      </c>
      <c r="BB2">
        <v>0.8256</v>
      </c>
      <c r="BC2">
        <v>0.82069999999999999</v>
      </c>
      <c r="BD2">
        <v>0.81589999999999996</v>
      </c>
      <c r="BE2">
        <v>0.80989999999999995</v>
      </c>
      <c r="BF2">
        <v>0.80520000000000003</v>
      </c>
      <c r="BG2">
        <v>0.7994</v>
      </c>
      <c r="BH2">
        <v>0.79479999999999995</v>
      </c>
      <c r="BI2">
        <v>0.7903</v>
      </c>
      <c r="BJ2">
        <v>0.78469999999999995</v>
      </c>
      <c r="BK2">
        <v>0.78029999999999999</v>
      </c>
      <c r="BL2">
        <v>0.77480000000000004</v>
      </c>
      <c r="BM2">
        <v>0.76939999999999997</v>
      </c>
      <c r="BN2">
        <v>0.7641</v>
      </c>
      <c r="BO2">
        <v>0.75890000000000002</v>
      </c>
      <c r="BP2">
        <v>0.75270000000000004</v>
      </c>
      <c r="BQ2">
        <v>0.74760000000000004</v>
      </c>
      <c r="BR2">
        <v>0.73970000000000002</v>
      </c>
      <c r="BS2">
        <v>0.73280000000000001</v>
      </c>
      <c r="BT2">
        <v>0.72509999999999997</v>
      </c>
      <c r="BU2">
        <v>0.71760000000000002</v>
      </c>
      <c r="BV2">
        <v>0.71030000000000004</v>
      </c>
      <c r="BW2">
        <v>0.70130000000000003</v>
      </c>
      <c r="BX2">
        <v>0.6925</v>
      </c>
      <c r="BY2">
        <v>0.68310000000000004</v>
      </c>
      <c r="BZ2">
        <v>0.67479999999999996</v>
      </c>
      <c r="CA2">
        <v>0.66590000000000005</v>
      </c>
      <c r="CB2">
        <v>0.64639999999999997</v>
      </c>
      <c r="CC2">
        <v>0.62739999999999996</v>
      </c>
      <c r="CD2">
        <v>0.60880000000000001</v>
      </c>
      <c r="CE2">
        <v>0.58940000000000003</v>
      </c>
      <c r="CF2">
        <v>0.57050000000000001</v>
      </c>
      <c r="CG2">
        <v>0.54049999999999998</v>
      </c>
      <c r="CH2">
        <v>0.51060000000000005</v>
      </c>
      <c r="CI2">
        <v>0.48049999999999998</v>
      </c>
      <c r="CJ2">
        <v>0.45040000000000002</v>
      </c>
      <c r="CK2">
        <v>0.42030000000000001</v>
      </c>
      <c r="CL2">
        <v>0.38469999999999999</v>
      </c>
      <c r="CM2">
        <v>0.34889999999999999</v>
      </c>
      <c r="CN2">
        <v>0.31319999999999998</v>
      </c>
      <c r="CO2">
        <v>0.27739999999999998</v>
      </c>
      <c r="CP2">
        <v>0.2417</v>
      </c>
    </row>
    <row r="3" spans="1:94" x14ac:dyDescent="0.4">
      <c r="A3" t="s">
        <v>256</v>
      </c>
      <c r="B3" t="str">
        <f t="shared" si="0"/>
        <v>55m</v>
      </c>
      <c r="C3">
        <v>0</v>
      </c>
      <c r="D3">
        <v>5.5E-2</v>
      </c>
      <c r="E3">
        <v>5.97</v>
      </c>
      <c r="F3">
        <v>0.88049999999999995</v>
      </c>
      <c r="G3">
        <v>0.89910000000000001</v>
      </c>
      <c r="H3">
        <v>0.91420000000000001</v>
      </c>
      <c r="I3">
        <v>0.92849999999999999</v>
      </c>
      <c r="J3">
        <v>0.94020000000000004</v>
      </c>
      <c r="K3">
        <v>0.95220000000000005</v>
      </c>
      <c r="L3">
        <v>0.96140000000000003</v>
      </c>
      <c r="M3">
        <v>0.97070000000000001</v>
      </c>
      <c r="N3">
        <v>0.97870000000000001</v>
      </c>
      <c r="O3">
        <v>0.98680000000000001</v>
      </c>
      <c r="P3">
        <v>0.99329999999999996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0.99829999999999997</v>
      </c>
      <c r="AC3">
        <v>0.99</v>
      </c>
      <c r="AD3">
        <v>0.9819</v>
      </c>
      <c r="AE3">
        <v>0.97389999999999999</v>
      </c>
      <c r="AF3">
        <v>0.96599999999999997</v>
      </c>
      <c r="AG3">
        <v>0.95979999999999999</v>
      </c>
      <c r="AH3">
        <v>0.95220000000000005</v>
      </c>
      <c r="AI3">
        <v>0.9446</v>
      </c>
      <c r="AJ3">
        <v>0.93720000000000003</v>
      </c>
      <c r="AK3">
        <v>0.93140000000000001</v>
      </c>
      <c r="AL3">
        <v>0.92410000000000003</v>
      </c>
      <c r="AM3">
        <v>0.91710000000000003</v>
      </c>
      <c r="AN3">
        <v>0.91010000000000002</v>
      </c>
      <c r="AO3">
        <v>0.90449999999999997</v>
      </c>
      <c r="AP3">
        <v>0.89770000000000005</v>
      </c>
      <c r="AQ3">
        <v>0.89100000000000001</v>
      </c>
      <c r="AR3">
        <v>0.88439999999999996</v>
      </c>
      <c r="AS3">
        <v>0.87919999999999998</v>
      </c>
      <c r="AT3">
        <v>0.87280000000000002</v>
      </c>
      <c r="AU3">
        <v>0.86650000000000005</v>
      </c>
      <c r="AV3">
        <v>0.86019999999999996</v>
      </c>
      <c r="AW3">
        <v>0.85409999999999997</v>
      </c>
      <c r="AX3">
        <v>0.84919999999999995</v>
      </c>
      <c r="AY3">
        <v>0.84319999999999995</v>
      </c>
      <c r="AZ3">
        <v>0.83730000000000004</v>
      </c>
      <c r="BA3">
        <v>0.83150000000000002</v>
      </c>
      <c r="BB3">
        <v>0.82569999999999999</v>
      </c>
      <c r="BC3">
        <v>0.82120000000000004</v>
      </c>
      <c r="BD3">
        <v>0.81559999999999999</v>
      </c>
      <c r="BE3">
        <v>0.81</v>
      </c>
      <c r="BF3">
        <v>0.80459999999999998</v>
      </c>
      <c r="BG3">
        <v>0.80030000000000001</v>
      </c>
      <c r="BH3">
        <v>0.79490000000000005</v>
      </c>
      <c r="BI3">
        <v>0.78969999999999996</v>
      </c>
      <c r="BJ3">
        <v>0.78449999999999998</v>
      </c>
      <c r="BK3">
        <v>0.78039999999999998</v>
      </c>
      <c r="BL3">
        <v>0.77529999999999999</v>
      </c>
      <c r="BM3">
        <v>0.76929999999999998</v>
      </c>
      <c r="BN3">
        <v>0.76439999999999997</v>
      </c>
      <c r="BO3">
        <v>0.75860000000000005</v>
      </c>
      <c r="BP3">
        <v>0.75280000000000002</v>
      </c>
      <c r="BQ3">
        <v>0.74719999999999998</v>
      </c>
      <c r="BR3">
        <v>0.73980000000000001</v>
      </c>
      <c r="BS3">
        <v>0.73250000000000004</v>
      </c>
      <c r="BT3">
        <v>0.72540000000000004</v>
      </c>
      <c r="BU3">
        <v>0.71750000000000003</v>
      </c>
      <c r="BV3">
        <v>0.70989999999999998</v>
      </c>
      <c r="BW3">
        <v>0.70069999999999999</v>
      </c>
      <c r="BX3">
        <v>0.69259999999999999</v>
      </c>
      <c r="BY3">
        <v>0.68310000000000004</v>
      </c>
      <c r="BZ3">
        <v>0.67459999999999998</v>
      </c>
      <c r="CA3">
        <v>0.66559999999999997</v>
      </c>
      <c r="CB3">
        <v>0.64680000000000004</v>
      </c>
      <c r="CC3">
        <v>0.62780000000000002</v>
      </c>
      <c r="CD3">
        <v>0.60860000000000003</v>
      </c>
      <c r="CE3">
        <v>0.58930000000000005</v>
      </c>
      <c r="CF3">
        <v>0.57069999999999999</v>
      </c>
      <c r="CG3">
        <v>0.5403</v>
      </c>
      <c r="CH3">
        <v>0.51070000000000004</v>
      </c>
      <c r="CI3">
        <v>0.4803</v>
      </c>
      <c r="CJ3">
        <v>0.4506</v>
      </c>
      <c r="CK3">
        <v>0.4204</v>
      </c>
      <c r="CL3">
        <v>0.38469999999999999</v>
      </c>
      <c r="CM3">
        <v>0.34889999999999999</v>
      </c>
      <c r="CN3">
        <v>0.31319999999999998</v>
      </c>
      <c r="CO3">
        <v>0.27739999999999998</v>
      </c>
      <c r="CP3">
        <v>0.2417</v>
      </c>
    </row>
    <row r="4" spans="1:94" x14ac:dyDescent="0.4">
      <c r="A4" t="s">
        <v>257</v>
      </c>
      <c r="B4" t="str">
        <f t="shared" si="0"/>
        <v>60m</v>
      </c>
      <c r="C4">
        <v>0</v>
      </c>
      <c r="D4">
        <v>0.06</v>
      </c>
      <c r="E4">
        <v>6.39</v>
      </c>
      <c r="F4">
        <v>0.88500000000000001</v>
      </c>
      <c r="G4">
        <v>0.90380000000000005</v>
      </c>
      <c r="H4">
        <v>0.9194</v>
      </c>
      <c r="I4">
        <v>0.93279999999999996</v>
      </c>
      <c r="J4">
        <v>0.94530000000000003</v>
      </c>
      <c r="K4">
        <v>0.95520000000000005</v>
      </c>
      <c r="L4">
        <v>0.96530000000000005</v>
      </c>
      <c r="M4">
        <v>0.97409999999999997</v>
      </c>
      <c r="N4">
        <v>0.98160000000000003</v>
      </c>
      <c r="O4">
        <v>0.98919999999999997</v>
      </c>
      <c r="P4">
        <v>0.99529999999999996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0.99760000000000004</v>
      </c>
      <c r="AC4">
        <v>0.98929999999999996</v>
      </c>
      <c r="AD4">
        <v>0.98180000000000001</v>
      </c>
      <c r="AE4">
        <v>0.97430000000000005</v>
      </c>
      <c r="AF4">
        <v>0.9667</v>
      </c>
      <c r="AG4">
        <v>0.95920000000000005</v>
      </c>
      <c r="AH4">
        <v>0.95169999999999999</v>
      </c>
      <c r="AI4">
        <v>0.94469999999999998</v>
      </c>
      <c r="AJ4">
        <v>0.93779999999999997</v>
      </c>
      <c r="AK4">
        <v>0.93079999999999996</v>
      </c>
      <c r="AL4">
        <v>0.92390000000000005</v>
      </c>
      <c r="AM4">
        <v>0.91690000000000005</v>
      </c>
      <c r="AN4">
        <v>0.91039999999999999</v>
      </c>
      <c r="AO4">
        <v>0.90400000000000003</v>
      </c>
      <c r="AP4">
        <v>0.89749999999999996</v>
      </c>
      <c r="AQ4">
        <v>0.8911</v>
      </c>
      <c r="AR4">
        <v>0.88460000000000005</v>
      </c>
      <c r="AS4">
        <v>0.87860000000000005</v>
      </c>
      <c r="AT4">
        <v>0.87250000000000005</v>
      </c>
      <c r="AU4">
        <v>0.86650000000000005</v>
      </c>
      <c r="AV4">
        <v>0.86040000000000005</v>
      </c>
      <c r="AW4">
        <v>0.85440000000000005</v>
      </c>
      <c r="AX4">
        <v>0.8488</v>
      </c>
      <c r="AY4">
        <v>0.84309999999999996</v>
      </c>
      <c r="AZ4">
        <v>0.83750000000000002</v>
      </c>
      <c r="BA4">
        <v>0.83179999999999998</v>
      </c>
      <c r="BB4">
        <v>0.82620000000000005</v>
      </c>
      <c r="BC4">
        <v>0.82089999999999996</v>
      </c>
      <c r="BD4">
        <v>0.81559999999999999</v>
      </c>
      <c r="BE4">
        <v>0.81040000000000001</v>
      </c>
      <c r="BF4">
        <v>0.80510000000000004</v>
      </c>
      <c r="BG4">
        <v>0.79979999999999996</v>
      </c>
      <c r="BH4">
        <v>0.79490000000000005</v>
      </c>
      <c r="BI4">
        <v>0.78990000000000005</v>
      </c>
      <c r="BJ4">
        <v>0.78500000000000003</v>
      </c>
      <c r="BK4">
        <v>0.78</v>
      </c>
      <c r="BL4">
        <v>0.77510000000000001</v>
      </c>
      <c r="BM4">
        <v>0.76959999999999995</v>
      </c>
      <c r="BN4">
        <v>0.76400000000000001</v>
      </c>
      <c r="BO4">
        <v>0.75849999999999995</v>
      </c>
      <c r="BP4">
        <v>0.75290000000000001</v>
      </c>
      <c r="BQ4">
        <v>0.74739999999999995</v>
      </c>
      <c r="BR4">
        <v>0.7399</v>
      </c>
      <c r="BS4">
        <v>0.73240000000000005</v>
      </c>
      <c r="BT4">
        <v>0.72499999999999998</v>
      </c>
      <c r="BU4">
        <v>0.71750000000000003</v>
      </c>
      <c r="BV4">
        <v>0.71</v>
      </c>
      <c r="BW4">
        <v>0.70109999999999995</v>
      </c>
      <c r="BX4">
        <v>0.69220000000000004</v>
      </c>
      <c r="BY4">
        <v>0.68340000000000001</v>
      </c>
      <c r="BZ4">
        <v>0.67449999999999999</v>
      </c>
      <c r="CA4">
        <v>0.66559999999999997</v>
      </c>
      <c r="CB4">
        <v>0.64659999999999995</v>
      </c>
      <c r="CC4">
        <v>0.62760000000000005</v>
      </c>
      <c r="CD4">
        <v>0.60850000000000004</v>
      </c>
      <c r="CE4">
        <v>0.58950000000000002</v>
      </c>
      <c r="CF4">
        <v>0.57050000000000001</v>
      </c>
      <c r="CG4">
        <v>0.54049999999999998</v>
      </c>
      <c r="CH4">
        <v>0.51049999999999995</v>
      </c>
      <c r="CI4">
        <v>0.48039999999999999</v>
      </c>
      <c r="CJ4">
        <v>0.45040000000000002</v>
      </c>
      <c r="CK4">
        <v>0.4204</v>
      </c>
      <c r="CL4">
        <v>0.38469999999999999</v>
      </c>
      <c r="CM4">
        <v>0.34889999999999999</v>
      </c>
      <c r="CN4">
        <v>0.31319999999999998</v>
      </c>
      <c r="CO4">
        <v>0.27739999999999998</v>
      </c>
      <c r="CP4">
        <v>0.2417</v>
      </c>
    </row>
    <row r="5" spans="1:94" x14ac:dyDescent="0.4">
      <c r="A5" t="s">
        <v>7</v>
      </c>
      <c r="B5" t="str">
        <f t="shared" si="0"/>
        <v>100m</v>
      </c>
      <c r="C5">
        <v>0</v>
      </c>
      <c r="D5">
        <v>0.1</v>
      </c>
      <c r="E5">
        <v>9.58</v>
      </c>
      <c r="F5">
        <v>0.89</v>
      </c>
      <c r="G5">
        <v>0.90900000000000003</v>
      </c>
      <c r="H5">
        <v>0.92530000000000001</v>
      </c>
      <c r="I5">
        <v>0.9395</v>
      </c>
      <c r="J5">
        <v>0.95230000000000004</v>
      </c>
      <c r="K5">
        <v>0.96360000000000001</v>
      </c>
      <c r="L5">
        <v>0.97319999999999995</v>
      </c>
      <c r="M5">
        <v>0.9819</v>
      </c>
      <c r="N5">
        <v>0.9899</v>
      </c>
      <c r="O5">
        <v>0.99590000000000001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0.99680000000000002</v>
      </c>
      <c r="AC5">
        <v>0.98929999999999996</v>
      </c>
      <c r="AD5">
        <v>0.98229999999999995</v>
      </c>
      <c r="AE5">
        <v>0.97540000000000004</v>
      </c>
      <c r="AF5">
        <v>0.96840000000000004</v>
      </c>
      <c r="AG5">
        <v>0.96150000000000002</v>
      </c>
      <c r="AH5">
        <v>0.95450000000000002</v>
      </c>
      <c r="AI5">
        <v>0.94799999999999995</v>
      </c>
      <c r="AJ5">
        <v>0.9415</v>
      </c>
      <c r="AK5">
        <v>0.93500000000000005</v>
      </c>
      <c r="AL5">
        <v>0.92849999999999999</v>
      </c>
      <c r="AM5">
        <v>0.92200000000000004</v>
      </c>
      <c r="AN5">
        <v>0.91590000000000005</v>
      </c>
      <c r="AO5">
        <v>0.90990000000000004</v>
      </c>
      <c r="AP5">
        <v>0.90380000000000005</v>
      </c>
      <c r="AQ5">
        <v>0.89780000000000004</v>
      </c>
      <c r="AR5">
        <v>0.89170000000000005</v>
      </c>
      <c r="AS5">
        <v>0.88600000000000001</v>
      </c>
      <c r="AT5">
        <v>0.88029999999999997</v>
      </c>
      <c r="AU5">
        <v>0.87470000000000003</v>
      </c>
      <c r="AV5">
        <v>0.86899999999999999</v>
      </c>
      <c r="AW5">
        <v>0.86329999999999996</v>
      </c>
      <c r="AX5">
        <v>0.85799999999999998</v>
      </c>
      <c r="AY5">
        <v>0.85270000000000001</v>
      </c>
      <c r="AZ5">
        <v>0.84730000000000005</v>
      </c>
      <c r="BA5">
        <v>0.84199999999999997</v>
      </c>
      <c r="BB5">
        <v>0.8367</v>
      </c>
      <c r="BC5">
        <v>0.83169999999999999</v>
      </c>
      <c r="BD5">
        <v>0.82669999999999999</v>
      </c>
      <c r="BE5">
        <v>0.82169999999999999</v>
      </c>
      <c r="BF5">
        <v>0.81669999999999998</v>
      </c>
      <c r="BG5">
        <v>0.81169999999999998</v>
      </c>
      <c r="BH5">
        <v>0.80700000000000005</v>
      </c>
      <c r="BI5">
        <v>0.80230000000000001</v>
      </c>
      <c r="BJ5">
        <v>0.79749999999999999</v>
      </c>
      <c r="BK5">
        <v>0.79279999999999995</v>
      </c>
      <c r="BL5">
        <v>0.78810000000000002</v>
      </c>
      <c r="BM5">
        <v>0.77880000000000005</v>
      </c>
      <c r="BN5">
        <v>0.76949999999999996</v>
      </c>
      <c r="BO5">
        <v>0.76029999999999998</v>
      </c>
      <c r="BP5">
        <v>0.751</v>
      </c>
      <c r="BQ5">
        <v>0.74170000000000003</v>
      </c>
      <c r="BR5">
        <v>0.73119999999999996</v>
      </c>
      <c r="BS5">
        <v>0.7208</v>
      </c>
      <c r="BT5">
        <v>0.71030000000000004</v>
      </c>
      <c r="BU5">
        <v>0.69989999999999997</v>
      </c>
      <c r="BV5">
        <v>0.68940000000000001</v>
      </c>
      <c r="BW5">
        <v>0.67779999999999996</v>
      </c>
      <c r="BX5">
        <v>0.6663</v>
      </c>
      <c r="BY5">
        <v>0.65469999999999995</v>
      </c>
      <c r="BZ5">
        <v>0.64319999999999999</v>
      </c>
      <c r="CA5">
        <v>0.63160000000000005</v>
      </c>
      <c r="CB5">
        <v>0.62050000000000005</v>
      </c>
      <c r="CC5">
        <v>0.60929999999999995</v>
      </c>
      <c r="CD5">
        <v>0.59819999999999995</v>
      </c>
      <c r="CE5">
        <v>0.58699999999999997</v>
      </c>
      <c r="CF5">
        <v>0.57589999999999997</v>
      </c>
      <c r="CG5">
        <v>0.55920000000000003</v>
      </c>
      <c r="CH5">
        <v>0.54249999999999998</v>
      </c>
      <c r="CI5">
        <v>0.52590000000000003</v>
      </c>
      <c r="CJ5">
        <v>0.50919999999999999</v>
      </c>
      <c r="CK5">
        <v>0.49249999999999999</v>
      </c>
      <c r="CL5">
        <v>0.44230000000000003</v>
      </c>
      <c r="CM5">
        <v>0.39219999999999999</v>
      </c>
      <c r="CN5">
        <v>0.34200000000000003</v>
      </c>
      <c r="CO5">
        <v>0.29189999999999999</v>
      </c>
      <c r="CP5">
        <v>0.2417</v>
      </c>
    </row>
    <row r="6" spans="1:94" x14ac:dyDescent="0.4">
      <c r="A6" t="s">
        <v>8</v>
      </c>
      <c r="B6" t="str">
        <f t="shared" si="0"/>
        <v>200m</v>
      </c>
      <c r="C6">
        <v>0</v>
      </c>
      <c r="D6">
        <v>0.2</v>
      </c>
      <c r="E6">
        <v>19.190000000000001</v>
      </c>
      <c r="F6">
        <v>0.86870000000000003</v>
      </c>
      <c r="G6">
        <v>0.89200000000000002</v>
      </c>
      <c r="H6">
        <v>0.91259999999999997</v>
      </c>
      <c r="I6">
        <v>0.93110000000000004</v>
      </c>
      <c r="J6">
        <v>0.94750000000000001</v>
      </c>
      <c r="K6">
        <v>0.96260000000000001</v>
      </c>
      <c r="L6">
        <v>0.97629999999999995</v>
      </c>
      <c r="M6">
        <v>0.98919999999999997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0.99590000000000001</v>
      </c>
      <c r="Z6">
        <v>0.9879</v>
      </c>
      <c r="AA6">
        <v>0.98</v>
      </c>
      <c r="AB6">
        <v>0.97199999999999998</v>
      </c>
      <c r="AC6">
        <v>0.96409999999999996</v>
      </c>
      <c r="AD6">
        <v>0.95679999999999998</v>
      </c>
      <c r="AE6">
        <v>0.94940000000000002</v>
      </c>
      <c r="AF6">
        <v>0.94210000000000005</v>
      </c>
      <c r="AG6">
        <v>0.93469999999999998</v>
      </c>
      <c r="AH6">
        <v>0.9274</v>
      </c>
      <c r="AI6">
        <v>0.92059999999999997</v>
      </c>
      <c r="AJ6">
        <v>0.91379999999999995</v>
      </c>
      <c r="AK6">
        <v>0.90710000000000002</v>
      </c>
      <c r="AL6">
        <v>0.90029999999999999</v>
      </c>
      <c r="AM6">
        <v>0.89349999999999996</v>
      </c>
      <c r="AN6">
        <v>0.88719999999999999</v>
      </c>
      <c r="AO6">
        <v>0.88090000000000002</v>
      </c>
      <c r="AP6">
        <v>0.87450000000000006</v>
      </c>
      <c r="AQ6">
        <v>0.86819999999999997</v>
      </c>
      <c r="AR6">
        <v>0.8619</v>
      </c>
      <c r="AS6">
        <v>0.85599999999999998</v>
      </c>
      <c r="AT6">
        <v>0.85009999999999997</v>
      </c>
      <c r="AU6">
        <v>0.84430000000000005</v>
      </c>
      <c r="AV6">
        <v>0.83840000000000003</v>
      </c>
      <c r="AW6">
        <v>0.83250000000000002</v>
      </c>
      <c r="AX6">
        <v>0.82699999999999996</v>
      </c>
      <c r="AY6">
        <v>0.82150000000000001</v>
      </c>
      <c r="AZ6">
        <v>0.81599999999999995</v>
      </c>
      <c r="BA6">
        <v>0.8105</v>
      </c>
      <c r="BB6">
        <v>0.80500000000000005</v>
      </c>
      <c r="BC6">
        <v>0.79990000000000006</v>
      </c>
      <c r="BD6">
        <v>0.79469999999999996</v>
      </c>
      <c r="BE6">
        <v>0.78959999999999997</v>
      </c>
      <c r="BF6">
        <v>0.78439999999999999</v>
      </c>
      <c r="BG6">
        <v>0.77929999999999999</v>
      </c>
      <c r="BH6">
        <v>0.7732</v>
      </c>
      <c r="BI6">
        <v>0.7671</v>
      </c>
      <c r="BJ6">
        <v>0.76100000000000001</v>
      </c>
      <c r="BK6">
        <v>0.75490000000000002</v>
      </c>
      <c r="BL6">
        <v>0.74880000000000002</v>
      </c>
      <c r="BM6">
        <v>0.73750000000000004</v>
      </c>
      <c r="BN6">
        <v>0.72629999999999995</v>
      </c>
      <c r="BO6">
        <v>0.71499999999999997</v>
      </c>
      <c r="BP6">
        <v>0.70379999999999998</v>
      </c>
      <c r="BQ6">
        <v>0.6925</v>
      </c>
      <c r="BR6">
        <v>0.68110000000000004</v>
      </c>
      <c r="BS6">
        <v>0.66969999999999996</v>
      </c>
      <c r="BT6">
        <v>0.6583</v>
      </c>
      <c r="BU6">
        <v>0.64690000000000003</v>
      </c>
      <c r="BV6">
        <v>0.63549999999999995</v>
      </c>
      <c r="BW6">
        <v>0.622</v>
      </c>
      <c r="BX6">
        <v>0.60860000000000003</v>
      </c>
      <c r="BY6">
        <v>0.59509999999999996</v>
      </c>
      <c r="BZ6">
        <v>0.58169999999999999</v>
      </c>
      <c r="CA6">
        <v>0.56820000000000004</v>
      </c>
      <c r="CB6">
        <v>0.54879999999999995</v>
      </c>
      <c r="CC6">
        <v>0.52939999999999998</v>
      </c>
      <c r="CD6">
        <v>0.51</v>
      </c>
      <c r="CE6">
        <v>0.49059999999999998</v>
      </c>
      <c r="CF6">
        <v>0.47120000000000001</v>
      </c>
      <c r="CG6">
        <v>0.45269999999999999</v>
      </c>
      <c r="CH6">
        <v>0.43419999999999997</v>
      </c>
      <c r="CI6">
        <v>0.4158</v>
      </c>
      <c r="CJ6">
        <v>0.39729999999999999</v>
      </c>
      <c r="CK6">
        <v>0.37880000000000003</v>
      </c>
      <c r="CL6">
        <v>0.35139999999999999</v>
      </c>
      <c r="CM6">
        <v>0.32400000000000001</v>
      </c>
      <c r="CN6">
        <v>0.29649999999999999</v>
      </c>
      <c r="CO6">
        <v>0.26910000000000001</v>
      </c>
      <c r="CP6">
        <v>0.2417</v>
      </c>
    </row>
    <row r="7" spans="1:94" x14ac:dyDescent="0.4">
      <c r="A7" t="s">
        <v>258</v>
      </c>
      <c r="B7" t="str">
        <f t="shared" si="0"/>
        <v>300m</v>
      </c>
      <c r="C7">
        <v>0</v>
      </c>
      <c r="D7">
        <v>0.3</v>
      </c>
      <c r="E7">
        <v>30</v>
      </c>
      <c r="F7">
        <v>0.86909999999999998</v>
      </c>
      <c r="G7">
        <v>0.8931</v>
      </c>
      <c r="H7">
        <v>0.91410000000000002</v>
      </c>
      <c r="I7">
        <v>0.93279999999999996</v>
      </c>
      <c r="J7">
        <v>0.94940000000000002</v>
      </c>
      <c r="K7">
        <v>0.96399999999999997</v>
      </c>
      <c r="L7">
        <v>0.97719999999999996</v>
      </c>
      <c r="M7">
        <v>0.98909999999999998</v>
      </c>
      <c r="N7">
        <v>0.99929999999999997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0.99829999999999997</v>
      </c>
      <c r="Z7">
        <v>0.99039999999999995</v>
      </c>
      <c r="AA7">
        <v>0.98260000000000003</v>
      </c>
      <c r="AB7">
        <v>0.97499999999999998</v>
      </c>
      <c r="AC7">
        <v>0.96709999999999996</v>
      </c>
      <c r="AD7">
        <v>0.96</v>
      </c>
      <c r="AE7">
        <v>0.95269999999999999</v>
      </c>
      <c r="AF7">
        <v>0.94550000000000001</v>
      </c>
      <c r="AG7">
        <v>0.93840000000000001</v>
      </c>
      <c r="AH7">
        <v>0.93110000000000004</v>
      </c>
      <c r="AI7">
        <v>0.92449999999999999</v>
      </c>
      <c r="AJ7">
        <v>0.91800000000000004</v>
      </c>
      <c r="AK7">
        <v>0.9113</v>
      </c>
      <c r="AL7">
        <v>0.90469999999999995</v>
      </c>
      <c r="AM7">
        <v>0.89790000000000003</v>
      </c>
      <c r="AN7">
        <v>0.89180000000000004</v>
      </c>
      <c r="AO7">
        <v>0.88549999999999995</v>
      </c>
      <c r="AP7">
        <v>0.87919999999999998</v>
      </c>
      <c r="AQ7">
        <v>0.87309999999999999</v>
      </c>
      <c r="AR7">
        <v>0.86680000000000001</v>
      </c>
      <c r="AS7">
        <v>0.86109999999999998</v>
      </c>
      <c r="AT7">
        <v>0.85519999999999996</v>
      </c>
      <c r="AU7">
        <v>0.84960000000000002</v>
      </c>
      <c r="AV7">
        <v>0.84360000000000002</v>
      </c>
      <c r="AW7">
        <v>0.83799999999999997</v>
      </c>
      <c r="AX7">
        <v>0.83240000000000003</v>
      </c>
      <c r="AY7">
        <v>0.82709999999999995</v>
      </c>
      <c r="AZ7">
        <v>0.82169999999999999</v>
      </c>
      <c r="BA7">
        <v>0.81610000000000005</v>
      </c>
      <c r="BB7">
        <v>0.81079999999999997</v>
      </c>
      <c r="BC7">
        <v>0.80579999999999996</v>
      </c>
      <c r="BD7">
        <v>0.80059999999999998</v>
      </c>
      <c r="BE7">
        <v>0.79549999999999998</v>
      </c>
      <c r="BF7">
        <v>0.79049999999999998</v>
      </c>
      <c r="BG7">
        <v>0.78549999999999998</v>
      </c>
      <c r="BH7">
        <v>0.77659999999999996</v>
      </c>
      <c r="BI7">
        <v>0.76749999999999996</v>
      </c>
      <c r="BJ7">
        <v>0.75829999999999997</v>
      </c>
      <c r="BK7">
        <v>0.74939999999999996</v>
      </c>
      <c r="BL7">
        <v>0.74039999999999995</v>
      </c>
      <c r="BM7">
        <v>0.72799999999999998</v>
      </c>
      <c r="BN7">
        <v>0.71560000000000001</v>
      </c>
      <c r="BO7">
        <v>0.70320000000000005</v>
      </c>
      <c r="BP7">
        <v>0.69079999999999997</v>
      </c>
      <c r="BQ7">
        <v>0.6784</v>
      </c>
      <c r="BR7">
        <v>0.66710000000000003</v>
      </c>
      <c r="BS7">
        <v>0.65569999999999995</v>
      </c>
      <c r="BT7">
        <v>0.64449999999999996</v>
      </c>
      <c r="BU7">
        <v>0.63319999999999999</v>
      </c>
      <c r="BV7">
        <v>0.62190000000000001</v>
      </c>
      <c r="BW7">
        <v>0.60699999999999998</v>
      </c>
      <c r="BX7">
        <v>0.59209999999999996</v>
      </c>
      <c r="BY7">
        <v>0.57709999999999995</v>
      </c>
      <c r="BZ7">
        <v>0.56230000000000002</v>
      </c>
      <c r="CA7">
        <v>0.5474</v>
      </c>
      <c r="CB7">
        <v>0.52869999999999995</v>
      </c>
      <c r="CC7">
        <v>0.50990000000000002</v>
      </c>
      <c r="CD7">
        <v>0.49120000000000003</v>
      </c>
      <c r="CE7">
        <v>0.47249999999999998</v>
      </c>
      <c r="CF7">
        <v>0.45369999999999999</v>
      </c>
      <c r="CG7">
        <v>0.43269999999999997</v>
      </c>
      <c r="CH7">
        <v>0.41170000000000001</v>
      </c>
      <c r="CI7">
        <v>0.39069999999999999</v>
      </c>
      <c r="CJ7">
        <v>0.36969999999999997</v>
      </c>
      <c r="CK7">
        <v>0.34870000000000001</v>
      </c>
      <c r="CL7">
        <v>0.32729999999999998</v>
      </c>
      <c r="CM7">
        <v>0.30590000000000001</v>
      </c>
      <c r="CN7">
        <v>0.28449999999999998</v>
      </c>
      <c r="CO7">
        <v>0.2631</v>
      </c>
      <c r="CP7">
        <v>0.2417</v>
      </c>
    </row>
    <row r="8" spans="1:94" x14ac:dyDescent="0.4">
      <c r="A8" t="s">
        <v>9</v>
      </c>
      <c r="B8" t="str">
        <f t="shared" si="0"/>
        <v>400m</v>
      </c>
      <c r="C8">
        <v>0</v>
      </c>
      <c r="D8">
        <v>0.4</v>
      </c>
      <c r="E8">
        <v>43.18</v>
      </c>
      <c r="F8">
        <v>0.86950000000000005</v>
      </c>
      <c r="G8">
        <v>0.89400000000000002</v>
      </c>
      <c r="H8">
        <v>0.91559999999999997</v>
      </c>
      <c r="I8">
        <v>0.93440000000000001</v>
      </c>
      <c r="J8">
        <v>0.95109999999999995</v>
      </c>
      <c r="K8">
        <v>0.96560000000000001</v>
      </c>
      <c r="L8">
        <v>0.97829999999999995</v>
      </c>
      <c r="M8">
        <v>0.98899999999999999</v>
      </c>
      <c r="N8">
        <v>0.99839999999999995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0.9929</v>
      </c>
      <c r="AA8">
        <v>0.98540000000000005</v>
      </c>
      <c r="AB8">
        <v>0.9778</v>
      </c>
      <c r="AC8">
        <v>0.97019999999999995</v>
      </c>
      <c r="AD8">
        <v>0.96319999999999995</v>
      </c>
      <c r="AE8">
        <v>0.95609999999999995</v>
      </c>
      <c r="AF8">
        <v>0.94910000000000005</v>
      </c>
      <c r="AG8">
        <v>0.94199999999999995</v>
      </c>
      <c r="AH8">
        <v>0.93500000000000005</v>
      </c>
      <c r="AI8">
        <v>0.92849999999999999</v>
      </c>
      <c r="AJ8">
        <v>0.92190000000000005</v>
      </c>
      <c r="AK8">
        <v>0.91539999999999999</v>
      </c>
      <c r="AL8">
        <v>0.90880000000000005</v>
      </c>
      <c r="AM8">
        <v>0.90229999999999999</v>
      </c>
      <c r="AN8">
        <v>0.8962</v>
      </c>
      <c r="AO8">
        <v>0.8901</v>
      </c>
      <c r="AP8">
        <v>0.88400000000000001</v>
      </c>
      <c r="AQ8">
        <v>0.87790000000000001</v>
      </c>
      <c r="AR8">
        <v>0.87180000000000002</v>
      </c>
      <c r="AS8">
        <v>0.86609999999999998</v>
      </c>
      <c r="AT8">
        <v>0.86040000000000005</v>
      </c>
      <c r="AU8">
        <v>0.85470000000000002</v>
      </c>
      <c r="AV8">
        <v>0.84899999999999998</v>
      </c>
      <c r="AW8">
        <v>0.84330000000000005</v>
      </c>
      <c r="AX8">
        <v>0.83799999999999997</v>
      </c>
      <c r="AY8">
        <v>0.83260000000000001</v>
      </c>
      <c r="AZ8">
        <v>0.82730000000000004</v>
      </c>
      <c r="BA8">
        <v>0.82189999999999996</v>
      </c>
      <c r="BB8">
        <v>0.81659999999999999</v>
      </c>
      <c r="BC8">
        <v>0.81159999999999999</v>
      </c>
      <c r="BD8">
        <v>0.80659999999999998</v>
      </c>
      <c r="BE8">
        <v>0.80159999999999998</v>
      </c>
      <c r="BF8">
        <v>0.79659999999999997</v>
      </c>
      <c r="BG8">
        <v>0.79159999999999997</v>
      </c>
      <c r="BH8">
        <v>0.77969999999999995</v>
      </c>
      <c r="BI8">
        <v>0.76770000000000005</v>
      </c>
      <c r="BJ8">
        <v>0.75580000000000003</v>
      </c>
      <c r="BK8">
        <v>0.74380000000000002</v>
      </c>
      <c r="BL8">
        <v>0.7319</v>
      </c>
      <c r="BM8">
        <v>0.71840000000000004</v>
      </c>
      <c r="BN8">
        <v>0.70489999999999997</v>
      </c>
      <c r="BO8">
        <v>0.69130000000000003</v>
      </c>
      <c r="BP8">
        <v>0.67779999999999996</v>
      </c>
      <c r="BQ8">
        <v>0.6643</v>
      </c>
      <c r="BR8">
        <v>0.65310000000000001</v>
      </c>
      <c r="BS8">
        <v>0.64190000000000003</v>
      </c>
      <c r="BT8">
        <v>0.63060000000000005</v>
      </c>
      <c r="BU8">
        <v>0.61939999999999995</v>
      </c>
      <c r="BV8">
        <v>0.60819999999999996</v>
      </c>
      <c r="BW8">
        <v>0.59189999999999998</v>
      </c>
      <c r="BX8">
        <v>0.5756</v>
      </c>
      <c r="BY8">
        <v>0.55920000000000003</v>
      </c>
      <c r="BZ8">
        <v>0.54290000000000005</v>
      </c>
      <c r="CA8">
        <v>0.52659999999999996</v>
      </c>
      <c r="CB8">
        <v>0.50849999999999995</v>
      </c>
      <c r="CC8">
        <v>0.4904</v>
      </c>
      <c r="CD8">
        <v>0.47239999999999999</v>
      </c>
      <c r="CE8">
        <v>0.45429999999999998</v>
      </c>
      <c r="CF8">
        <v>0.43619999999999998</v>
      </c>
      <c r="CG8">
        <v>0.41270000000000001</v>
      </c>
      <c r="CH8">
        <v>0.3891</v>
      </c>
      <c r="CI8">
        <v>0.36559999999999998</v>
      </c>
      <c r="CJ8">
        <v>0.34200000000000003</v>
      </c>
      <c r="CK8">
        <v>0.31850000000000001</v>
      </c>
      <c r="CL8">
        <v>0.30309999999999998</v>
      </c>
      <c r="CM8">
        <v>0.2878</v>
      </c>
      <c r="CN8">
        <v>0.27239999999999998</v>
      </c>
      <c r="CO8">
        <v>0.2571</v>
      </c>
      <c r="CP8">
        <v>0.2417</v>
      </c>
    </row>
    <row r="9" spans="1:94" x14ac:dyDescent="0.4">
      <c r="A9" t="s">
        <v>259</v>
      </c>
      <c r="B9" t="str">
        <f t="shared" si="0"/>
        <v>500m</v>
      </c>
      <c r="C9">
        <v>0</v>
      </c>
      <c r="D9">
        <v>0.5</v>
      </c>
      <c r="E9">
        <v>57.66</v>
      </c>
      <c r="F9">
        <v>0.86729999999999996</v>
      </c>
      <c r="G9">
        <v>0.89219999999999999</v>
      </c>
      <c r="H9">
        <v>0.91390000000000005</v>
      </c>
      <c r="I9">
        <v>0.93300000000000005</v>
      </c>
      <c r="J9">
        <v>0.94979999999999998</v>
      </c>
      <c r="K9">
        <v>0.96440000000000003</v>
      </c>
      <c r="L9">
        <v>0.97699999999999998</v>
      </c>
      <c r="M9">
        <v>0.98770000000000002</v>
      </c>
      <c r="N9">
        <v>0.99690000000000001</v>
      </c>
      <c r="O9">
        <v>0.99980000000000002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0.99350000000000005</v>
      </c>
      <c r="AB9">
        <v>0.98509999999999998</v>
      </c>
      <c r="AC9">
        <v>0.97699999999999998</v>
      </c>
      <c r="AD9">
        <v>0.96940000000000004</v>
      </c>
      <c r="AE9">
        <v>0.96160000000000001</v>
      </c>
      <c r="AF9">
        <v>0.95420000000000005</v>
      </c>
      <c r="AG9">
        <v>0.94650000000000001</v>
      </c>
      <c r="AH9">
        <v>0.93889999999999996</v>
      </c>
      <c r="AI9">
        <v>0.93200000000000005</v>
      </c>
      <c r="AJ9">
        <v>0.92479999999999996</v>
      </c>
      <c r="AK9">
        <v>0.91790000000000005</v>
      </c>
      <c r="AL9">
        <v>0.91080000000000005</v>
      </c>
      <c r="AM9">
        <v>0.90380000000000005</v>
      </c>
      <c r="AN9">
        <v>0.8972</v>
      </c>
      <c r="AO9">
        <v>0.89059999999999995</v>
      </c>
      <c r="AP9">
        <v>0.88419999999999999</v>
      </c>
      <c r="AQ9">
        <v>0.87780000000000002</v>
      </c>
      <c r="AR9">
        <v>0.87129999999999996</v>
      </c>
      <c r="AS9">
        <v>0.86509999999999998</v>
      </c>
      <c r="AT9">
        <v>0.85909999999999997</v>
      </c>
      <c r="AU9">
        <v>0.85299999999999998</v>
      </c>
      <c r="AV9">
        <v>0.84689999999999999</v>
      </c>
      <c r="AW9">
        <v>0.84089999999999998</v>
      </c>
      <c r="AX9">
        <v>0.83530000000000004</v>
      </c>
      <c r="AY9">
        <v>0.8296</v>
      </c>
      <c r="AZ9">
        <v>0.82389999999999997</v>
      </c>
      <c r="BA9">
        <v>0.81830000000000003</v>
      </c>
      <c r="BB9">
        <v>0.81269999999999998</v>
      </c>
      <c r="BC9">
        <v>0.80740000000000001</v>
      </c>
      <c r="BD9">
        <v>0.80210000000000004</v>
      </c>
      <c r="BE9">
        <v>0.79679999999999995</v>
      </c>
      <c r="BF9">
        <v>0.79159999999999997</v>
      </c>
      <c r="BG9">
        <v>0.7863</v>
      </c>
      <c r="BH9">
        <v>0.77539999999999998</v>
      </c>
      <c r="BI9">
        <v>0.76439999999999997</v>
      </c>
      <c r="BJ9">
        <v>0.75339999999999996</v>
      </c>
      <c r="BK9">
        <v>0.74239999999999995</v>
      </c>
      <c r="BL9">
        <v>0.73140000000000005</v>
      </c>
      <c r="BM9">
        <v>0.71860000000000002</v>
      </c>
      <c r="BN9">
        <v>0.70569999999999999</v>
      </c>
      <c r="BO9">
        <v>0.69279999999999997</v>
      </c>
      <c r="BP9">
        <v>0.67989999999999995</v>
      </c>
      <c r="BQ9">
        <v>0.66710000000000003</v>
      </c>
      <c r="BR9">
        <v>0.65590000000000004</v>
      </c>
      <c r="BS9">
        <v>0.64480000000000004</v>
      </c>
      <c r="BT9">
        <v>0.63349999999999995</v>
      </c>
      <c r="BU9">
        <v>0.62239999999999995</v>
      </c>
      <c r="BV9">
        <v>0.61119999999999997</v>
      </c>
      <c r="BW9">
        <v>0.59489999999999998</v>
      </c>
      <c r="BX9">
        <v>0.57850000000000001</v>
      </c>
      <c r="BY9">
        <v>0.56210000000000004</v>
      </c>
      <c r="BZ9">
        <v>0.54579999999999995</v>
      </c>
      <c r="CA9">
        <v>0.52939999999999998</v>
      </c>
      <c r="CB9">
        <v>0.51039999999999996</v>
      </c>
      <c r="CC9">
        <v>0.49130000000000001</v>
      </c>
      <c r="CD9">
        <v>0.47239999999999999</v>
      </c>
      <c r="CE9">
        <v>0.45329999999999998</v>
      </c>
      <c r="CF9">
        <v>0.43430000000000002</v>
      </c>
      <c r="CG9">
        <v>0.41110000000000002</v>
      </c>
      <c r="CH9">
        <v>0.38790000000000002</v>
      </c>
      <c r="CI9">
        <v>0.36480000000000001</v>
      </c>
      <c r="CJ9">
        <v>0.34160000000000001</v>
      </c>
      <c r="CK9">
        <v>0.31850000000000001</v>
      </c>
      <c r="CL9">
        <v>0.30309999999999998</v>
      </c>
      <c r="CM9">
        <v>0.2878</v>
      </c>
      <c r="CN9">
        <v>0.27239999999999998</v>
      </c>
      <c r="CO9">
        <v>0.2571</v>
      </c>
      <c r="CP9">
        <v>0.2417</v>
      </c>
    </row>
    <row r="10" spans="1:94" x14ac:dyDescent="0.4">
      <c r="A10" t="s">
        <v>260</v>
      </c>
      <c r="B10" t="str">
        <f t="shared" si="0"/>
        <v>600m</v>
      </c>
      <c r="C10">
        <v>0</v>
      </c>
      <c r="D10">
        <v>0.6</v>
      </c>
      <c r="E10">
        <v>72.150000000000006</v>
      </c>
      <c r="F10">
        <v>0.86519999999999997</v>
      </c>
      <c r="G10">
        <v>0.89019999999999999</v>
      </c>
      <c r="H10">
        <v>0.9123</v>
      </c>
      <c r="I10">
        <v>0.93140000000000001</v>
      </c>
      <c r="J10">
        <v>0.94850000000000001</v>
      </c>
      <c r="K10">
        <v>0.96319999999999995</v>
      </c>
      <c r="L10">
        <v>0.9758</v>
      </c>
      <c r="M10">
        <v>0.98650000000000004</v>
      </c>
      <c r="N10">
        <v>0.99539999999999995</v>
      </c>
      <c r="O10">
        <v>0.99990000000000001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0.99260000000000004</v>
      </c>
      <c r="AC10">
        <v>0.98360000000000003</v>
      </c>
      <c r="AD10">
        <v>0.97550000000000003</v>
      </c>
      <c r="AE10">
        <v>0.96730000000000005</v>
      </c>
      <c r="AF10">
        <v>0.95909999999999995</v>
      </c>
      <c r="AG10">
        <v>0.95079999999999998</v>
      </c>
      <c r="AH10">
        <v>0.94279999999999997</v>
      </c>
      <c r="AI10">
        <v>0.93530000000000002</v>
      </c>
      <c r="AJ10">
        <v>0.92769999999999997</v>
      </c>
      <c r="AK10">
        <v>0.92030000000000001</v>
      </c>
      <c r="AL10">
        <v>0.91269999999999996</v>
      </c>
      <c r="AM10">
        <v>0.9052</v>
      </c>
      <c r="AN10">
        <v>0.89829999999999999</v>
      </c>
      <c r="AO10">
        <v>0.89139999999999997</v>
      </c>
      <c r="AP10">
        <v>0.88439999999999996</v>
      </c>
      <c r="AQ10">
        <v>0.87749999999999995</v>
      </c>
      <c r="AR10">
        <v>0.87060000000000004</v>
      </c>
      <c r="AS10">
        <v>0.86419999999999997</v>
      </c>
      <c r="AT10">
        <v>0.85770000000000002</v>
      </c>
      <c r="AU10">
        <v>0.85129999999999995</v>
      </c>
      <c r="AV10">
        <v>0.84489999999999998</v>
      </c>
      <c r="AW10">
        <v>0.83850000000000002</v>
      </c>
      <c r="AX10">
        <v>0.83250000000000002</v>
      </c>
      <c r="AY10">
        <v>0.8266</v>
      </c>
      <c r="AZ10">
        <v>0.8206</v>
      </c>
      <c r="BA10">
        <v>0.81469999999999998</v>
      </c>
      <c r="BB10">
        <v>0.80869999999999997</v>
      </c>
      <c r="BC10">
        <v>0.80320000000000003</v>
      </c>
      <c r="BD10">
        <v>0.79769999999999996</v>
      </c>
      <c r="BE10">
        <v>0.79210000000000003</v>
      </c>
      <c r="BF10">
        <v>0.78659999999999997</v>
      </c>
      <c r="BG10">
        <v>0.78110000000000002</v>
      </c>
      <c r="BH10">
        <v>0.77110000000000001</v>
      </c>
      <c r="BI10">
        <v>0.76100000000000001</v>
      </c>
      <c r="BJ10">
        <v>0.751</v>
      </c>
      <c r="BK10">
        <v>0.74099999999999999</v>
      </c>
      <c r="BL10">
        <v>0.73099999999999998</v>
      </c>
      <c r="BM10">
        <v>0.71879999999999999</v>
      </c>
      <c r="BN10">
        <v>0.70660000000000001</v>
      </c>
      <c r="BO10">
        <v>0.69430000000000003</v>
      </c>
      <c r="BP10">
        <v>0.68210000000000004</v>
      </c>
      <c r="BQ10">
        <v>0.66990000000000005</v>
      </c>
      <c r="BR10">
        <v>0.65880000000000005</v>
      </c>
      <c r="BS10">
        <v>0.64770000000000005</v>
      </c>
      <c r="BT10">
        <v>0.63649999999999995</v>
      </c>
      <c r="BU10">
        <v>0.62539999999999996</v>
      </c>
      <c r="BV10">
        <v>0.61429999999999996</v>
      </c>
      <c r="BW10">
        <v>0.59789999999999999</v>
      </c>
      <c r="BX10">
        <v>0.58150000000000002</v>
      </c>
      <c r="BY10">
        <v>0.56499999999999995</v>
      </c>
      <c r="BZ10">
        <v>0.54859999999999998</v>
      </c>
      <c r="CA10">
        <v>0.53220000000000001</v>
      </c>
      <c r="CB10">
        <v>0.51219999999999999</v>
      </c>
      <c r="CC10">
        <v>0.49220000000000003</v>
      </c>
      <c r="CD10">
        <v>0.4723</v>
      </c>
      <c r="CE10">
        <v>0.45229999999999998</v>
      </c>
      <c r="CF10">
        <v>0.43230000000000002</v>
      </c>
      <c r="CG10">
        <v>0.40960000000000002</v>
      </c>
      <c r="CH10">
        <v>0.38679999999999998</v>
      </c>
      <c r="CI10">
        <v>0.36399999999999999</v>
      </c>
      <c r="CJ10">
        <v>0.3412</v>
      </c>
      <c r="CK10">
        <v>0.31850000000000001</v>
      </c>
      <c r="CL10">
        <v>0.30309999999999998</v>
      </c>
      <c r="CM10">
        <v>0.2878</v>
      </c>
      <c r="CN10">
        <v>0.27239999999999998</v>
      </c>
      <c r="CO10">
        <v>0.2571</v>
      </c>
      <c r="CP10">
        <v>0.2417</v>
      </c>
    </row>
    <row r="11" spans="1:94" x14ac:dyDescent="0.4">
      <c r="A11" t="s">
        <v>10</v>
      </c>
      <c r="B11" t="str">
        <f t="shared" si="0"/>
        <v>800m</v>
      </c>
      <c r="C11">
        <v>0</v>
      </c>
      <c r="D11">
        <v>0.8</v>
      </c>
      <c r="E11">
        <v>101.11</v>
      </c>
      <c r="F11">
        <v>0.86080000000000001</v>
      </c>
      <c r="G11">
        <v>0.88639999999999997</v>
      </c>
      <c r="H11">
        <v>0.90890000000000004</v>
      </c>
      <c r="I11">
        <v>0.92859999999999998</v>
      </c>
      <c r="J11">
        <v>0.94579999999999997</v>
      </c>
      <c r="K11">
        <v>0.9607</v>
      </c>
      <c r="L11">
        <v>0.97319999999999995</v>
      </c>
      <c r="M11">
        <v>0.98380000000000001</v>
      </c>
      <c r="N11">
        <v>0.99250000000000005</v>
      </c>
      <c r="O11">
        <v>0.99960000000000004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0.99709999999999999</v>
      </c>
      <c r="AD11">
        <v>0.98780000000000001</v>
      </c>
      <c r="AE11">
        <v>0.97850000000000004</v>
      </c>
      <c r="AF11">
        <v>0.96909999999999996</v>
      </c>
      <c r="AG11">
        <v>0.95979999999999999</v>
      </c>
      <c r="AH11">
        <v>0.95050000000000001</v>
      </c>
      <c r="AI11">
        <v>0.94199999999999995</v>
      </c>
      <c r="AJ11">
        <v>0.9335</v>
      </c>
      <c r="AK11">
        <v>0.92510000000000003</v>
      </c>
      <c r="AL11">
        <v>0.91659999999999997</v>
      </c>
      <c r="AM11">
        <v>0.90810000000000002</v>
      </c>
      <c r="AN11">
        <v>0.90029999999999999</v>
      </c>
      <c r="AO11">
        <v>0.89259999999999995</v>
      </c>
      <c r="AP11">
        <v>0.88480000000000003</v>
      </c>
      <c r="AQ11">
        <v>0.87709999999999999</v>
      </c>
      <c r="AR11">
        <v>0.86929999999999996</v>
      </c>
      <c r="AS11">
        <v>0.86219999999999997</v>
      </c>
      <c r="AT11">
        <v>0.85499999999999998</v>
      </c>
      <c r="AU11">
        <v>0.84789999999999999</v>
      </c>
      <c r="AV11">
        <v>0.8407</v>
      </c>
      <c r="AW11">
        <v>0.83360000000000001</v>
      </c>
      <c r="AX11">
        <v>0.82699999999999996</v>
      </c>
      <c r="AY11">
        <v>0.82050000000000001</v>
      </c>
      <c r="AZ11">
        <v>0.81389999999999996</v>
      </c>
      <c r="BA11">
        <v>0.80740000000000001</v>
      </c>
      <c r="BB11">
        <v>0.80079999999999996</v>
      </c>
      <c r="BC11">
        <v>0.79469999999999996</v>
      </c>
      <c r="BD11">
        <v>0.78869999999999996</v>
      </c>
      <c r="BE11">
        <v>0.78259999999999996</v>
      </c>
      <c r="BF11">
        <v>0.77659999999999996</v>
      </c>
      <c r="BG11">
        <v>0.77049999999999996</v>
      </c>
      <c r="BH11">
        <v>0.76239999999999997</v>
      </c>
      <c r="BI11">
        <v>0.75429999999999997</v>
      </c>
      <c r="BJ11">
        <v>0.74619999999999997</v>
      </c>
      <c r="BK11">
        <v>0.73809999999999998</v>
      </c>
      <c r="BL11">
        <v>0.73</v>
      </c>
      <c r="BM11">
        <v>0.71909999999999996</v>
      </c>
      <c r="BN11">
        <v>0.70820000000000005</v>
      </c>
      <c r="BO11">
        <v>0.69720000000000004</v>
      </c>
      <c r="BP11">
        <v>0.68630000000000002</v>
      </c>
      <c r="BQ11">
        <v>0.6754</v>
      </c>
      <c r="BR11">
        <v>0.66439999999999999</v>
      </c>
      <c r="BS11">
        <v>0.65339999999999998</v>
      </c>
      <c r="BT11">
        <v>0.64229999999999998</v>
      </c>
      <c r="BU11">
        <v>0.63129999999999997</v>
      </c>
      <c r="BV11">
        <v>0.62029999999999996</v>
      </c>
      <c r="BW11">
        <v>0.6038</v>
      </c>
      <c r="BX11">
        <v>0.58730000000000004</v>
      </c>
      <c r="BY11">
        <v>0.57079999999999997</v>
      </c>
      <c r="BZ11">
        <v>0.55430000000000001</v>
      </c>
      <c r="CA11">
        <v>0.53779999999999994</v>
      </c>
      <c r="CB11">
        <v>0.51590000000000003</v>
      </c>
      <c r="CC11">
        <v>0.49399999999999999</v>
      </c>
      <c r="CD11">
        <v>0.47220000000000001</v>
      </c>
      <c r="CE11">
        <v>0.45029999999999998</v>
      </c>
      <c r="CF11">
        <v>0.4284</v>
      </c>
      <c r="CG11">
        <v>0.40639999999999998</v>
      </c>
      <c r="CH11">
        <v>0.38440000000000002</v>
      </c>
      <c r="CI11">
        <v>0.3624</v>
      </c>
      <c r="CJ11">
        <v>0.34039999999999998</v>
      </c>
      <c r="CK11">
        <v>0.31840000000000002</v>
      </c>
      <c r="CL11">
        <v>0.30309999999999998</v>
      </c>
      <c r="CM11">
        <v>0.28770000000000001</v>
      </c>
      <c r="CN11">
        <v>0.27239999999999998</v>
      </c>
      <c r="CO11">
        <v>0.25700000000000001</v>
      </c>
      <c r="CP11">
        <v>0.2417</v>
      </c>
    </row>
    <row r="12" spans="1:94" x14ac:dyDescent="0.4">
      <c r="A12" t="s">
        <v>11</v>
      </c>
      <c r="B12" t="str">
        <f t="shared" si="0"/>
        <v>1000m</v>
      </c>
      <c r="C12">
        <v>0</v>
      </c>
      <c r="D12">
        <v>1</v>
      </c>
      <c r="E12">
        <v>130.5</v>
      </c>
      <c r="F12">
        <v>0.85860000000000003</v>
      </c>
      <c r="G12">
        <v>0.88470000000000004</v>
      </c>
      <c r="H12">
        <v>0.90790000000000004</v>
      </c>
      <c r="I12">
        <v>0.92820000000000003</v>
      </c>
      <c r="J12">
        <v>0.94589999999999996</v>
      </c>
      <c r="K12">
        <v>0.96099999999999997</v>
      </c>
      <c r="L12">
        <v>0.97389999999999999</v>
      </c>
      <c r="M12">
        <v>0.98460000000000003</v>
      </c>
      <c r="N12">
        <v>0.99339999999999995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0.99250000000000005</v>
      </c>
      <c r="AD12">
        <v>0.98299999999999998</v>
      </c>
      <c r="AE12">
        <v>0.97350000000000003</v>
      </c>
      <c r="AF12">
        <v>0.96399999999999997</v>
      </c>
      <c r="AG12">
        <v>0.95450000000000002</v>
      </c>
      <c r="AH12">
        <v>0.94499999999999995</v>
      </c>
      <c r="AI12">
        <v>0.93640000000000001</v>
      </c>
      <c r="AJ12">
        <v>0.92779999999999996</v>
      </c>
      <c r="AK12">
        <v>0.91910000000000003</v>
      </c>
      <c r="AL12">
        <v>0.91049999999999998</v>
      </c>
      <c r="AM12">
        <v>0.90190000000000003</v>
      </c>
      <c r="AN12">
        <v>0.89400000000000002</v>
      </c>
      <c r="AO12">
        <v>0.8861</v>
      </c>
      <c r="AP12">
        <v>0.87829999999999997</v>
      </c>
      <c r="AQ12">
        <v>0.87039999999999995</v>
      </c>
      <c r="AR12">
        <v>0.86250000000000004</v>
      </c>
      <c r="AS12">
        <v>0.85529999999999995</v>
      </c>
      <c r="AT12">
        <v>0.84809999999999997</v>
      </c>
      <c r="AU12">
        <v>0.84079999999999999</v>
      </c>
      <c r="AV12">
        <v>0.83360000000000001</v>
      </c>
      <c r="AW12">
        <v>0.82640000000000002</v>
      </c>
      <c r="AX12">
        <v>0.81979999999999997</v>
      </c>
      <c r="AY12">
        <v>0.81310000000000004</v>
      </c>
      <c r="AZ12">
        <v>0.80649999999999999</v>
      </c>
      <c r="BA12">
        <v>0.79979999999999996</v>
      </c>
      <c r="BB12">
        <v>0.79320000000000002</v>
      </c>
      <c r="BC12">
        <v>0.78710000000000002</v>
      </c>
      <c r="BD12">
        <v>0.78100000000000003</v>
      </c>
      <c r="BE12">
        <v>0.77480000000000004</v>
      </c>
      <c r="BF12">
        <v>0.76870000000000005</v>
      </c>
      <c r="BG12">
        <v>0.76259999999999994</v>
      </c>
      <c r="BH12">
        <v>0.75539999999999996</v>
      </c>
      <c r="BI12">
        <v>0.74829999999999997</v>
      </c>
      <c r="BJ12">
        <v>0.74109999999999998</v>
      </c>
      <c r="BK12">
        <v>0.73399999999999999</v>
      </c>
      <c r="BL12">
        <v>0.7268</v>
      </c>
      <c r="BM12">
        <v>0.71589999999999998</v>
      </c>
      <c r="BN12">
        <v>0.70499999999999996</v>
      </c>
      <c r="BO12">
        <v>0.69410000000000005</v>
      </c>
      <c r="BP12">
        <v>0.68320000000000003</v>
      </c>
      <c r="BQ12">
        <v>0.67230000000000001</v>
      </c>
      <c r="BR12">
        <v>0.66220000000000001</v>
      </c>
      <c r="BS12">
        <v>0.65210000000000001</v>
      </c>
      <c r="BT12">
        <v>0.64200000000000002</v>
      </c>
      <c r="BU12">
        <v>0.63190000000000002</v>
      </c>
      <c r="BV12">
        <v>0.62180000000000002</v>
      </c>
      <c r="BW12">
        <v>0.60599999999999998</v>
      </c>
      <c r="BX12">
        <v>0.59009999999999996</v>
      </c>
      <c r="BY12">
        <v>0.57430000000000003</v>
      </c>
      <c r="BZ12">
        <v>0.55840000000000001</v>
      </c>
      <c r="CA12">
        <v>0.54259999999999997</v>
      </c>
      <c r="CB12">
        <v>0.52100000000000002</v>
      </c>
      <c r="CC12">
        <v>0.49930000000000002</v>
      </c>
      <c r="CD12">
        <v>0.47770000000000001</v>
      </c>
      <c r="CE12">
        <v>0.45600000000000002</v>
      </c>
      <c r="CF12">
        <v>0.43440000000000001</v>
      </c>
      <c r="CG12">
        <v>0.41120000000000001</v>
      </c>
      <c r="CH12">
        <v>0.38790000000000002</v>
      </c>
      <c r="CI12">
        <v>0.36470000000000002</v>
      </c>
      <c r="CJ12">
        <v>0.34139999999999998</v>
      </c>
      <c r="CK12">
        <v>0.31819999999999998</v>
      </c>
      <c r="CL12">
        <v>0.3029</v>
      </c>
      <c r="CM12">
        <v>0.28760000000000002</v>
      </c>
      <c r="CN12">
        <v>0.27229999999999999</v>
      </c>
      <c r="CO12">
        <v>0.25700000000000001</v>
      </c>
      <c r="CP12">
        <v>0.2417</v>
      </c>
    </row>
    <row r="13" spans="1:94" x14ac:dyDescent="0.4">
      <c r="A13" t="s">
        <v>12</v>
      </c>
      <c r="B13" t="s">
        <v>261</v>
      </c>
      <c r="C13">
        <v>0</v>
      </c>
      <c r="D13">
        <v>1.5</v>
      </c>
      <c r="E13">
        <v>205.8</v>
      </c>
      <c r="F13">
        <v>0.86750000000000005</v>
      </c>
      <c r="G13">
        <v>0.88939999999999997</v>
      </c>
      <c r="H13">
        <v>0.90910000000000002</v>
      </c>
      <c r="I13">
        <v>0.92659999999999998</v>
      </c>
      <c r="J13">
        <v>0.94189999999999996</v>
      </c>
      <c r="K13">
        <v>0.95499999999999996</v>
      </c>
      <c r="L13">
        <v>0.96699999999999997</v>
      </c>
      <c r="M13">
        <v>0.97899999999999998</v>
      </c>
      <c r="N13">
        <v>0.98929999999999996</v>
      </c>
      <c r="O13">
        <v>0.99609999999999999</v>
      </c>
      <c r="P13">
        <v>0.99960000000000004</v>
      </c>
      <c r="Q13">
        <v>1</v>
      </c>
      <c r="R13">
        <v>1</v>
      </c>
      <c r="S13">
        <v>1</v>
      </c>
      <c r="T13">
        <v>1</v>
      </c>
      <c r="U13">
        <v>1</v>
      </c>
      <c r="V13">
        <v>0.99990000000000001</v>
      </c>
      <c r="W13">
        <v>0.99909999999999999</v>
      </c>
      <c r="X13">
        <v>0.99750000000000005</v>
      </c>
      <c r="Y13">
        <v>0.99519999999999997</v>
      </c>
      <c r="Z13">
        <v>0.99219999999999997</v>
      </c>
      <c r="AA13">
        <v>0.98850000000000005</v>
      </c>
      <c r="AB13">
        <v>0.98399999999999999</v>
      </c>
      <c r="AC13">
        <v>0.9788</v>
      </c>
      <c r="AD13">
        <v>0.97289999999999999</v>
      </c>
      <c r="AE13">
        <v>0.96619999999999995</v>
      </c>
      <c r="AF13">
        <v>0.95920000000000005</v>
      </c>
      <c r="AG13">
        <v>0.95209999999999995</v>
      </c>
      <c r="AH13">
        <v>0.94510000000000005</v>
      </c>
      <c r="AI13">
        <v>0.93799999999999994</v>
      </c>
      <c r="AJ13">
        <v>0.93100000000000005</v>
      </c>
      <c r="AK13">
        <v>0.92400000000000004</v>
      </c>
      <c r="AL13">
        <v>0.91690000000000005</v>
      </c>
      <c r="AM13">
        <v>0.90990000000000004</v>
      </c>
      <c r="AN13">
        <v>0.90280000000000005</v>
      </c>
      <c r="AO13">
        <v>0.89580000000000004</v>
      </c>
      <c r="AP13">
        <v>0.88880000000000003</v>
      </c>
      <c r="AQ13">
        <v>0.88170000000000004</v>
      </c>
      <c r="AR13">
        <v>0.87470000000000003</v>
      </c>
      <c r="AS13">
        <v>0.86760000000000004</v>
      </c>
      <c r="AT13">
        <v>0.86060000000000003</v>
      </c>
      <c r="AU13">
        <v>0.85360000000000003</v>
      </c>
      <c r="AV13">
        <v>0.84650000000000003</v>
      </c>
      <c r="AW13">
        <v>0.83950000000000002</v>
      </c>
      <c r="AX13">
        <v>0.83240000000000003</v>
      </c>
      <c r="AY13">
        <v>0.82540000000000002</v>
      </c>
      <c r="AZ13">
        <v>0.81840000000000002</v>
      </c>
      <c r="BA13">
        <v>0.81130000000000002</v>
      </c>
      <c r="BB13">
        <v>0.80430000000000001</v>
      </c>
      <c r="BC13">
        <v>0.79720000000000002</v>
      </c>
      <c r="BD13">
        <v>0.79020000000000001</v>
      </c>
      <c r="BE13">
        <v>0.78320000000000001</v>
      </c>
      <c r="BF13">
        <v>0.77610000000000001</v>
      </c>
      <c r="BG13">
        <v>0.76910000000000001</v>
      </c>
      <c r="BH13">
        <v>0.76200000000000001</v>
      </c>
      <c r="BI13">
        <v>0.755</v>
      </c>
      <c r="BJ13">
        <v>0.74790000000000001</v>
      </c>
      <c r="BK13">
        <v>0.74019999999999997</v>
      </c>
      <c r="BL13">
        <v>0.7319</v>
      </c>
      <c r="BM13">
        <v>0.72299999999999998</v>
      </c>
      <c r="BN13">
        <v>0.71340000000000003</v>
      </c>
      <c r="BO13">
        <v>0.70309999999999995</v>
      </c>
      <c r="BP13">
        <v>0.69230000000000003</v>
      </c>
      <c r="BQ13">
        <v>0.68079999999999996</v>
      </c>
      <c r="BR13">
        <v>0.66869999999999996</v>
      </c>
      <c r="BS13">
        <v>0.65590000000000004</v>
      </c>
      <c r="BT13">
        <v>0.64249999999999996</v>
      </c>
      <c r="BU13">
        <v>0.62849999999999995</v>
      </c>
      <c r="BV13">
        <v>0.61380000000000001</v>
      </c>
      <c r="BW13">
        <v>0.59850000000000003</v>
      </c>
      <c r="BX13">
        <v>0.58250000000000002</v>
      </c>
      <c r="BY13">
        <v>0.56599999999999995</v>
      </c>
      <c r="BZ13">
        <v>0.54879999999999995</v>
      </c>
      <c r="CA13">
        <v>0.53090000000000004</v>
      </c>
      <c r="CB13">
        <v>0.51239999999999997</v>
      </c>
      <c r="CC13">
        <v>0.49330000000000002</v>
      </c>
      <c r="CD13">
        <v>0.47349999999999998</v>
      </c>
      <c r="CE13">
        <v>0.4531</v>
      </c>
      <c r="CF13">
        <v>0.43209999999999998</v>
      </c>
      <c r="CG13">
        <v>0.41039999999999999</v>
      </c>
      <c r="CH13">
        <v>0.3881</v>
      </c>
      <c r="CI13">
        <v>0.36520000000000002</v>
      </c>
      <c r="CJ13">
        <v>0.34160000000000001</v>
      </c>
      <c r="CK13">
        <v>0.31740000000000002</v>
      </c>
      <c r="CL13">
        <v>0.29260000000000003</v>
      </c>
      <c r="CM13">
        <v>0.2671</v>
      </c>
      <c r="CN13">
        <v>0.2409</v>
      </c>
      <c r="CO13">
        <v>0.2142</v>
      </c>
      <c r="CP13">
        <v>0.18679999999999999</v>
      </c>
    </row>
    <row r="14" spans="1:94" x14ac:dyDescent="0.4">
      <c r="A14" t="s">
        <v>262</v>
      </c>
      <c r="B14" t="s">
        <v>263</v>
      </c>
      <c r="C14">
        <v>0</v>
      </c>
      <c r="D14">
        <v>1.6093440000000001</v>
      </c>
      <c r="E14">
        <v>222.6</v>
      </c>
      <c r="F14">
        <v>0.86750000000000005</v>
      </c>
      <c r="G14">
        <v>0.88939999999999997</v>
      </c>
      <c r="H14">
        <v>0.90910000000000002</v>
      </c>
      <c r="I14">
        <v>0.92659999999999998</v>
      </c>
      <c r="J14">
        <v>0.94189999999999996</v>
      </c>
      <c r="K14">
        <v>0.95499999999999996</v>
      </c>
      <c r="L14">
        <v>0.96699999999999997</v>
      </c>
      <c r="M14">
        <v>0.97899999999999998</v>
      </c>
      <c r="N14">
        <v>0.98929999999999996</v>
      </c>
      <c r="O14">
        <v>0.99619999999999997</v>
      </c>
      <c r="P14">
        <v>0.99960000000000004</v>
      </c>
      <c r="Q14">
        <v>1</v>
      </c>
      <c r="R14">
        <v>1</v>
      </c>
      <c r="S14">
        <v>1</v>
      </c>
      <c r="T14">
        <v>1</v>
      </c>
      <c r="U14">
        <v>1</v>
      </c>
      <c r="V14">
        <v>0.99990000000000001</v>
      </c>
      <c r="W14">
        <v>0.99909999999999999</v>
      </c>
      <c r="X14">
        <v>0.99750000000000005</v>
      </c>
      <c r="Y14">
        <v>0.99519999999999997</v>
      </c>
      <c r="Z14">
        <v>0.99219999999999997</v>
      </c>
      <c r="AA14">
        <v>0.98850000000000005</v>
      </c>
      <c r="AB14">
        <v>0.98399999999999999</v>
      </c>
      <c r="AC14">
        <v>0.9788</v>
      </c>
      <c r="AD14">
        <v>0.97289999999999999</v>
      </c>
      <c r="AE14">
        <v>0.96619999999999995</v>
      </c>
      <c r="AF14">
        <v>0.95920000000000005</v>
      </c>
      <c r="AG14">
        <v>0.95209999999999995</v>
      </c>
      <c r="AH14">
        <v>0.94510000000000005</v>
      </c>
      <c r="AI14">
        <v>0.93799999999999994</v>
      </c>
      <c r="AJ14">
        <v>0.93100000000000005</v>
      </c>
      <c r="AK14">
        <v>0.92400000000000004</v>
      </c>
      <c r="AL14">
        <v>0.91690000000000005</v>
      </c>
      <c r="AM14">
        <v>0.90990000000000004</v>
      </c>
      <c r="AN14">
        <v>0.90280000000000005</v>
      </c>
      <c r="AO14">
        <v>0.89580000000000004</v>
      </c>
      <c r="AP14">
        <v>0.88880000000000003</v>
      </c>
      <c r="AQ14">
        <v>0.88170000000000004</v>
      </c>
      <c r="AR14">
        <v>0.87470000000000003</v>
      </c>
      <c r="AS14">
        <v>0.86760000000000004</v>
      </c>
      <c r="AT14">
        <v>0.86060000000000003</v>
      </c>
      <c r="AU14">
        <v>0.85360000000000003</v>
      </c>
      <c r="AV14">
        <v>0.84650000000000003</v>
      </c>
      <c r="AW14">
        <v>0.83950000000000002</v>
      </c>
      <c r="AX14">
        <v>0.83240000000000003</v>
      </c>
      <c r="AY14">
        <v>0.82540000000000002</v>
      </c>
      <c r="AZ14">
        <v>0.81840000000000002</v>
      </c>
      <c r="BA14">
        <v>0.81130000000000002</v>
      </c>
      <c r="BB14">
        <v>0.80430000000000001</v>
      </c>
      <c r="BC14">
        <v>0.79720000000000002</v>
      </c>
      <c r="BD14">
        <v>0.79020000000000001</v>
      </c>
      <c r="BE14">
        <v>0.78320000000000001</v>
      </c>
      <c r="BF14">
        <v>0.77610000000000001</v>
      </c>
      <c r="BG14">
        <v>0.76910000000000001</v>
      </c>
      <c r="BH14">
        <v>0.76200000000000001</v>
      </c>
      <c r="BI14">
        <v>0.755</v>
      </c>
      <c r="BJ14">
        <v>0.74790000000000001</v>
      </c>
      <c r="BK14">
        <v>0.74019999999999997</v>
      </c>
      <c r="BL14">
        <v>0.7319</v>
      </c>
      <c r="BM14">
        <v>0.72299999999999998</v>
      </c>
      <c r="BN14">
        <v>0.71340000000000003</v>
      </c>
      <c r="BO14">
        <v>0.70309999999999995</v>
      </c>
      <c r="BP14">
        <v>0.69230000000000003</v>
      </c>
      <c r="BQ14">
        <v>0.68079999999999996</v>
      </c>
      <c r="BR14">
        <v>0.66869999999999996</v>
      </c>
      <c r="BS14">
        <v>0.65590000000000004</v>
      </c>
      <c r="BT14">
        <v>0.64249999999999996</v>
      </c>
      <c r="BU14">
        <v>0.62849999999999995</v>
      </c>
      <c r="BV14">
        <v>0.61380000000000001</v>
      </c>
      <c r="BW14">
        <v>0.59850000000000003</v>
      </c>
      <c r="BX14">
        <v>0.58250000000000002</v>
      </c>
      <c r="BY14">
        <v>0.56599999999999995</v>
      </c>
      <c r="BZ14">
        <v>0.54879999999999995</v>
      </c>
      <c r="CA14">
        <v>0.53090000000000004</v>
      </c>
      <c r="CB14">
        <v>0.51239999999999997</v>
      </c>
      <c r="CC14">
        <v>0.49330000000000002</v>
      </c>
      <c r="CD14">
        <v>0.47349999999999998</v>
      </c>
      <c r="CE14">
        <v>0.4531</v>
      </c>
      <c r="CF14">
        <v>0.43209999999999998</v>
      </c>
      <c r="CG14">
        <v>0.41039999999999999</v>
      </c>
      <c r="CH14">
        <v>0.3881</v>
      </c>
      <c r="CI14">
        <v>0.36520000000000002</v>
      </c>
      <c r="CJ14">
        <v>0.34160000000000001</v>
      </c>
      <c r="CK14">
        <v>0.31740000000000002</v>
      </c>
      <c r="CL14">
        <v>0.29260000000000003</v>
      </c>
      <c r="CM14">
        <v>0.2671</v>
      </c>
      <c r="CN14">
        <v>0.2409</v>
      </c>
      <c r="CO14">
        <v>0.2142</v>
      </c>
      <c r="CP14">
        <v>0.18679999999999999</v>
      </c>
    </row>
    <row r="15" spans="1:94" x14ac:dyDescent="0.4">
      <c r="A15" t="s">
        <v>264</v>
      </c>
      <c r="B15" t="str">
        <f>MID(A15,2,100)</f>
        <v>2km</v>
      </c>
      <c r="C15">
        <v>0</v>
      </c>
      <c r="D15">
        <v>2</v>
      </c>
      <c r="E15">
        <v>283.2</v>
      </c>
      <c r="F15">
        <v>0.86750000000000005</v>
      </c>
      <c r="G15">
        <v>0.88939999999999997</v>
      </c>
      <c r="H15">
        <v>0.90910000000000002</v>
      </c>
      <c r="I15">
        <v>0.92659999999999998</v>
      </c>
      <c r="J15">
        <v>0.94189999999999996</v>
      </c>
      <c r="K15">
        <v>0.95499999999999996</v>
      </c>
      <c r="L15">
        <v>0.96699999999999997</v>
      </c>
      <c r="M15">
        <v>0.97899999999999998</v>
      </c>
      <c r="N15">
        <v>0.98929999999999996</v>
      </c>
      <c r="O15">
        <v>0.99609999999999999</v>
      </c>
      <c r="P15">
        <v>0.99960000000000004</v>
      </c>
      <c r="Q15">
        <v>1</v>
      </c>
      <c r="R15">
        <v>1</v>
      </c>
      <c r="S15">
        <v>1</v>
      </c>
      <c r="T15">
        <v>1</v>
      </c>
      <c r="U15">
        <v>1</v>
      </c>
      <c r="V15">
        <v>0.99990000000000001</v>
      </c>
      <c r="W15">
        <v>0.999</v>
      </c>
      <c r="X15">
        <v>0.99750000000000005</v>
      </c>
      <c r="Y15">
        <v>0.99519999999999997</v>
      </c>
      <c r="Z15">
        <v>0.99219999999999997</v>
      </c>
      <c r="AA15">
        <v>0.98850000000000005</v>
      </c>
      <c r="AB15">
        <v>0.98399999999999999</v>
      </c>
      <c r="AC15">
        <v>0.9788</v>
      </c>
      <c r="AD15">
        <v>0.97289999999999999</v>
      </c>
      <c r="AE15">
        <v>0.96619999999999995</v>
      </c>
      <c r="AF15">
        <v>0.95920000000000005</v>
      </c>
      <c r="AG15">
        <v>0.95209999999999995</v>
      </c>
      <c r="AH15">
        <v>0.94510000000000005</v>
      </c>
      <c r="AI15">
        <v>0.93799999999999994</v>
      </c>
      <c r="AJ15">
        <v>0.93100000000000005</v>
      </c>
      <c r="AK15">
        <v>0.92400000000000004</v>
      </c>
      <c r="AL15">
        <v>0.91690000000000005</v>
      </c>
      <c r="AM15">
        <v>0.90990000000000004</v>
      </c>
      <c r="AN15">
        <v>0.90280000000000005</v>
      </c>
      <c r="AO15">
        <v>0.89580000000000004</v>
      </c>
      <c r="AP15">
        <v>0.88880000000000003</v>
      </c>
      <c r="AQ15">
        <v>0.88170000000000004</v>
      </c>
      <c r="AR15">
        <v>0.87470000000000003</v>
      </c>
      <c r="AS15">
        <v>0.86760000000000004</v>
      </c>
      <c r="AT15">
        <v>0.86060000000000003</v>
      </c>
      <c r="AU15">
        <v>0.85360000000000003</v>
      </c>
      <c r="AV15">
        <v>0.84650000000000003</v>
      </c>
      <c r="AW15">
        <v>0.83950000000000002</v>
      </c>
      <c r="AX15">
        <v>0.83240000000000003</v>
      </c>
      <c r="AY15">
        <v>0.82540000000000002</v>
      </c>
      <c r="AZ15">
        <v>0.81840000000000002</v>
      </c>
      <c r="BA15">
        <v>0.81130000000000002</v>
      </c>
      <c r="BB15">
        <v>0.80430000000000001</v>
      </c>
      <c r="BC15">
        <v>0.79720000000000002</v>
      </c>
      <c r="BD15">
        <v>0.79020000000000001</v>
      </c>
      <c r="BE15">
        <v>0.78320000000000001</v>
      </c>
      <c r="BF15">
        <v>0.77610000000000001</v>
      </c>
      <c r="BG15">
        <v>0.76910000000000001</v>
      </c>
      <c r="BH15">
        <v>0.76200000000000001</v>
      </c>
      <c r="BI15">
        <v>0.755</v>
      </c>
      <c r="BJ15">
        <v>0.74790000000000001</v>
      </c>
      <c r="BK15">
        <v>0.74019999999999997</v>
      </c>
      <c r="BL15">
        <v>0.7319</v>
      </c>
      <c r="BM15">
        <v>0.72299999999999998</v>
      </c>
      <c r="BN15">
        <v>0.71340000000000003</v>
      </c>
      <c r="BO15">
        <v>0.70309999999999995</v>
      </c>
      <c r="BP15">
        <v>0.69230000000000003</v>
      </c>
      <c r="BQ15">
        <v>0.68079999999999996</v>
      </c>
      <c r="BR15">
        <v>0.66869999999999996</v>
      </c>
      <c r="BS15">
        <v>0.65590000000000004</v>
      </c>
      <c r="BT15">
        <v>0.64249999999999996</v>
      </c>
      <c r="BU15">
        <v>0.62849999999999995</v>
      </c>
      <c r="BV15">
        <v>0.61380000000000001</v>
      </c>
      <c r="BW15">
        <v>0.59850000000000003</v>
      </c>
      <c r="BX15">
        <v>0.58250000000000002</v>
      </c>
      <c r="BY15">
        <v>0.56599999999999995</v>
      </c>
      <c r="BZ15">
        <v>0.54879999999999995</v>
      </c>
      <c r="CA15">
        <v>0.53090000000000004</v>
      </c>
      <c r="CB15">
        <v>0.51239999999999997</v>
      </c>
      <c r="CC15">
        <v>0.49330000000000002</v>
      </c>
      <c r="CD15">
        <v>0.47349999999999998</v>
      </c>
      <c r="CE15">
        <v>0.4531</v>
      </c>
      <c r="CF15">
        <v>0.43209999999999998</v>
      </c>
      <c r="CG15">
        <v>0.41039999999999999</v>
      </c>
      <c r="CH15">
        <v>0.3881</v>
      </c>
      <c r="CI15">
        <v>0.36520000000000002</v>
      </c>
      <c r="CJ15">
        <v>0.34160000000000001</v>
      </c>
      <c r="CK15">
        <v>0.31740000000000002</v>
      </c>
      <c r="CL15">
        <v>0.29260000000000003</v>
      </c>
      <c r="CM15">
        <v>0.2671</v>
      </c>
      <c r="CN15">
        <v>0.2409</v>
      </c>
      <c r="CO15">
        <v>0.2142</v>
      </c>
      <c r="CP15">
        <v>0.18679999999999999</v>
      </c>
    </row>
    <row r="16" spans="1:94" x14ac:dyDescent="0.4">
      <c r="A16" t="s">
        <v>265</v>
      </c>
      <c r="B16" t="str">
        <f>MID(A16,2,100)</f>
        <v>3km</v>
      </c>
      <c r="C16">
        <v>0</v>
      </c>
      <c r="D16">
        <v>3</v>
      </c>
      <c r="E16">
        <v>440</v>
      </c>
      <c r="F16">
        <v>0.86750000000000005</v>
      </c>
      <c r="G16">
        <v>0.88939999999999997</v>
      </c>
      <c r="H16">
        <v>0.90910000000000002</v>
      </c>
      <c r="I16">
        <v>0.92659999999999998</v>
      </c>
      <c r="J16">
        <v>0.94189999999999996</v>
      </c>
      <c r="K16">
        <v>0.95499999999999996</v>
      </c>
      <c r="L16">
        <v>0.96699999999999997</v>
      </c>
      <c r="M16">
        <v>0.97899999999999998</v>
      </c>
      <c r="N16">
        <v>0.98929999999999996</v>
      </c>
      <c r="O16">
        <v>0.99619999999999997</v>
      </c>
      <c r="P16">
        <v>0.99960000000000004</v>
      </c>
      <c r="Q16">
        <v>1</v>
      </c>
      <c r="R16">
        <v>1</v>
      </c>
      <c r="S16">
        <v>1</v>
      </c>
      <c r="T16">
        <v>1</v>
      </c>
      <c r="U16">
        <v>1</v>
      </c>
      <c r="V16">
        <v>0.99990000000000001</v>
      </c>
      <c r="W16">
        <v>0.99909999999999999</v>
      </c>
      <c r="X16">
        <v>0.99750000000000005</v>
      </c>
      <c r="Y16">
        <v>0.99519999999999997</v>
      </c>
      <c r="Z16">
        <v>0.99219999999999997</v>
      </c>
      <c r="AA16">
        <v>0.98850000000000005</v>
      </c>
      <c r="AB16">
        <v>0.98399999999999999</v>
      </c>
      <c r="AC16">
        <v>0.9788</v>
      </c>
      <c r="AD16">
        <v>0.97289999999999999</v>
      </c>
      <c r="AE16">
        <v>0.96619999999999995</v>
      </c>
      <c r="AF16">
        <v>0.95920000000000005</v>
      </c>
      <c r="AG16">
        <v>0.95209999999999995</v>
      </c>
      <c r="AH16">
        <v>0.94510000000000005</v>
      </c>
      <c r="AI16">
        <v>0.93799999999999994</v>
      </c>
      <c r="AJ16">
        <v>0.93100000000000005</v>
      </c>
      <c r="AK16">
        <v>0.92400000000000004</v>
      </c>
      <c r="AL16">
        <v>0.91690000000000005</v>
      </c>
      <c r="AM16">
        <v>0.90990000000000004</v>
      </c>
      <c r="AN16">
        <v>0.90280000000000005</v>
      </c>
      <c r="AO16">
        <v>0.89580000000000004</v>
      </c>
      <c r="AP16">
        <v>0.88880000000000003</v>
      </c>
      <c r="AQ16">
        <v>0.88170000000000004</v>
      </c>
      <c r="AR16">
        <v>0.87470000000000003</v>
      </c>
      <c r="AS16">
        <v>0.86760000000000004</v>
      </c>
      <c r="AT16">
        <v>0.86060000000000003</v>
      </c>
      <c r="AU16">
        <v>0.85360000000000003</v>
      </c>
      <c r="AV16">
        <v>0.84650000000000003</v>
      </c>
      <c r="AW16">
        <v>0.83950000000000002</v>
      </c>
      <c r="AX16">
        <v>0.83240000000000003</v>
      </c>
      <c r="AY16">
        <v>0.82540000000000002</v>
      </c>
      <c r="AZ16">
        <v>0.81840000000000002</v>
      </c>
      <c r="BA16">
        <v>0.81130000000000002</v>
      </c>
      <c r="BB16">
        <v>0.80430000000000001</v>
      </c>
      <c r="BC16">
        <v>0.79720000000000002</v>
      </c>
      <c r="BD16">
        <v>0.79020000000000001</v>
      </c>
      <c r="BE16">
        <v>0.78320000000000001</v>
      </c>
      <c r="BF16">
        <v>0.77610000000000001</v>
      </c>
      <c r="BG16">
        <v>0.76910000000000001</v>
      </c>
      <c r="BH16">
        <v>0.76200000000000001</v>
      </c>
      <c r="BI16">
        <v>0.755</v>
      </c>
      <c r="BJ16">
        <v>0.74790000000000001</v>
      </c>
      <c r="BK16">
        <v>0.74019999999999997</v>
      </c>
      <c r="BL16">
        <v>0.7319</v>
      </c>
      <c r="BM16">
        <v>0.72299999999999998</v>
      </c>
      <c r="BN16">
        <v>0.71340000000000003</v>
      </c>
      <c r="BO16">
        <v>0.70309999999999995</v>
      </c>
      <c r="BP16">
        <v>0.69230000000000003</v>
      </c>
      <c r="BQ16">
        <v>0.68079999999999996</v>
      </c>
      <c r="BR16">
        <v>0.66869999999999996</v>
      </c>
      <c r="BS16">
        <v>0.65590000000000004</v>
      </c>
      <c r="BT16">
        <v>0.64249999999999996</v>
      </c>
      <c r="BU16">
        <v>0.62849999999999995</v>
      </c>
      <c r="BV16">
        <v>0.61380000000000001</v>
      </c>
      <c r="BW16">
        <v>0.59850000000000003</v>
      </c>
      <c r="BX16">
        <v>0.58250000000000002</v>
      </c>
      <c r="BY16">
        <v>0.56599999999999995</v>
      </c>
      <c r="BZ16">
        <v>0.54879999999999995</v>
      </c>
      <c r="CA16">
        <v>0.53090000000000004</v>
      </c>
      <c r="CB16">
        <v>0.51239999999999997</v>
      </c>
      <c r="CC16">
        <v>0.49330000000000002</v>
      </c>
      <c r="CD16">
        <v>0.47349999999999998</v>
      </c>
      <c r="CE16">
        <v>0.4531</v>
      </c>
      <c r="CF16">
        <v>0.43209999999999998</v>
      </c>
      <c r="CG16">
        <v>0.41039999999999999</v>
      </c>
      <c r="CH16">
        <v>0.3881</v>
      </c>
      <c r="CI16">
        <v>0.36520000000000002</v>
      </c>
      <c r="CJ16">
        <v>0.34160000000000001</v>
      </c>
      <c r="CK16">
        <v>0.31740000000000002</v>
      </c>
      <c r="CL16">
        <v>0.29260000000000003</v>
      </c>
      <c r="CM16">
        <v>0.2671</v>
      </c>
      <c r="CN16">
        <v>0.2409</v>
      </c>
      <c r="CO16">
        <v>0.2142</v>
      </c>
      <c r="CP16">
        <v>0.18679999999999999</v>
      </c>
    </row>
    <row r="17" spans="1:94" x14ac:dyDescent="0.4">
      <c r="A17" t="s">
        <v>266</v>
      </c>
      <c r="B17" t="str">
        <f>MID(A17,2,100)</f>
        <v>2Mile</v>
      </c>
      <c r="C17">
        <v>0</v>
      </c>
      <c r="D17">
        <f>2*mile</f>
        <v>3.2186880000000002</v>
      </c>
      <c r="E17">
        <v>474.6</v>
      </c>
      <c r="F17">
        <v>0.86750000000000005</v>
      </c>
      <c r="G17">
        <v>0.88939999999999997</v>
      </c>
      <c r="H17">
        <v>0.90910000000000002</v>
      </c>
      <c r="I17">
        <v>0.92659999999999998</v>
      </c>
      <c r="J17">
        <v>0.94189999999999996</v>
      </c>
      <c r="K17">
        <v>0.95499999999999996</v>
      </c>
      <c r="L17">
        <v>0.96699999999999997</v>
      </c>
      <c r="M17">
        <v>0.97899999999999998</v>
      </c>
      <c r="N17">
        <v>0.98929999999999996</v>
      </c>
      <c r="O17">
        <v>0.99609999999999999</v>
      </c>
      <c r="P17">
        <v>0.99960000000000004</v>
      </c>
      <c r="Q17">
        <v>1</v>
      </c>
      <c r="R17">
        <v>1</v>
      </c>
      <c r="S17">
        <v>1</v>
      </c>
      <c r="T17">
        <v>1</v>
      </c>
      <c r="U17">
        <v>1</v>
      </c>
      <c r="V17">
        <v>0.99990000000000001</v>
      </c>
      <c r="W17">
        <v>0.99909999999999999</v>
      </c>
      <c r="X17">
        <v>0.99750000000000005</v>
      </c>
      <c r="Y17">
        <v>0.99519999999999997</v>
      </c>
      <c r="Z17">
        <v>0.99219999999999997</v>
      </c>
      <c r="AA17">
        <v>0.98850000000000005</v>
      </c>
      <c r="AB17">
        <v>0.98399999999999999</v>
      </c>
      <c r="AC17">
        <v>0.9788</v>
      </c>
      <c r="AD17">
        <v>0.97289999999999999</v>
      </c>
      <c r="AE17">
        <v>0.96619999999999995</v>
      </c>
      <c r="AF17">
        <v>0.95920000000000005</v>
      </c>
      <c r="AG17">
        <v>0.95209999999999995</v>
      </c>
      <c r="AH17">
        <v>0.94510000000000005</v>
      </c>
      <c r="AI17">
        <v>0.93799999999999994</v>
      </c>
      <c r="AJ17">
        <v>0.93100000000000005</v>
      </c>
      <c r="AK17">
        <v>0.92400000000000004</v>
      </c>
      <c r="AL17">
        <v>0.91690000000000005</v>
      </c>
      <c r="AM17">
        <v>0.90990000000000004</v>
      </c>
      <c r="AN17">
        <v>0.90280000000000005</v>
      </c>
      <c r="AO17">
        <v>0.89580000000000004</v>
      </c>
      <c r="AP17">
        <v>0.88880000000000003</v>
      </c>
      <c r="AQ17">
        <v>0.88170000000000004</v>
      </c>
      <c r="AR17">
        <v>0.87470000000000003</v>
      </c>
      <c r="AS17">
        <v>0.86760000000000004</v>
      </c>
      <c r="AT17">
        <v>0.86060000000000003</v>
      </c>
      <c r="AU17">
        <v>0.85360000000000003</v>
      </c>
      <c r="AV17">
        <v>0.84650000000000003</v>
      </c>
      <c r="AW17">
        <v>0.83950000000000002</v>
      </c>
      <c r="AX17">
        <v>0.83240000000000003</v>
      </c>
      <c r="AY17">
        <v>0.82540000000000002</v>
      </c>
      <c r="AZ17">
        <v>0.81840000000000002</v>
      </c>
      <c r="BA17">
        <v>0.81130000000000002</v>
      </c>
      <c r="BB17">
        <v>0.80430000000000001</v>
      </c>
      <c r="BC17">
        <v>0.79720000000000002</v>
      </c>
      <c r="BD17">
        <v>0.79020000000000001</v>
      </c>
      <c r="BE17">
        <v>0.78320000000000001</v>
      </c>
      <c r="BF17">
        <v>0.77610000000000001</v>
      </c>
      <c r="BG17">
        <v>0.76910000000000001</v>
      </c>
      <c r="BH17">
        <v>0.76200000000000001</v>
      </c>
      <c r="BI17">
        <v>0.755</v>
      </c>
      <c r="BJ17">
        <v>0.74790000000000001</v>
      </c>
      <c r="BK17">
        <v>0.74019999999999997</v>
      </c>
      <c r="BL17">
        <v>0.7319</v>
      </c>
      <c r="BM17">
        <v>0.72299999999999998</v>
      </c>
      <c r="BN17">
        <v>0.71340000000000003</v>
      </c>
      <c r="BO17">
        <v>0.70309999999999995</v>
      </c>
      <c r="BP17">
        <v>0.69230000000000003</v>
      </c>
      <c r="BQ17">
        <v>0.68079999999999996</v>
      </c>
      <c r="BR17">
        <v>0.66869999999999996</v>
      </c>
      <c r="BS17">
        <v>0.65590000000000004</v>
      </c>
      <c r="BT17">
        <v>0.64249999999999996</v>
      </c>
      <c r="BU17">
        <v>0.62849999999999995</v>
      </c>
      <c r="BV17">
        <v>0.61380000000000001</v>
      </c>
      <c r="BW17">
        <v>0.59850000000000003</v>
      </c>
      <c r="BX17">
        <v>0.58250000000000002</v>
      </c>
      <c r="BY17">
        <v>0.56599999999999995</v>
      </c>
      <c r="BZ17">
        <v>0.54879999999999995</v>
      </c>
      <c r="CA17">
        <v>0.53090000000000004</v>
      </c>
      <c r="CB17">
        <v>0.51239999999999997</v>
      </c>
      <c r="CC17">
        <v>0.49330000000000002</v>
      </c>
      <c r="CD17">
        <v>0.47349999999999998</v>
      </c>
      <c r="CE17">
        <v>0.4531</v>
      </c>
      <c r="CF17">
        <v>0.43209999999999998</v>
      </c>
      <c r="CG17">
        <v>0.41039999999999999</v>
      </c>
      <c r="CH17">
        <v>0.3881</v>
      </c>
      <c r="CI17">
        <v>0.36520000000000002</v>
      </c>
      <c r="CJ17">
        <v>0.34160000000000001</v>
      </c>
      <c r="CK17">
        <v>0.31740000000000002</v>
      </c>
      <c r="CL17">
        <v>0.29260000000000003</v>
      </c>
      <c r="CM17">
        <v>0.2671</v>
      </c>
      <c r="CN17">
        <v>0.2409</v>
      </c>
      <c r="CO17">
        <v>0.2142</v>
      </c>
      <c r="CP17">
        <v>0.18679999999999999</v>
      </c>
    </row>
    <row r="18" spans="1:94" x14ac:dyDescent="0.4">
      <c r="A18" t="s">
        <v>267</v>
      </c>
      <c r="B18" t="str">
        <f>MID(A18,2,100)</f>
        <v>4km</v>
      </c>
      <c r="C18">
        <v>0</v>
      </c>
      <c r="D18">
        <v>4</v>
      </c>
      <c r="E18">
        <v>598</v>
      </c>
      <c r="F18">
        <v>0.86750000000000005</v>
      </c>
      <c r="G18">
        <v>0.88939999999999997</v>
      </c>
      <c r="H18">
        <v>0.90910000000000002</v>
      </c>
      <c r="I18">
        <v>0.92659999999999998</v>
      </c>
      <c r="J18">
        <v>0.94189999999999996</v>
      </c>
      <c r="K18">
        <v>0.95499999999999996</v>
      </c>
      <c r="L18">
        <v>0.96699999999999997</v>
      </c>
      <c r="M18">
        <v>0.97899999999999998</v>
      </c>
      <c r="N18">
        <v>0.98929999999999996</v>
      </c>
      <c r="O18">
        <v>0.99609999999999999</v>
      </c>
      <c r="P18">
        <v>0.99960000000000004</v>
      </c>
      <c r="Q18">
        <v>1</v>
      </c>
      <c r="R18">
        <v>1</v>
      </c>
      <c r="S18">
        <v>1</v>
      </c>
      <c r="T18">
        <v>1</v>
      </c>
      <c r="U18">
        <v>1</v>
      </c>
      <c r="V18">
        <v>0.99990000000000001</v>
      </c>
      <c r="W18">
        <v>0.99909999999999999</v>
      </c>
      <c r="X18">
        <v>0.99750000000000005</v>
      </c>
      <c r="Y18">
        <v>0.99519999999999997</v>
      </c>
      <c r="Z18">
        <v>0.99219999999999997</v>
      </c>
      <c r="AA18">
        <v>0.98850000000000005</v>
      </c>
      <c r="AB18">
        <v>0.98399999999999999</v>
      </c>
      <c r="AC18">
        <v>0.9788</v>
      </c>
      <c r="AD18">
        <v>0.97289999999999999</v>
      </c>
      <c r="AE18">
        <v>0.96619999999999995</v>
      </c>
      <c r="AF18">
        <v>0.95920000000000005</v>
      </c>
      <c r="AG18">
        <v>0.95209999999999995</v>
      </c>
      <c r="AH18">
        <v>0.94510000000000005</v>
      </c>
      <c r="AI18">
        <v>0.93799999999999994</v>
      </c>
      <c r="AJ18">
        <v>0.93100000000000005</v>
      </c>
      <c r="AK18">
        <v>0.92400000000000004</v>
      </c>
      <c r="AL18">
        <v>0.91690000000000005</v>
      </c>
      <c r="AM18">
        <v>0.90990000000000004</v>
      </c>
      <c r="AN18">
        <v>0.90280000000000005</v>
      </c>
      <c r="AO18">
        <v>0.89580000000000004</v>
      </c>
      <c r="AP18">
        <v>0.88880000000000003</v>
      </c>
      <c r="AQ18">
        <v>0.88170000000000004</v>
      </c>
      <c r="AR18">
        <v>0.87470000000000003</v>
      </c>
      <c r="AS18">
        <v>0.86760000000000004</v>
      </c>
      <c r="AT18">
        <v>0.86060000000000003</v>
      </c>
      <c r="AU18">
        <v>0.85360000000000003</v>
      </c>
      <c r="AV18">
        <v>0.84650000000000003</v>
      </c>
      <c r="AW18">
        <v>0.83950000000000002</v>
      </c>
      <c r="AX18">
        <v>0.83240000000000003</v>
      </c>
      <c r="AY18">
        <v>0.82540000000000002</v>
      </c>
      <c r="AZ18">
        <v>0.81840000000000002</v>
      </c>
      <c r="BA18">
        <v>0.81130000000000002</v>
      </c>
      <c r="BB18">
        <v>0.80430000000000001</v>
      </c>
      <c r="BC18">
        <v>0.79720000000000002</v>
      </c>
      <c r="BD18">
        <v>0.79020000000000001</v>
      </c>
      <c r="BE18">
        <v>0.78320000000000001</v>
      </c>
      <c r="BF18">
        <v>0.77610000000000001</v>
      </c>
      <c r="BG18">
        <v>0.76910000000000001</v>
      </c>
      <c r="BH18">
        <v>0.76200000000000001</v>
      </c>
      <c r="BI18">
        <v>0.755</v>
      </c>
      <c r="BJ18">
        <v>0.74790000000000001</v>
      </c>
      <c r="BK18">
        <v>0.74019999999999997</v>
      </c>
      <c r="BL18">
        <v>0.7319</v>
      </c>
      <c r="BM18">
        <v>0.72299999999999998</v>
      </c>
      <c r="BN18">
        <v>0.71340000000000003</v>
      </c>
      <c r="BO18">
        <v>0.70309999999999995</v>
      </c>
      <c r="BP18">
        <v>0.69230000000000003</v>
      </c>
      <c r="BQ18">
        <v>0.68079999999999996</v>
      </c>
      <c r="BR18">
        <v>0.66869999999999996</v>
      </c>
      <c r="BS18">
        <v>0.65590000000000004</v>
      </c>
      <c r="BT18">
        <v>0.64249999999999996</v>
      </c>
      <c r="BU18">
        <v>0.62849999999999995</v>
      </c>
      <c r="BV18">
        <v>0.61380000000000001</v>
      </c>
      <c r="BW18">
        <v>0.59850000000000003</v>
      </c>
      <c r="BX18">
        <v>0.58250000000000002</v>
      </c>
      <c r="BY18">
        <v>0.56599999999999995</v>
      </c>
      <c r="BZ18">
        <v>0.54879999999999995</v>
      </c>
      <c r="CA18">
        <v>0.53090000000000004</v>
      </c>
      <c r="CB18">
        <v>0.51239999999999997</v>
      </c>
      <c r="CC18">
        <v>0.49330000000000002</v>
      </c>
      <c r="CD18">
        <v>0.47349999999999998</v>
      </c>
      <c r="CE18">
        <v>0.4531</v>
      </c>
      <c r="CF18">
        <v>0.43209999999999998</v>
      </c>
      <c r="CG18">
        <v>0.41039999999999999</v>
      </c>
      <c r="CH18">
        <v>0.3881</v>
      </c>
      <c r="CI18">
        <v>0.36520000000000002</v>
      </c>
      <c r="CJ18">
        <v>0.34160000000000001</v>
      </c>
      <c r="CK18">
        <v>0.31740000000000002</v>
      </c>
      <c r="CL18">
        <v>0.29260000000000003</v>
      </c>
      <c r="CM18">
        <v>0.2671</v>
      </c>
      <c r="CN18">
        <v>0.2409</v>
      </c>
      <c r="CO18">
        <v>0.2142</v>
      </c>
      <c r="CP18">
        <v>0.18679999999999999</v>
      </c>
    </row>
    <row r="19" spans="1:94" x14ac:dyDescent="0.4">
      <c r="A19" t="s">
        <v>268</v>
      </c>
      <c r="B19" t="str">
        <f>MID(A19,2,100)</f>
        <v>3Mile</v>
      </c>
      <c r="C19">
        <v>0</v>
      </c>
      <c r="D19">
        <f>3*mile</f>
        <v>4.8280320000000003</v>
      </c>
      <c r="E19">
        <v>730</v>
      </c>
      <c r="F19">
        <v>0.86750000000000005</v>
      </c>
      <c r="G19">
        <v>0.88939999999999997</v>
      </c>
      <c r="H19">
        <v>0.90910000000000002</v>
      </c>
      <c r="I19">
        <v>0.92659999999999998</v>
      </c>
      <c r="J19">
        <v>0.94189999999999996</v>
      </c>
      <c r="K19">
        <v>0.95499999999999996</v>
      </c>
      <c r="L19">
        <v>0.96699999999999997</v>
      </c>
      <c r="M19">
        <v>0.97899999999999998</v>
      </c>
      <c r="N19">
        <v>0.98929999999999996</v>
      </c>
      <c r="O19">
        <v>0.99609999999999999</v>
      </c>
      <c r="P19">
        <v>0.99960000000000004</v>
      </c>
      <c r="Q19">
        <v>1</v>
      </c>
      <c r="R19">
        <v>1</v>
      </c>
      <c r="S19">
        <v>1</v>
      </c>
      <c r="T19">
        <v>1</v>
      </c>
      <c r="U19">
        <v>1</v>
      </c>
      <c r="V19">
        <v>0.99990000000000001</v>
      </c>
      <c r="W19">
        <v>0.99909999999999999</v>
      </c>
      <c r="X19">
        <v>0.99750000000000005</v>
      </c>
      <c r="Y19">
        <v>0.99519999999999997</v>
      </c>
      <c r="Z19">
        <v>0.99219999999999997</v>
      </c>
      <c r="AA19">
        <v>0.98850000000000005</v>
      </c>
      <c r="AB19">
        <v>0.98399999999999999</v>
      </c>
      <c r="AC19">
        <v>0.9788</v>
      </c>
      <c r="AD19">
        <v>0.97289999999999999</v>
      </c>
      <c r="AE19">
        <v>0.96619999999999995</v>
      </c>
      <c r="AF19">
        <v>0.95920000000000005</v>
      </c>
      <c r="AG19">
        <v>0.95209999999999995</v>
      </c>
      <c r="AH19">
        <v>0.94510000000000005</v>
      </c>
      <c r="AI19">
        <v>0.93799999999999994</v>
      </c>
      <c r="AJ19">
        <v>0.93100000000000005</v>
      </c>
      <c r="AK19">
        <v>0.92400000000000004</v>
      </c>
      <c r="AL19">
        <v>0.91690000000000005</v>
      </c>
      <c r="AM19">
        <v>0.90990000000000004</v>
      </c>
      <c r="AN19">
        <v>0.90280000000000005</v>
      </c>
      <c r="AO19">
        <v>0.89580000000000004</v>
      </c>
      <c r="AP19">
        <v>0.88880000000000003</v>
      </c>
      <c r="AQ19">
        <v>0.88170000000000004</v>
      </c>
      <c r="AR19">
        <v>0.87470000000000003</v>
      </c>
      <c r="AS19">
        <v>0.86760000000000004</v>
      </c>
      <c r="AT19">
        <v>0.86060000000000003</v>
      </c>
      <c r="AU19">
        <v>0.85360000000000003</v>
      </c>
      <c r="AV19">
        <v>0.84650000000000003</v>
      </c>
      <c r="AW19">
        <v>0.83950000000000002</v>
      </c>
      <c r="AX19">
        <v>0.83240000000000003</v>
      </c>
      <c r="AY19">
        <v>0.82540000000000002</v>
      </c>
      <c r="AZ19">
        <v>0.81840000000000002</v>
      </c>
      <c r="BA19">
        <v>0.81130000000000002</v>
      </c>
      <c r="BB19">
        <v>0.80430000000000001</v>
      </c>
      <c r="BC19">
        <v>0.79720000000000002</v>
      </c>
      <c r="BD19">
        <v>0.79020000000000001</v>
      </c>
      <c r="BE19">
        <v>0.78320000000000001</v>
      </c>
      <c r="BF19">
        <v>0.77610000000000001</v>
      </c>
      <c r="BG19">
        <v>0.76910000000000001</v>
      </c>
      <c r="BH19">
        <v>0.76200000000000001</v>
      </c>
      <c r="BI19">
        <v>0.755</v>
      </c>
      <c r="BJ19">
        <v>0.74790000000000001</v>
      </c>
      <c r="BK19">
        <v>0.74019999999999997</v>
      </c>
      <c r="BL19">
        <v>0.7319</v>
      </c>
      <c r="BM19">
        <v>0.72299999999999998</v>
      </c>
      <c r="BN19">
        <v>0.71340000000000003</v>
      </c>
      <c r="BO19">
        <v>0.70309999999999995</v>
      </c>
      <c r="BP19">
        <v>0.69230000000000003</v>
      </c>
      <c r="BQ19">
        <v>0.68079999999999996</v>
      </c>
      <c r="BR19">
        <v>0.66869999999999996</v>
      </c>
      <c r="BS19">
        <v>0.65590000000000004</v>
      </c>
      <c r="BT19">
        <v>0.64249999999999996</v>
      </c>
      <c r="BU19">
        <v>0.62849999999999995</v>
      </c>
      <c r="BV19">
        <v>0.61380000000000001</v>
      </c>
      <c r="BW19">
        <v>0.59850000000000003</v>
      </c>
      <c r="BX19">
        <v>0.58250000000000002</v>
      </c>
      <c r="BY19">
        <v>0.56599999999999995</v>
      </c>
      <c r="BZ19">
        <v>0.54879999999999995</v>
      </c>
      <c r="CA19">
        <v>0.53090000000000004</v>
      </c>
      <c r="CB19">
        <v>0.51239999999999997</v>
      </c>
      <c r="CC19">
        <v>0.49330000000000002</v>
      </c>
      <c r="CD19">
        <v>0.47349999999999998</v>
      </c>
      <c r="CE19">
        <v>0.4531</v>
      </c>
      <c r="CF19">
        <v>0.43209999999999998</v>
      </c>
      <c r="CG19">
        <v>0.41039999999999999</v>
      </c>
      <c r="CH19">
        <v>0.3881</v>
      </c>
      <c r="CI19">
        <v>0.36520000000000002</v>
      </c>
      <c r="CJ19">
        <v>0.34160000000000001</v>
      </c>
      <c r="CK19">
        <v>0.31740000000000002</v>
      </c>
      <c r="CL19">
        <v>0.29260000000000003</v>
      </c>
      <c r="CM19">
        <v>0.2671</v>
      </c>
      <c r="CN19">
        <v>0.2409</v>
      </c>
      <c r="CO19">
        <v>0.2142</v>
      </c>
      <c r="CP19">
        <v>0.18679999999999999</v>
      </c>
    </row>
    <row r="20" spans="1:94" x14ac:dyDescent="0.4">
      <c r="A20" t="s">
        <v>269</v>
      </c>
      <c r="B20" t="s">
        <v>270</v>
      </c>
      <c r="C20">
        <v>1</v>
      </c>
      <c r="D20">
        <v>5</v>
      </c>
      <c r="E20">
        <v>779</v>
      </c>
      <c r="F20">
        <v>0.9002</v>
      </c>
      <c r="G20">
        <v>0.92620000000000002</v>
      </c>
      <c r="H20">
        <v>0.94820000000000004</v>
      </c>
      <c r="I20">
        <v>0.96619999999999995</v>
      </c>
      <c r="J20">
        <v>0.98019999999999996</v>
      </c>
      <c r="K20">
        <v>0.99219999999999997</v>
      </c>
      <c r="L20">
        <v>0.99960000000000004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0.99970000000000003</v>
      </c>
      <c r="W20">
        <v>0.99870000000000003</v>
      </c>
      <c r="X20">
        <v>0.997</v>
      </c>
      <c r="Y20">
        <v>0.99470000000000003</v>
      </c>
      <c r="Z20">
        <v>0.99180000000000001</v>
      </c>
      <c r="AA20">
        <v>0.98819999999999997</v>
      </c>
      <c r="AB20">
        <v>0.9839</v>
      </c>
      <c r="AC20">
        <v>0.97899999999999998</v>
      </c>
      <c r="AD20">
        <v>0.97340000000000004</v>
      </c>
      <c r="AE20">
        <v>0.96719999999999995</v>
      </c>
      <c r="AF20">
        <v>0.96050000000000002</v>
      </c>
      <c r="AG20">
        <v>0.95379999999999998</v>
      </c>
      <c r="AH20">
        <v>0.94710000000000005</v>
      </c>
      <c r="AI20">
        <v>0.94040000000000001</v>
      </c>
      <c r="AJ20">
        <v>0.93369999999999997</v>
      </c>
      <c r="AK20">
        <v>0.92700000000000005</v>
      </c>
      <c r="AL20">
        <v>0.92030000000000001</v>
      </c>
      <c r="AM20">
        <v>0.91359999999999997</v>
      </c>
      <c r="AN20">
        <v>0.90690000000000004</v>
      </c>
      <c r="AO20">
        <v>0.9002</v>
      </c>
      <c r="AP20">
        <v>0.89349999999999996</v>
      </c>
      <c r="AQ20">
        <v>0.88680000000000003</v>
      </c>
      <c r="AR20">
        <v>0.88009999999999999</v>
      </c>
      <c r="AS20">
        <v>0.87339999999999995</v>
      </c>
      <c r="AT20">
        <v>0.86670000000000003</v>
      </c>
      <c r="AU20">
        <v>0.86</v>
      </c>
      <c r="AV20">
        <v>0.85329999999999995</v>
      </c>
      <c r="AW20">
        <v>0.84660000000000002</v>
      </c>
      <c r="AX20">
        <v>0.83989999999999998</v>
      </c>
      <c r="AY20">
        <v>0.83320000000000005</v>
      </c>
      <c r="AZ20">
        <v>0.82650000000000001</v>
      </c>
      <c r="BA20">
        <v>0.81979999999999997</v>
      </c>
      <c r="BB20">
        <v>0.81310000000000004</v>
      </c>
      <c r="BC20">
        <v>0.80640000000000001</v>
      </c>
      <c r="BD20">
        <v>0.79969999999999997</v>
      </c>
      <c r="BE20">
        <v>0.79300000000000004</v>
      </c>
      <c r="BF20">
        <v>0.7863</v>
      </c>
      <c r="BG20">
        <v>0.77959999999999996</v>
      </c>
      <c r="BH20">
        <v>0.77290000000000003</v>
      </c>
      <c r="BI20">
        <v>0.76619999999999999</v>
      </c>
      <c r="BJ20">
        <v>0.75919999999999999</v>
      </c>
      <c r="BK20">
        <v>0.75149999999999995</v>
      </c>
      <c r="BL20">
        <v>0.74329999999999996</v>
      </c>
      <c r="BM20">
        <v>0.73440000000000005</v>
      </c>
      <c r="BN20">
        <v>0.72489999999999999</v>
      </c>
      <c r="BO20">
        <v>0.7147</v>
      </c>
      <c r="BP20">
        <v>0.70399999999999996</v>
      </c>
      <c r="BQ20">
        <v>0.69259999999999999</v>
      </c>
      <c r="BR20">
        <v>0.68059999999999998</v>
      </c>
      <c r="BS20">
        <v>0.66800000000000004</v>
      </c>
      <c r="BT20">
        <v>0.65469999999999995</v>
      </c>
      <c r="BU20">
        <v>0.64080000000000004</v>
      </c>
      <c r="BV20">
        <v>0.62629999999999997</v>
      </c>
      <c r="BW20">
        <v>0.61119999999999997</v>
      </c>
      <c r="BX20">
        <v>0.59550000000000003</v>
      </c>
      <c r="BY20">
        <v>0.57909999999999995</v>
      </c>
      <c r="BZ20">
        <v>0.56210000000000004</v>
      </c>
      <c r="CA20">
        <v>0.54449999999999998</v>
      </c>
      <c r="CB20">
        <v>0.5262</v>
      </c>
      <c r="CC20">
        <v>0.50739999999999996</v>
      </c>
      <c r="CD20">
        <v>0.4879</v>
      </c>
      <c r="CE20">
        <v>0.46779999999999999</v>
      </c>
      <c r="CF20">
        <v>0.44700000000000001</v>
      </c>
      <c r="CG20">
        <v>0.42570000000000002</v>
      </c>
      <c r="CH20">
        <v>0.4037</v>
      </c>
      <c r="CI20">
        <v>0.38109999999999999</v>
      </c>
      <c r="CJ20">
        <v>0.35780000000000001</v>
      </c>
      <c r="CK20">
        <v>0.33400000000000002</v>
      </c>
      <c r="CL20">
        <v>0.3095</v>
      </c>
      <c r="CM20">
        <v>0.28439999999999999</v>
      </c>
      <c r="CN20">
        <v>0.2586</v>
      </c>
      <c r="CO20">
        <v>0.23230000000000001</v>
      </c>
      <c r="CP20">
        <v>0.20530000000000001</v>
      </c>
    </row>
    <row r="21" spans="1:94" x14ac:dyDescent="0.4">
      <c r="A21" t="s">
        <v>271</v>
      </c>
      <c r="B21" t="str">
        <f>MID(A21,2,100)</f>
        <v>5km</v>
      </c>
      <c r="C21">
        <v>0</v>
      </c>
      <c r="D21">
        <v>5</v>
      </c>
      <c r="E21">
        <v>757</v>
      </c>
      <c r="F21">
        <v>0.86750000000000005</v>
      </c>
      <c r="G21">
        <v>0.88939999999999997</v>
      </c>
      <c r="H21">
        <v>0.90910000000000002</v>
      </c>
      <c r="I21">
        <v>0.92659999999999998</v>
      </c>
      <c r="J21">
        <v>0.94189999999999996</v>
      </c>
      <c r="K21">
        <v>0.95499999999999996</v>
      </c>
      <c r="L21">
        <v>0.96699999999999997</v>
      </c>
      <c r="M21">
        <v>0.97899999999999998</v>
      </c>
      <c r="N21">
        <v>0.98929999999999996</v>
      </c>
      <c r="O21">
        <v>0.99609999999999999</v>
      </c>
      <c r="P21">
        <v>0.99960000000000004</v>
      </c>
      <c r="Q21">
        <v>1</v>
      </c>
      <c r="R21">
        <v>1</v>
      </c>
      <c r="S21">
        <v>1</v>
      </c>
      <c r="T21">
        <v>1</v>
      </c>
      <c r="U21">
        <v>1</v>
      </c>
      <c r="V21">
        <v>0.99990000000000001</v>
      </c>
      <c r="W21">
        <v>0.99909999999999999</v>
      </c>
      <c r="X21">
        <v>0.99750000000000005</v>
      </c>
      <c r="Y21">
        <v>0.99519999999999997</v>
      </c>
      <c r="Z21">
        <v>0.99219999999999997</v>
      </c>
      <c r="AA21">
        <v>0.98850000000000005</v>
      </c>
      <c r="AB21">
        <v>0.98399999999999999</v>
      </c>
      <c r="AC21">
        <v>0.9788</v>
      </c>
      <c r="AD21">
        <v>0.97289999999999999</v>
      </c>
      <c r="AE21">
        <v>0.96619999999999995</v>
      </c>
      <c r="AF21">
        <v>0.95920000000000005</v>
      </c>
      <c r="AG21">
        <v>0.95209999999999995</v>
      </c>
      <c r="AH21">
        <v>0.94510000000000005</v>
      </c>
      <c r="AI21">
        <v>0.93799999999999994</v>
      </c>
      <c r="AJ21">
        <v>0.93100000000000005</v>
      </c>
      <c r="AK21">
        <v>0.92400000000000004</v>
      </c>
      <c r="AL21">
        <v>0.91690000000000005</v>
      </c>
      <c r="AM21">
        <v>0.90990000000000004</v>
      </c>
      <c r="AN21">
        <v>0.90280000000000005</v>
      </c>
      <c r="AO21">
        <v>0.89580000000000004</v>
      </c>
      <c r="AP21">
        <v>0.88880000000000003</v>
      </c>
      <c r="AQ21">
        <v>0.88170000000000004</v>
      </c>
      <c r="AR21">
        <v>0.87470000000000003</v>
      </c>
      <c r="AS21">
        <v>0.86760000000000004</v>
      </c>
      <c r="AT21">
        <v>0.86060000000000003</v>
      </c>
      <c r="AU21">
        <v>0.85360000000000003</v>
      </c>
      <c r="AV21">
        <v>0.84650000000000003</v>
      </c>
      <c r="AW21">
        <v>0.83950000000000002</v>
      </c>
      <c r="AX21">
        <v>0.83240000000000003</v>
      </c>
      <c r="AY21">
        <v>0.82540000000000002</v>
      </c>
      <c r="AZ21">
        <v>0.81840000000000002</v>
      </c>
      <c r="BA21">
        <v>0.81130000000000002</v>
      </c>
      <c r="BB21">
        <v>0.80430000000000001</v>
      </c>
      <c r="BC21">
        <v>0.79720000000000002</v>
      </c>
      <c r="BD21">
        <v>0.79020000000000001</v>
      </c>
      <c r="BE21">
        <v>0.78320000000000001</v>
      </c>
      <c r="BF21">
        <v>0.77610000000000001</v>
      </c>
      <c r="BG21">
        <v>0.76910000000000001</v>
      </c>
      <c r="BH21">
        <v>0.76200000000000001</v>
      </c>
      <c r="BI21">
        <v>0.755</v>
      </c>
      <c r="BJ21">
        <v>0.74790000000000001</v>
      </c>
      <c r="BK21">
        <v>0.74019999999999997</v>
      </c>
      <c r="BL21">
        <v>0.7319</v>
      </c>
      <c r="BM21">
        <v>0.72299999999999998</v>
      </c>
      <c r="BN21">
        <v>0.71340000000000003</v>
      </c>
      <c r="BO21">
        <v>0.70309999999999995</v>
      </c>
      <c r="BP21">
        <v>0.69230000000000003</v>
      </c>
      <c r="BQ21">
        <v>0.68079999999999996</v>
      </c>
      <c r="BR21">
        <v>0.66869999999999996</v>
      </c>
      <c r="BS21">
        <v>0.65590000000000004</v>
      </c>
      <c r="BT21">
        <v>0.64249999999999996</v>
      </c>
      <c r="BU21">
        <v>0.62849999999999995</v>
      </c>
      <c r="BV21">
        <v>0.61380000000000001</v>
      </c>
      <c r="BW21">
        <v>0.59850000000000003</v>
      </c>
      <c r="BX21">
        <v>0.58250000000000002</v>
      </c>
      <c r="BY21">
        <v>0.56599999999999995</v>
      </c>
      <c r="BZ21">
        <v>0.54879999999999995</v>
      </c>
      <c r="CA21">
        <v>0.53090000000000004</v>
      </c>
      <c r="CB21">
        <v>0.51239999999999997</v>
      </c>
      <c r="CC21">
        <v>0.49330000000000002</v>
      </c>
      <c r="CD21">
        <v>0.47349999999999998</v>
      </c>
      <c r="CE21">
        <v>0.4531</v>
      </c>
      <c r="CF21">
        <v>0.43209999999999998</v>
      </c>
      <c r="CG21">
        <v>0.41039999999999999</v>
      </c>
      <c r="CH21">
        <v>0.3881</v>
      </c>
      <c r="CI21">
        <v>0.36520000000000002</v>
      </c>
      <c r="CJ21">
        <v>0.34160000000000001</v>
      </c>
      <c r="CK21">
        <v>0.31740000000000002</v>
      </c>
      <c r="CL21">
        <v>0.29260000000000003</v>
      </c>
      <c r="CM21">
        <v>0.2671</v>
      </c>
      <c r="CN21">
        <v>0.2409</v>
      </c>
      <c r="CO21">
        <v>0.2142</v>
      </c>
      <c r="CP21">
        <v>0.18679999999999999</v>
      </c>
    </row>
    <row r="22" spans="1:94" x14ac:dyDescent="0.4">
      <c r="A22" t="s">
        <v>272</v>
      </c>
      <c r="B22" t="s">
        <v>273</v>
      </c>
      <c r="C22">
        <v>1</v>
      </c>
      <c r="D22">
        <v>6</v>
      </c>
      <c r="E22">
        <v>942</v>
      </c>
      <c r="F22">
        <v>0.89959999999999996</v>
      </c>
      <c r="G22">
        <v>0.92559999999999998</v>
      </c>
      <c r="H22">
        <v>0.9476</v>
      </c>
      <c r="I22">
        <v>0.96560000000000001</v>
      </c>
      <c r="J22">
        <v>0.97960000000000003</v>
      </c>
      <c r="K22">
        <v>0.99160000000000004</v>
      </c>
      <c r="L22">
        <v>0.99929999999999997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0.99950000000000006</v>
      </c>
      <c r="X22">
        <v>0.99829999999999997</v>
      </c>
      <c r="Y22">
        <v>0.99650000000000005</v>
      </c>
      <c r="Z22">
        <v>0.99399999999999999</v>
      </c>
      <c r="AA22">
        <v>0.99080000000000001</v>
      </c>
      <c r="AB22">
        <v>0.98699999999999999</v>
      </c>
      <c r="AC22">
        <v>0.98240000000000005</v>
      </c>
      <c r="AD22">
        <v>0.97729999999999995</v>
      </c>
      <c r="AE22">
        <v>0.97140000000000004</v>
      </c>
      <c r="AF22">
        <v>0.96489999999999998</v>
      </c>
      <c r="AG22">
        <v>0.95799999999999996</v>
      </c>
      <c r="AH22">
        <v>0.95109999999999995</v>
      </c>
      <c r="AI22">
        <v>0.94420000000000004</v>
      </c>
      <c r="AJ22">
        <v>0.93730000000000002</v>
      </c>
      <c r="AK22">
        <v>0.9304</v>
      </c>
      <c r="AL22">
        <v>0.92349999999999999</v>
      </c>
      <c r="AM22">
        <v>0.91659999999999997</v>
      </c>
      <c r="AN22">
        <v>0.90959999999999996</v>
      </c>
      <c r="AO22">
        <v>0.90269999999999995</v>
      </c>
      <c r="AP22">
        <v>0.89580000000000004</v>
      </c>
      <c r="AQ22">
        <v>0.88890000000000002</v>
      </c>
      <c r="AR22">
        <v>0.88200000000000001</v>
      </c>
      <c r="AS22">
        <v>0.87509999999999999</v>
      </c>
      <c r="AT22">
        <v>0.86819999999999997</v>
      </c>
      <c r="AU22">
        <v>0.86129999999999995</v>
      </c>
      <c r="AV22">
        <v>0.85440000000000005</v>
      </c>
      <c r="AW22">
        <v>0.84750000000000003</v>
      </c>
      <c r="AX22">
        <v>0.84060000000000001</v>
      </c>
      <c r="AY22">
        <v>0.8337</v>
      </c>
      <c r="AZ22">
        <v>0.82679999999999998</v>
      </c>
      <c r="BA22">
        <v>0.81989999999999996</v>
      </c>
      <c r="BB22">
        <v>0.81299999999999994</v>
      </c>
      <c r="BC22">
        <v>0.80610000000000004</v>
      </c>
      <c r="BD22">
        <v>0.79920000000000002</v>
      </c>
      <c r="BE22">
        <v>0.7923</v>
      </c>
      <c r="BF22">
        <v>0.78539999999999999</v>
      </c>
      <c r="BG22">
        <v>0.77849999999999997</v>
      </c>
      <c r="BH22">
        <v>0.77149999999999996</v>
      </c>
      <c r="BI22">
        <v>0.76459999999999995</v>
      </c>
      <c r="BJ22">
        <v>0.75770000000000004</v>
      </c>
      <c r="BK22">
        <v>0.75009999999999999</v>
      </c>
      <c r="BL22">
        <v>0.7419</v>
      </c>
      <c r="BM22">
        <v>0.73309999999999997</v>
      </c>
      <c r="BN22">
        <v>0.72370000000000001</v>
      </c>
      <c r="BO22">
        <v>0.71360000000000001</v>
      </c>
      <c r="BP22">
        <v>0.70279999999999998</v>
      </c>
      <c r="BQ22">
        <v>0.6915</v>
      </c>
      <c r="BR22">
        <v>0.67949999999999999</v>
      </c>
      <c r="BS22">
        <v>0.66679999999999995</v>
      </c>
      <c r="BT22">
        <v>0.65349999999999997</v>
      </c>
      <c r="BU22">
        <v>0.63959999999999995</v>
      </c>
      <c r="BV22">
        <v>0.625</v>
      </c>
      <c r="BW22">
        <v>0.60980000000000001</v>
      </c>
      <c r="BX22">
        <v>0.59399999999999997</v>
      </c>
      <c r="BY22">
        <v>0.57750000000000001</v>
      </c>
      <c r="BZ22">
        <v>0.56040000000000001</v>
      </c>
      <c r="CA22">
        <v>0.54269999999999996</v>
      </c>
      <c r="CB22">
        <v>0.52429999999999999</v>
      </c>
      <c r="CC22">
        <v>0.50519999999999998</v>
      </c>
      <c r="CD22">
        <v>0.48559999999999998</v>
      </c>
      <c r="CE22">
        <v>0.46529999999999999</v>
      </c>
      <c r="CF22">
        <v>0.44429999999999997</v>
      </c>
      <c r="CG22">
        <v>0.42280000000000001</v>
      </c>
      <c r="CH22">
        <v>0.40050000000000002</v>
      </c>
      <c r="CI22">
        <v>0.37769999999999998</v>
      </c>
      <c r="CJ22">
        <v>0.35420000000000001</v>
      </c>
      <c r="CK22">
        <v>0.3301</v>
      </c>
      <c r="CL22">
        <v>0.30530000000000002</v>
      </c>
      <c r="CM22">
        <v>0.27989999999999998</v>
      </c>
      <c r="CN22">
        <v>0.25380000000000003</v>
      </c>
      <c r="CO22">
        <v>0.22720000000000001</v>
      </c>
      <c r="CP22">
        <v>0.19980000000000001</v>
      </c>
    </row>
    <row r="23" spans="1:94" x14ac:dyDescent="0.4">
      <c r="A23" t="s">
        <v>274</v>
      </c>
      <c r="B23" t="str">
        <f>MID(A23,2,100)</f>
        <v>6km</v>
      </c>
      <c r="C23">
        <v>0</v>
      </c>
      <c r="D23">
        <v>6</v>
      </c>
      <c r="E23">
        <v>919</v>
      </c>
      <c r="F23">
        <v>0.86750000000000005</v>
      </c>
      <c r="G23">
        <v>0.88939999999999997</v>
      </c>
      <c r="H23">
        <v>0.90910000000000002</v>
      </c>
      <c r="I23">
        <v>0.92659999999999998</v>
      </c>
      <c r="J23">
        <v>0.94189999999999996</v>
      </c>
      <c r="K23">
        <v>0.95499999999999996</v>
      </c>
      <c r="L23">
        <v>0.96699999999999997</v>
      </c>
      <c r="M23">
        <v>0.97899999999999998</v>
      </c>
      <c r="N23">
        <v>0.98929999999999996</v>
      </c>
      <c r="O23">
        <v>0.99609999999999999</v>
      </c>
      <c r="P23">
        <v>0.99960000000000004</v>
      </c>
      <c r="Q23">
        <v>1</v>
      </c>
      <c r="R23">
        <v>1</v>
      </c>
      <c r="S23">
        <v>1</v>
      </c>
      <c r="T23">
        <v>1</v>
      </c>
      <c r="U23">
        <v>1</v>
      </c>
      <c r="V23">
        <v>0.99990000000000001</v>
      </c>
      <c r="W23">
        <v>0.99909999999999999</v>
      </c>
      <c r="X23">
        <v>0.99750000000000005</v>
      </c>
      <c r="Y23">
        <v>0.99519999999999997</v>
      </c>
      <c r="Z23">
        <v>0.99219999999999997</v>
      </c>
      <c r="AA23">
        <v>0.98850000000000005</v>
      </c>
      <c r="AB23">
        <v>0.98399999999999999</v>
      </c>
      <c r="AC23">
        <v>0.9788</v>
      </c>
      <c r="AD23">
        <v>0.97289999999999999</v>
      </c>
      <c r="AE23">
        <v>0.96619999999999995</v>
      </c>
      <c r="AF23">
        <v>0.95920000000000005</v>
      </c>
      <c r="AG23">
        <v>0.95209999999999995</v>
      </c>
      <c r="AH23">
        <v>0.94510000000000005</v>
      </c>
      <c r="AI23">
        <v>0.93799999999999994</v>
      </c>
      <c r="AJ23">
        <v>0.93100000000000005</v>
      </c>
      <c r="AK23">
        <v>0.92400000000000004</v>
      </c>
      <c r="AL23">
        <v>0.91690000000000005</v>
      </c>
      <c r="AM23">
        <v>0.90990000000000004</v>
      </c>
      <c r="AN23">
        <v>0.90280000000000005</v>
      </c>
      <c r="AO23">
        <v>0.89580000000000004</v>
      </c>
      <c r="AP23">
        <v>0.88880000000000003</v>
      </c>
      <c r="AQ23">
        <v>0.88170000000000004</v>
      </c>
      <c r="AR23">
        <v>0.87470000000000003</v>
      </c>
      <c r="AS23">
        <v>0.86760000000000004</v>
      </c>
      <c r="AT23">
        <v>0.86060000000000003</v>
      </c>
      <c r="AU23">
        <v>0.85360000000000003</v>
      </c>
      <c r="AV23">
        <v>0.84650000000000003</v>
      </c>
      <c r="AW23">
        <v>0.83950000000000002</v>
      </c>
      <c r="AX23">
        <v>0.83240000000000003</v>
      </c>
      <c r="AY23">
        <v>0.82540000000000002</v>
      </c>
      <c r="AZ23">
        <v>0.81840000000000002</v>
      </c>
      <c r="BA23">
        <v>0.81130000000000002</v>
      </c>
      <c r="BB23">
        <v>0.80430000000000001</v>
      </c>
      <c r="BC23">
        <v>0.79720000000000002</v>
      </c>
      <c r="BD23">
        <v>0.79020000000000001</v>
      </c>
      <c r="BE23">
        <v>0.78320000000000001</v>
      </c>
      <c r="BF23">
        <v>0.77610000000000001</v>
      </c>
      <c r="BG23">
        <v>0.76910000000000001</v>
      </c>
      <c r="BH23">
        <v>0.76200000000000001</v>
      </c>
      <c r="BI23">
        <v>0.755</v>
      </c>
      <c r="BJ23">
        <v>0.74790000000000001</v>
      </c>
      <c r="BK23">
        <v>0.74019999999999997</v>
      </c>
      <c r="BL23">
        <v>0.7319</v>
      </c>
      <c r="BM23">
        <v>0.72299999999999998</v>
      </c>
      <c r="BN23">
        <v>0.71340000000000003</v>
      </c>
      <c r="BO23">
        <v>0.70309999999999995</v>
      </c>
      <c r="BP23">
        <v>0.69230000000000003</v>
      </c>
      <c r="BQ23">
        <v>0.68079999999999996</v>
      </c>
      <c r="BR23">
        <v>0.66869999999999996</v>
      </c>
      <c r="BS23">
        <v>0.65590000000000004</v>
      </c>
      <c r="BT23">
        <v>0.64249999999999996</v>
      </c>
      <c r="BU23">
        <v>0.62849999999999995</v>
      </c>
      <c r="BV23">
        <v>0.61380000000000001</v>
      </c>
      <c r="BW23">
        <v>0.59850000000000003</v>
      </c>
      <c r="BX23">
        <v>0.58250000000000002</v>
      </c>
      <c r="BY23">
        <v>0.56599999999999995</v>
      </c>
      <c r="BZ23">
        <v>0.54879999999999995</v>
      </c>
      <c r="CA23">
        <v>0.53090000000000004</v>
      </c>
      <c r="CB23">
        <v>0.51239999999999997</v>
      </c>
      <c r="CC23">
        <v>0.49330000000000002</v>
      </c>
      <c r="CD23">
        <v>0.47349999999999998</v>
      </c>
      <c r="CE23">
        <v>0.4531</v>
      </c>
      <c r="CF23">
        <v>0.43209999999999998</v>
      </c>
      <c r="CG23">
        <v>0.41039999999999999</v>
      </c>
      <c r="CH23">
        <v>0.3881</v>
      </c>
      <c r="CI23">
        <v>0.36520000000000002</v>
      </c>
      <c r="CJ23">
        <v>0.34160000000000001</v>
      </c>
      <c r="CK23">
        <v>0.31740000000000002</v>
      </c>
      <c r="CL23">
        <v>0.29260000000000003</v>
      </c>
      <c r="CM23">
        <v>0.2671</v>
      </c>
      <c r="CN23">
        <v>0.2409</v>
      </c>
      <c r="CO23">
        <v>0.2142</v>
      </c>
      <c r="CP23">
        <v>0.18679999999999999</v>
      </c>
    </row>
    <row r="24" spans="1:94" x14ac:dyDescent="0.4">
      <c r="A24" t="s">
        <v>275</v>
      </c>
      <c r="B24" t="s">
        <v>276</v>
      </c>
      <c r="C24">
        <v>1</v>
      </c>
      <c r="D24">
        <f>4*mile</f>
        <v>6.4373760000000004</v>
      </c>
      <c r="E24">
        <v>1014</v>
      </c>
      <c r="F24">
        <v>0.89959999999999996</v>
      </c>
      <c r="G24">
        <v>0.92559999999999998</v>
      </c>
      <c r="H24">
        <v>0.9476</v>
      </c>
      <c r="I24">
        <v>0.96560000000000001</v>
      </c>
      <c r="J24">
        <v>0.97960000000000003</v>
      </c>
      <c r="K24">
        <v>0.99160000000000004</v>
      </c>
      <c r="L24">
        <v>0.99929999999999997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0.99970000000000003</v>
      </c>
      <c r="X24">
        <v>0.99870000000000003</v>
      </c>
      <c r="Y24">
        <v>0.99709999999999999</v>
      </c>
      <c r="Z24">
        <v>0.99480000000000002</v>
      </c>
      <c r="AA24">
        <v>0.99180000000000001</v>
      </c>
      <c r="AB24">
        <v>0.98809999999999998</v>
      </c>
      <c r="AC24">
        <v>0.98370000000000002</v>
      </c>
      <c r="AD24">
        <v>0.97870000000000001</v>
      </c>
      <c r="AE24">
        <v>0.97299999999999998</v>
      </c>
      <c r="AF24">
        <v>0.96660000000000001</v>
      </c>
      <c r="AG24">
        <v>0.9597</v>
      </c>
      <c r="AH24">
        <v>0.95269999999999999</v>
      </c>
      <c r="AI24">
        <v>0.94569999999999999</v>
      </c>
      <c r="AJ24">
        <v>0.93869999999999998</v>
      </c>
      <c r="AK24">
        <v>0.93179999999999996</v>
      </c>
      <c r="AL24">
        <v>0.92479999999999996</v>
      </c>
      <c r="AM24">
        <v>0.91779999999999995</v>
      </c>
      <c r="AN24">
        <v>0.91080000000000005</v>
      </c>
      <c r="AO24">
        <v>0.90380000000000005</v>
      </c>
      <c r="AP24">
        <v>0.89680000000000004</v>
      </c>
      <c r="AQ24">
        <v>0.88990000000000002</v>
      </c>
      <c r="AR24">
        <v>0.88290000000000002</v>
      </c>
      <c r="AS24">
        <v>0.87590000000000001</v>
      </c>
      <c r="AT24">
        <v>0.86890000000000001</v>
      </c>
      <c r="AU24">
        <v>0.8619</v>
      </c>
      <c r="AV24">
        <v>0.85489999999999999</v>
      </c>
      <c r="AW24">
        <v>0.84789999999999999</v>
      </c>
      <c r="AX24">
        <v>0.84099999999999997</v>
      </c>
      <c r="AY24">
        <v>0.83399999999999996</v>
      </c>
      <c r="AZ24">
        <v>0.82699999999999996</v>
      </c>
      <c r="BA24">
        <v>0.82</v>
      </c>
      <c r="BB24">
        <v>0.81299999999999994</v>
      </c>
      <c r="BC24">
        <v>0.80600000000000005</v>
      </c>
      <c r="BD24">
        <v>0.79910000000000003</v>
      </c>
      <c r="BE24">
        <v>0.79210000000000003</v>
      </c>
      <c r="BF24">
        <v>0.78510000000000002</v>
      </c>
      <c r="BG24">
        <v>0.77810000000000001</v>
      </c>
      <c r="BH24">
        <v>0.77110000000000001</v>
      </c>
      <c r="BI24">
        <v>0.7641</v>
      </c>
      <c r="BJ24">
        <v>0.7571</v>
      </c>
      <c r="BK24">
        <v>0.74950000000000006</v>
      </c>
      <c r="BL24">
        <v>0.74119999999999997</v>
      </c>
      <c r="BM24">
        <v>0.73229999999999995</v>
      </c>
      <c r="BN24">
        <v>0.7228</v>
      </c>
      <c r="BO24">
        <v>0.71260000000000001</v>
      </c>
      <c r="BP24">
        <v>0.70179999999999998</v>
      </c>
      <c r="BQ24">
        <v>0.69030000000000002</v>
      </c>
      <c r="BR24">
        <v>0.67820000000000003</v>
      </c>
      <c r="BS24">
        <v>0.66549999999999998</v>
      </c>
      <c r="BT24">
        <v>0.65210000000000001</v>
      </c>
      <c r="BU24">
        <v>0.6381</v>
      </c>
      <c r="BV24">
        <v>0.62350000000000005</v>
      </c>
      <c r="BW24">
        <v>0.60819999999999996</v>
      </c>
      <c r="BX24">
        <v>0.59230000000000005</v>
      </c>
      <c r="BY24">
        <v>0.57579999999999998</v>
      </c>
      <c r="BZ24">
        <v>0.55859999999999999</v>
      </c>
      <c r="CA24">
        <v>0.54069999999999996</v>
      </c>
      <c r="CB24">
        <v>0.52229999999999999</v>
      </c>
      <c r="CC24">
        <v>0.50319999999999998</v>
      </c>
      <c r="CD24">
        <v>0.4834</v>
      </c>
      <c r="CE24">
        <v>0.46300000000000002</v>
      </c>
      <c r="CF24">
        <v>0.442</v>
      </c>
      <c r="CG24">
        <v>0.4204</v>
      </c>
      <c r="CH24">
        <v>0.39810000000000001</v>
      </c>
      <c r="CI24">
        <v>0.37509999999999999</v>
      </c>
      <c r="CJ24">
        <v>0.35160000000000002</v>
      </c>
      <c r="CK24">
        <v>0.32729999999999998</v>
      </c>
      <c r="CL24">
        <v>0.30249999999999999</v>
      </c>
      <c r="CM24">
        <v>0.27700000000000002</v>
      </c>
      <c r="CN24">
        <v>0.25090000000000001</v>
      </c>
      <c r="CO24">
        <v>0.22409999999999999</v>
      </c>
      <c r="CP24">
        <v>0.19670000000000001</v>
      </c>
    </row>
    <row r="25" spans="1:94" x14ac:dyDescent="0.4">
      <c r="A25" t="s">
        <v>277</v>
      </c>
      <c r="B25" t="str">
        <f>MID(A25,2,100)</f>
        <v>4Mile</v>
      </c>
      <c r="C25">
        <v>0</v>
      </c>
      <c r="D25">
        <f>4*mile</f>
        <v>6.4373760000000004</v>
      </c>
      <c r="E25">
        <v>990</v>
      </c>
      <c r="F25">
        <v>0.86750000000000005</v>
      </c>
      <c r="G25">
        <v>0.88939999999999997</v>
      </c>
      <c r="H25">
        <v>0.90910000000000002</v>
      </c>
      <c r="I25">
        <v>0.92659999999999998</v>
      </c>
      <c r="J25">
        <v>0.94189999999999996</v>
      </c>
      <c r="K25">
        <v>0.95499999999999996</v>
      </c>
      <c r="L25">
        <v>0.96699999999999997</v>
      </c>
      <c r="M25">
        <v>0.97899999999999998</v>
      </c>
      <c r="N25">
        <v>0.98929999999999996</v>
      </c>
      <c r="O25">
        <v>0.99609999999999999</v>
      </c>
      <c r="P25">
        <v>0.99960000000000004</v>
      </c>
      <c r="Q25">
        <v>1</v>
      </c>
      <c r="R25">
        <v>1</v>
      </c>
      <c r="S25">
        <v>1</v>
      </c>
      <c r="T25">
        <v>1</v>
      </c>
      <c r="U25">
        <v>1</v>
      </c>
      <c r="V25">
        <v>0.99990000000000001</v>
      </c>
      <c r="W25">
        <v>0.99909999999999999</v>
      </c>
      <c r="X25">
        <v>0.99750000000000005</v>
      </c>
      <c r="Y25">
        <v>0.99519999999999997</v>
      </c>
      <c r="Z25">
        <v>0.99219999999999997</v>
      </c>
      <c r="AA25">
        <v>0.98850000000000005</v>
      </c>
      <c r="AB25">
        <v>0.98399999999999999</v>
      </c>
      <c r="AC25">
        <v>0.9788</v>
      </c>
      <c r="AD25">
        <v>0.97289999999999999</v>
      </c>
      <c r="AE25">
        <v>0.96619999999999995</v>
      </c>
      <c r="AF25">
        <v>0.95920000000000005</v>
      </c>
      <c r="AG25">
        <v>0.95209999999999995</v>
      </c>
      <c r="AH25">
        <v>0.94510000000000005</v>
      </c>
      <c r="AI25">
        <v>0.93799999999999994</v>
      </c>
      <c r="AJ25">
        <v>0.93100000000000005</v>
      </c>
      <c r="AK25">
        <v>0.92400000000000004</v>
      </c>
      <c r="AL25">
        <v>0.91690000000000005</v>
      </c>
      <c r="AM25">
        <v>0.90990000000000004</v>
      </c>
      <c r="AN25">
        <v>0.90280000000000005</v>
      </c>
      <c r="AO25">
        <v>0.89580000000000004</v>
      </c>
      <c r="AP25">
        <v>0.88880000000000003</v>
      </c>
      <c r="AQ25">
        <v>0.88170000000000004</v>
      </c>
      <c r="AR25">
        <v>0.87470000000000003</v>
      </c>
      <c r="AS25">
        <v>0.86760000000000004</v>
      </c>
      <c r="AT25">
        <v>0.86060000000000003</v>
      </c>
      <c r="AU25">
        <v>0.85360000000000003</v>
      </c>
      <c r="AV25">
        <v>0.84650000000000003</v>
      </c>
      <c r="AW25">
        <v>0.83950000000000002</v>
      </c>
      <c r="AX25">
        <v>0.83240000000000003</v>
      </c>
      <c r="AY25">
        <v>0.82540000000000002</v>
      </c>
      <c r="AZ25">
        <v>0.81840000000000002</v>
      </c>
      <c r="BA25">
        <v>0.81130000000000002</v>
      </c>
      <c r="BB25">
        <v>0.80430000000000001</v>
      </c>
      <c r="BC25">
        <v>0.79720000000000002</v>
      </c>
      <c r="BD25">
        <v>0.79020000000000001</v>
      </c>
      <c r="BE25">
        <v>0.78320000000000001</v>
      </c>
      <c r="BF25">
        <v>0.77610000000000001</v>
      </c>
      <c r="BG25">
        <v>0.76910000000000001</v>
      </c>
      <c r="BH25">
        <v>0.76200000000000001</v>
      </c>
      <c r="BI25">
        <v>0.755</v>
      </c>
      <c r="BJ25">
        <v>0.74790000000000001</v>
      </c>
      <c r="BK25">
        <v>0.74019999999999997</v>
      </c>
      <c r="BL25">
        <v>0.7319</v>
      </c>
      <c r="BM25">
        <v>0.72299999999999998</v>
      </c>
      <c r="BN25">
        <v>0.71340000000000003</v>
      </c>
      <c r="BO25">
        <v>0.70309999999999995</v>
      </c>
      <c r="BP25">
        <v>0.69230000000000003</v>
      </c>
      <c r="BQ25">
        <v>0.68079999999999996</v>
      </c>
      <c r="BR25">
        <v>0.66869999999999996</v>
      </c>
      <c r="BS25">
        <v>0.65590000000000004</v>
      </c>
      <c r="BT25">
        <v>0.64249999999999996</v>
      </c>
      <c r="BU25">
        <v>0.62849999999999995</v>
      </c>
      <c r="BV25">
        <v>0.61380000000000001</v>
      </c>
      <c r="BW25">
        <v>0.59850000000000003</v>
      </c>
      <c r="BX25">
        <v>0.58250000000000002</v>
      </c>
      <c r="BY25">
        <v>0.56599999999999995</v>
      </c>
      <c r="BZ25">
        <v>0.54879999999999995</v>
      </c>
      <c r="CA25">
        <v>0.53090000000000004</v>
      </c>
      <c r="CB25">
        <v>0.51239999999999997</v>
      </c>
      <c r="CC25">
        <v>0.49330000000000002</v>
      </c>
      <c r="CD25">
        <v>0.47349999999999998</v>
      </c>
      <c r="CE25">
        <v>0.4531</v>
      </c>
      <c r="CF25">
        <v>0.43209999999999998</v>
      </c>
      <c r="CG25">
        <v>0.41039999999999999</v>
      </c>
      <c r="CH25">
        <v>0.3881</v>
      </c>
      <c r="CI25">
        <v>0.36520000000000002</v>
      </c>
      <c r="CJ25">
        <v>0.34160000000000001</v>
      </c>
      <c r="CK25">
        <v>0.31740000000000002</v>
      </c>
      <c r="CL25">
        <v>0.29260000000000003</v>
      </c>
      <c r="CM25">
        <v>0.2671</v>
      </c>
      <c r="CN25">
        <v>0.2409</v>
      </c>
      <c r="CO25">
        <v>0.2142</v>
      </c>
      <c r="CP25">
        <v>0.18679999999999999</v>
      </c>
    </row>
    <row r="26" spans="1:94" x14ac:dyDescent="0.4">
      <c r="A26" t="s">
        <v>278</v>
      </c>
      <c r="B26" t="s">
        <v>279</v>
      </c>
      <c r="C26">
        <v>1</v>
      </c>
      <c r="D26">
        <v>8</v>
      </c>
      <c r="E26">
        <v>1272</v>
      </c>
      <c r="F26">
        <v>0.89959999999999996</v>
      </c>
      <c r="G26">
        <v>0.92559999999999998</v>
      </c>
      <c r="H26">
        <v>0.9476</v>
      </c>
      <c r="I26">
        <v>0.96560000000000001</v>
      </c>
      <c r="J26">
        <v>0.97960000000000003</v>
      </c>
      <c r="K26">
        <v>0.99160000000000004</v>
      </c>
      <c r="L26">
        <v>0.99929999999999997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0.99960000000000004</v>
      </c>
      <c r="Y26">
        <v>0.99860000000000004</v>
      </c>
      <c r="Z26">
        <v>0.99680000000000002</v>
      </c>
      <c r="AA26">
        <v>0.99439999999999995</v>
      </c>
      <c r="AB26">
        <v>0.99129999999999996</v>
      </c>
      <c r="AC26">
        <v>0.98740000000000006</v>
      </c>
      <c r="AD26">
        <v>0.9829</v>
      </c>
      <c r="AE26">
        <v>0.97770000000000001</v>
      </c>
      <c r="AF26">
        <v>0.97189999999999999</v>
      </c>
      <c r="AG26">
        <v>0.96530000000000005</v>
      </c>
      <c r="AH26">
        <v>0.95809999999999995</v>
      </c>
      <c r="AI26">
        <v>0.95089999999999997</v>
      </c>
      <c r="AJ26">
        <v>0.94359999999999999</v>
      </c>
      <c r="AK26">
        <v>0.93640000000000001</v>
      </c>
      <c r="AL26">
        <v>0.92920000000000003</v>
      </c>
      <c r="AM26">
        <v>0.92200000000000004</v>
      </c>
      <c r="AN26">
        <v>0.91469999999999996</v>
      </c>
      <c r="AO26">
        <v>0.90749999999999997</v>
      </c>
      <c r="AP26">
        <v>0.90029999999999999</v>
      </c>
      <c r="AQ26">
        <v>0.89300000000000002</v>
      </c>
      <c r="AR26">
        <v>0.88580000000000003</v>
      </c>
      <c r="AS26">
        <v>0.87860000000000005</v>
      </c>
      <c r="AT26">
        <v>0.87139999999999995</v>
      </c>
      <c r="AU26">
        <v>0.86409999999999998</v>
      </c>
      <c r="AV26">
        <v>0.8569</v>
      </c>
      <c r="AW26">
        <v>0.84970000000000001</v>
      </c>
      <c r="AX26">
        <v>0.84240000000000004</v>
      </c>
      <c r="AY26">
        <v>0.83520000000000005</v>
      </c>
      <c r="AZ26">
        <v>0.82799999999999996</v>
      </c>
      <c r="BA26">
        <v>0.82079999999999997</v>
      </c>
      <c r="BB26">
        <v>0.8135</v>
      </c>
      <c r="BC26">
        <v>0.80630000000000002</v>
      </c>
      <c r="BD26">
        <v>0.79910000000000003</v>
      </c>
      <c r="BE26">
        <v>0.79179999999999995</v>
      </c>
      <c r="BF26">
        <v>0.78459999999999996</v>
      </c>
      <c r="BG26">
        <v>0.77739999999999998</v>
      </c>
      <c r="BH26">
        <v>0.7702</v>
      </c>
      <c r="BI26">
        <v>0.76290000000000002</v>
      </c>
      <c r="BJ26">
        <v>0.75570000000000004</v>
      </c>
      <c r="BK26">
        <v>0.74819999999999998</v>
      </c>
      <c r="BL26">
        <v>0.74009999999999998</v>
      </c>
      <c r="BM26">
        <v>0.73140000000000005</v>
      </c>
      <c r="BN26">
        <v>0.72199999999999998</v>
      </c>
      <c r="BO26">
        <v>0.71189999999999998</v>
      </c>
      <c r="BP26">
        <v>0.70120000000000005</v>
      </c>
      <c r="BQ26">
        <v>0.68989999999999996</v>
      </c>
      <c r="BR26">
        <v>0.67789999999999995</v>
      </c>
      <c r="BS26">
        <v>0.6653</v>
      </c>
      <c r="BT26">
        <v>0.65200000000000002</v>
      </c>
      <c r="BU26">
        <v>0.63800000000000001</v>
      </c>
      <c r="BV26">
        <v>0.62350000000000005</v>
      </c>
      <c r="BW26">
        <v>0.60819999999999996</v>
      </c>
      <c r="BX26">
        <v>0.59230000000000005</v>
      </c>
      <c r="BY26">
        <v>0.57579999999999998</v>
      </c>
      <c r="BZ26">
        <v>0.55859999999999999</v>
      </c>
      <c r="CA26">
        <v>0.54079999999999995</v>
      </c>
      <c r="CB26">
        <v>0.52229999999999999</v>
      </c>
      <c r="CC26">
        <v>0.50319999999999998</v>
      </c>
      <c r="CD26">
        <v>0.48349999999999999</v>
      </c>
      <c r="CE26">
        <v>0.46300000000000002</v>
      </c>
      <c r="CF26">
        <v>0.442</v>
      </c>
      <c r="CG26">
        <v>0.42030000000000001</v>
      </c>
      <c r="CH26">
        <v>0.39789999999999998</v>
      </c>
      <c r="CI26">
        <v>0.37490000000000001</v>
      </c>
      <c r="CJ26">
        <v>0.35120000000000001</v>
      </c>
      <c r="CK26">
        <v>0.32690000000000002</v>
      </c>
      <c r="CL26">
        <v>0.30199999999999999</v>
      </c>
      <c r="CM26">
        <v>0.27639999999999998</v>
      </c>
      <c r="CN26">
        <v>0.25009999999999999</v>
      </c>
      <c r="CO26">
        <v>0.22320000000000001</v>
      </c>
      <c r="CP26">
        <v>0.19570000000000001</v>
      </c>
    </row>
    <row r="27" spans="1:94" x14ac:dyDescent="0.4">
      <c r="A27" t="s">
        <v>280</v>
      </c>
      <c r="B27" t="str">
        <f>MID(A27,2,100)</f>
        <v>8km</v>
      </c>
      <c r="C27">
        <v>0</v>
      </c>
      <c r="D27">
        <v>8</v>
      </c>
      <c r="E27">
        <v>1247</v>
      </c>
      <c r="F27">
        <v>0.86750000000000005</v>
      </c>
      <c r="G27">
        <v>0.88939999999999997</v>
      </c>
      <c r="H27">
        <v>0.90910000000000002</v>
      </c>
      <c r="I27">
        <v>0.92659999999999998</v>
      </c>
      <c r="J27">
        <v>0.94189999999999996</v>
      </c>
      <c r="K27">
        <v>0.95499999999999996</v>
      </c>
      <c r="L27">
        <v>0.96699999999999997</v>
      </c>
      <c r="M27">
        <v>0.97899999999999998</v>
      </c>
      <c r="N27">
        <v>0.98929999999999996</v>
      </c>
      <c r="O27">
        <v>0.99609999999999999</v>
      </c>
      <c r="P27">
        <v>0.99960000000000004</v>
      </c>
      <c r="Q27">
        <v>1</v>
      </c>
      <c r="R27">
        <v>1</v>
      </c>
      <c r="S27">
        <v>1</v>
      </c>
      <c r="T27">
        <v>1</v>
      </c>
      <c r="U27">
        <v>1</v>
      </c>
      <c r="V27">
        <v>0.99990000000000001</v>
      </c>
      <c r="W27">
        <v>0.99909999999999999</v>
      </c>
      <c r="X27">
        <v>0.99750000000000005</v>
      </c>
      <c r="Y27">
        <v>0.99519999999999997</v>
      </c>
      <c r="Z27">
        <v>0.99219999999999997</v>
      </c>
      <c r="AA27">
        <v>0.98850000000000005</v>
      </c>
      <c r="AB27">
        <v>0.98399999999999999</v>
      </c>
      <c r="AC27">
        <v>0.9788</v>
      </c>
      <c r="AD27">
        <v>0.97289999999999999</v>
      </c>
      <c r="AE27">
        <v>0.96619999999999995</v>
      </c>
      <c r="AF27">
        <v>0.95920000000000005</v>
      </c>
      <c r="AG27">
        <v>0.95209999999999995</v>
      </c>
      <c r="AH27">
        <v>0.94510000000000005</v>
      </c>
      <c r="AI27">
        <v>0.93799999999999994</v>
      </c>
      <c r="AJ27">
        <v>0.93100000000000005</v>
      </c>
      <c r="AK27">
        <v>0.92400000000000004</v>
      </c>
      <c r="AL27">
        <v>0.91690000000000005</v>
      </c>
      <c r="AM27">
        <v>0.90990000000000004</v>
      </c>
      <c r="AN27">
        <v>0.90280000000000005</v>
      </c>
      <c r="AO27">
        <v>0.89580000000000004</v>
      </c>
      <c r="AP27">
        <v>0.88880000000000003</v>
      </c>
      <c r="AQ27">
        <v>0.88170000000000004</v>
      </c>
      <c r="AR27">
        <v>0.87470000000000003</v>
      </c>
      <c r="AS27">
        <v>0.86760000000000004</v>
      </c>
      <c r="AT27">
        <v>0.86060000000000003</v>
      </c>
      <c r="AU27">
        <v>0.85360000000000003</v>
      </c>
      <c r="AV27">
        <v>0.84650000000000003</v>
      </c>
      <c r="AW27">
        <v>0.83950000000000002</v>
      </c>
      <c r="AX27">
        <v>0.83240000000000003</v>
      </c>
      <c r="AY27">
        <v>0.82540000000000002</v>
      </c>
      <c r="AZ27">
        <v>0.81840000000000002</v>
      </c>
      <c r="BA27">
        <v>0.81130000000000002</v>
      </c>
      <c r="BB27">
        <v>0.80430000000000001</v>
      </c>
      <c r="BC27">
        <v>0.79720000000000002</v>
      </c>
      <c r="BD27">
        <v>0.79020000000000001</v>
      </c>
      <c r="BE27">
        <v>0.78320000000000001</v>
      </c>
      <c r="BF27">
        <v>0.77610000000000001</v>
      </c>
      <c r="BG27">
        <v>0.76910000000000001</v>
      </c>
      <c r="BH27">
        <v>0.76200000000000001</v>
      </c>
      <c r="BI27">
        <v>0.755</v>
      </c>
      <c r="BJ27">
        <v>0.74790000000000001</v>
      </c>
      <c r="BK27">
        <v>0.74019999999999997</v>
      </c>
      <c r="BL27">
        <v>0.7319</v>
      </c>
      <c r="BM27">
        <v>0.72299999999999998</v>
      </c>
      <c r="BN27">
        <v>0.71340000000000003</v>
      </c>
      <c r="BO27">
        <v>0.70309999999999995</v>
      </c>
      <c r="BP27">
        <v>0.69230000000000003</v>
      </c>
      <c r="BQ27">
        <v>0.68079999999999996</v>
      </c>
      <c r="BR27">
        <v>0.66869999999999996</v>
      </c>
      <c r="BS27">
        <v>0.65590000000000004</v>
      </c>
      <c r="BT27">
        <v>0.64249999999999996</v>
      </c>
      <c r="BU27">
        <v>0.62849999999999995</v>
      </c>
      <c r="BV27">
        <v>0.61380000000000001</v>
      </c>
      <c r="BW27">
        <v>0.59850000000000003</v>
      </c>
      <c r="BX27">
        <v>0.58250000000000002</v>
      </c>
      <c r="BY27">
        <v>0.56599999999999995</v>
      </c>
      <c r="BZ27">
        <v>0.54879999999999995</v>
      </c>
      <c r="CA27">
        <v>0.53090000000000004</v>
      </c>
      <c r="CB27">
        <v>0.51239999999999997</v>
      </c>
      <c r="CC27">
        <v>0.49330000000000002</v>
      </c>
      <c r="CD27">
        <v>0.47349999999999998</v>
      </c>
      <c r="CE27">
        <v>0.4531</v>
      </c>
      <c r="CF27">
        <v>0.43209999999999998</v>
      </c>
      <c r="CG27">
        <v>0.41039999999999999</v>
      </c>
      <c r="CH27">
        <v>0.3881</v>
      </c>
      <c r="CI27">
        <v>0.36520000000000002</v>
      </c>
      <c r="CJ27">
        <v>0.34160000000000001</v>
      </c>
      <c r="CK27">
        <v>0.31740000000000002</v>
      </c>
      <c r="CL27">
        <v>0.29260000000000003</v>
      </c>
      <c r="CM27">
        <v>0.2671</v>
      </c>
      <c r="CN27">
        <v>0.2409</v>
      </c>
      <c r="CO27">
        <v>0.2142</v>
      </c>
      <c r="CP27">
        <v>0.18679999999999999</v>
      </c>
    </row>
    <row r="28" spans="1:94" x14ac:dyDescent="0.4">
      <c r="A28" t="s">
        <v>281</v>
      </c>
      <c r="B28" t="s">
        <v>282</v>
      </c>
      <c r="C28">
        <v>1</v>
      </c>
      <c r="D28">
        <f>5*mile</f>
        <v>8.0467200000000005</v>
      </c>
      <c r="E28">
        <v>1279</v>
      </c>
      <c r="F28">
        <v>0.89959999999999996</v>
      </c>
      <c r="G28">
        <v>0.92559999999999998</v>
      </c>
      <c r="H28">
        <v>0.9476</v>
      </c>
      <c r="I28">
        <v>0.96560000000000001</v>
      </c>
      <c r="J28">
        <v>0.97960000000000003</v>
      </c>
      <c r="K28">
        <v>0.99160000000000004</v>
      </c>
      <c r="L28">
        <v>0.99929999999999997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0.99960000000000004</v>
      </c>
      <c r="Y28">
        <v>0.99860000000000004</v>
      </c>
      <c r="Z28">
        <v>0.99690000000000001</v>
      </c>
      <c r="AA28">
        <v>0.99439999999999995</v>
      </c>
      <c r="AB28">
        <v>0.99129999999999996</v>
      </c>
      <c r="AC28">
        <v>0.98750000000000004</v>
      </c>
      <c r="AD28">
        <v>0.98299999999999998</v>
      </c>
      <c r="AE28">
        <v>0.9778</v>
      </c>
      <c r="AF28">
        <v>0.97199999999999998</v>
      </c>
      <c r="AG28">
        <v>0.96540000000000004</v>
      </c>
      <c r="AH28">
        <v>0.95820000000000005</v>
      </c>
      <c r="AI28">
        <v>0.95099999999999996</v>
      </c>
      <c r="AJ28">
        <v>0.94379999999999997</v>
      </c>
      <c r="AK28">
        <v>0.9365</v>
      </c>
      <c r="AL28">
        <v>0.92930000000000001</v>
      </c>
      <c r="AM28">
        <v>0.92210000000000003</v>
      </c>
      <c r="AN28">
        <v>0.91479999999999995</v>
      </c>
      <c r="AO28">
        <v>0.90759999999999996</v>
      </c>
      <c r="AP28">
        <v>0.90039999999999998</v>
      </c>
      <c r="AQ28">
        <v>0.8931</v>
      </c>
      <c r="AR28">
        <v>0.88590000000000002</v>
      </c>
      <c r="AS28">
        <v>0.87870000000000004</v>
      </c>
      <c r="AT28">
        <v>0.87139999999999995</v>
      </c>
      <c r="AU28">
        <v>0.86419999999999997</v>
      </c>
      <c r="AV28">
        <v>0.8569</v>
      </c>
      <c r="AW28">
        <v>0.84970000000000001</v>
      </c>
      <c r="AX28">
        <v>0.84250000000000003</v>
      </c>
      <c r="AY28">
        <v>0.83520000000000005</v>
      </c>
      <c r="AZ28">
        <v>0.82799999999999996</v>
      </c>
      <c r="BA28">
        <v>0.82079999999999997</v>
      </c>
      <c r="BB28">
        <v>0.8135</v>
      </c>
      <c r="BC28">
        <v>0.80630000000000002</v>
      </c>
      <c r="BD28">
        <v>0.79910000000000003</v>
      </c>
      <c r="BE28">
        <v>0.79179999999999995</v>
      </c>
      <c r="BF28">
        <v>0.78459999999999996</v>
      </c>
      <c r="BG28">
        <v>0.77739999999999998</v>
      </c>
      <c r="BH28">
        <v>0.77010000000000001</v>
      </c>
      <c r="BI28">
        <v>0.76290000000000002</v>
      </c>
      <c r="BJ28">
        <v>0.75570000000000004</v>
      </c>
      <c r="BK28">
        <v>0.74819999999999998</v>
      </c>
      <c r="BL28">
        <v>0.74009999999999998</v>
      </c>
      <c r="BM28">
        <v>0.73140000000000005</v>
      </c>
      <c r="BN28">
        <v>0.72199999999999998</v>
      </c>
      <c r="BO28">
        <v>0.71189999999999998</v>
      </c>
      <c r="BP28">
        <v>0.70120000000000005</v>
      </c>
      <c r="BQ28">
        <v>0.68989999999999996</v>
      </c>
      <c r="BR28">
        <v>0.67789999999999995</v>
      </c>
      <c r="BS28">
        <v>0.6653</v>
      </c>
      <c r="BT28">
        <v>0.65200000000000002</v>
      </c>
      <c r="BU28">
        <v>0.63800000000000001</v>
      </c>
      <c r="BV28">
        <v>0.62350000000000005</v>
      </c>
      <c r="BW28">
        <v>0.60819999999999996</v>
      </c>
      <c r="BX28">
        <v>0.59240000000000004</v>
      </c>
      <c r="BY28">
        <v>0.57579999999999998</v>
      </c>
      <c r="BZ28">
        <v>0.55869999999999997</v>
      </c>
      <c r="CA28">
        <v>0.54090000000000005</v>
      </c>
      <c r="CB28">
        <v>0.52239999999999998</v>
      </c>
      <c r="CC28">
        <v>0.50329999999999997</v>
      </c>
      <c r="CD28">
        <v>0.48349999999999999</v>
      </c>
      <c r="CE28">
        <v>0.46310000000000001</v>
      </c>
      <c r="CF28">
        <v>0.442</v>
      </c>
      <c r="CG28">
        <v>0.42030000000000001</v>
      </c>
      <c r="CH28">
        <v>0.39800000000000002</v>
      </c>
      <c r="CI28">
        <v>0.375</v>
      </c>
      <c r="CJ28">
        <v>0.3513</v>
      </c>
      <c r="CK28">
        <v>0.32700000000000001</v>
      </c>
      <c r="CL28">
        <v>0.30209999999999998</v>
      </c>
      <c r="CM28">
        <v>0.27650000000000002</v>
      </c>
      <c r="CN28">
        <v>0.25019999999999998</v>
      </c>
      <c r="CO28">
        <v>0.22339999999999999</v>
      </c>
      <c r="CP28">
        <v>0.1958</v>
      </c>
    </row>
    <row r="29" spans="1:94" x14ac:dyDescent="0.4">
      <c r="A29" t="s">
        <v>283</v>
      </c>
      <c r="B29" t="str">
        <f>MID(A29,2,100)</f>
        <v>5Mile</v>
      </c>
      <c r="C29">
        <v>0</v>
      </c>
      <c r="D29">
        <f>5*mile</f>
        <v>8.0467200000000005</v>
      </c>
      <c r="E29">
        <v>1255</v>
      </c>
      <c r="F29">
        <v>0.86750000000000005</v>
      </c>
      <c r="G29">
        <v>0.88939999999999997</v>
      </c>
      <c r="H29">
        <v>0.90910000000000002</v>
      </c>
      <c r="I29">
        <v>0.92659999999999998</v>
      </c>
      <c r="J29">
        <v>0.94189999999999996</v>
      </c>
      <c r="K29">
        <v>0.95499999999999996</v>
      </c>
      <c r="L29">
        <v>0.96699999999999997</v>
      </c>
      <c r="M29">
        <v>0.97899999999999998</v>
      </c>
      <c r="N29">
        <v>0.98929999999999996</v>
      </c>
      <c r="O29">
        <v>0.99609999999999999</v>
      </c>
      <c r="P29">
        <v>0.99960000000000004</v>
      </c>
      <c r="Q29">
        <v>1</v>
      </c>
      <c r="R29">
        <v>1</v>
      </c>
      <c r="S29">
        <v>1</v>
      </c>
      <c r="T29">
        <v>1</v>
      </c>
      <c r="U29">
        <v>1</v>
      </c>
      <c r="V29">
        <v>0.99990000000000001</v>
      </c>
      <c r="W29">
        <v>0.99909999999999999</v>
      </c>
      <c r="X29">
        <v>0.99750000000000005</v>
      </c>
      <c r="Y29">
        <v>0.99519999999999997</v>
      </c>
      <c r="Z29">
        <v>0.99219999999999997</v>
      </c>
      <c r="AA29">
        <v>0.98850000000000005</v>
      </c>
      <c r="AB29">
        <v>0.98399999999999999</v>
      </c>
      <c r="AC29">
        <v>0.9788</v>
      </c>
      <c r="AD29">
        <v>0.97289999999999999</v>
      </c>
      <c r="AE29">
        <v>0.96619999999999995</v>
      </c>
      <c r="AF29">
        <v>0.95920000000000005</v>
      </c>
      <c r="AG29">
        <v>0.95209999999999995</v>
      </c>
      <c r="AH29">
        <v>0.94510000000000005</v>
      </c>
      <c r="AI29">
        <v>0.93799999999999994</v>
      </c>
      <c r="AJ29">
        <v>0.93100000000000005</v>
      </c>
      <c r="AK29">
        <v>0.92400000000000004</v>
      </c>
      <c r="AL29">
        <v>0.91690000000000005</v>
      </c>
      <c r="AM29">
        <v>0.90990000000000004</v>
      </c>
      <c r="AN29">
        <v>0.90280000000000005</v>
      </c>
      <c r="AO29">
        <v>0.89580000000000004</v>
      </c>
      <c r="AP29">
        <v>0.88880000000000003</v>
      </c>
      <c r="AQ29">
        <v>0.88170000000000004</v>
      </c>
      <c r="AR29">
        <v>0.87470000000000003</v>
      </c>
      <c r="AS29">
        <v>0.86760000000000004</v>
      </c>
      <c r="AT29">
        <v>0.86060000000000003</v>
      </c>
      <c r="AU29">
        <v>0.85360000000000003</v>
      </c>
      <c r="AV29">
        <v>0.84650000000000003</v>
      </c>
      <c r="AW29">
        <v>0.83950000000000002</v>
      </c>
      <c r="AX29">
        <v>0.83240000000000003</v>
      </c>
      <c r="AY29">
        <v>0.82540000000000002</v>
      </c>
      <c r="AZ29">
        <v>0.81840000000000002</v>
      </c>
      <c r="BA29">
        <v>0.81130000000000002</v>
      </c>
      <c r="BB29">
        <v>0.80430000000000001</v>
      </c>
      <c r="BC29">
        <v>0.79720000000000002</v>
      </c>
      <c r="BD29">
        <v>0.79020000000000001</v>
      </c>
      <c r="BE29">
        <v>0.78320000000000001</v>
      </c>
      <c r="BF29">
        <v>0.77610000000000001</v>
      </c>
      <c r="BG29">
        <v>0.76910000000000001</v>
      </c>
      <c r="BH29">
        <v>0.76200000000000001</v>
      </c>
      <c r="BI29">
        <v>0.755</v>
      </c>
      <c r="BJ29">
        <v>0.74790000000000001</v>
      </c>
      <c r="BK29">
        <v>0.74019999999999997</v>
      </c>
      <c r="BL29">
        <v>0.7319</v>
      </c>
      <c r="BM29">
        <v>0.72299999999999998</v>
      </c>
      <c r="BN29">
        <v>0.71340000000000003</v>
      </c>
      <c r="BO29">
        <v>0.70309999999999995</v>
      </c>
      <c r="BP29">
        <v>0.69230000000000003</v>
      </c>
      <c r="BQ29">
        <v>0.68079999999999996</v>
      </c>
      <c r="BR29">
        <v>0.66869999999999996</v>
      </c>
      <c r="BS29">
        <v>0.65590000000000004</v>
      </c>
      <c r="BT29">
        <v>0.64249999999999996</v>
      </c>
      <c r="BU29">
        <v>0.62849999999999995</v>
      </c>
      <c r="BV29">
        <v>0.61380000000000001</v>
      </c>
      <c r="BW29">
        <v>0.59850000000000003</v>
      </c>
      <c r="BX29">
        <v>0.58250000000000002</v>
      </c>
      <c r="BY29">
        <v>0.56599999999999995</v>
      </c>
      <c r="BZ29">
        <v>0.54879999999999995</v>
      </c>
      <c r="CA29">
        <v>0.53090000000000004</v>
      </c>
      <c r="CB29">
        <v>0.51239999999999997</v>
      </c>
      <c r="CC29">
        <v>0.49330000000000002</v>
      </c>
      <c r="CD29">
        <v>0.47349999999999998</v>
      </c>
      <c r="CE29">
        <v>0.4531</v>
      </c>
      <c r="CF29">
        <v>0.43209999999999998</v>
      </c>
      <c r="CG29">
        <v>0.41039999999999999</v>
      </c>
      <c r="CH29">
        <v>0.3881</v>
      </c>
      <c r="CI29">
        <v>0.36520000000000002</v>
      </c>
      <c r="CJ29">
        <v>0.34160000000000001</v>
      </c>
      <c r="CK29">
        <v>0.31740000000000002</v>
      </c>
      <c r="CL29">
        <v>0.29260000000000003</v>
      </c>
      <c r="CM29">
        <v>0.2671</v>
      </c>
      <c r="CN29">
        <v>0.2409</v>
      </c>
      <c r="CO29">
        <v>0.2142</v>
      </c>
      <c r="CP29">
        <v>0.18679999999999999</v>
      </c>
    </row>
    <row r="30" spans="1:94" x14ac:dyDescent="0.4">
      <c r="A30" t="s">
        <v>284</v>
      </c>
      <c r="B30" t="s">
        <v>285</v>
      </c>
      <c r="C30">
        <v>1</v>
      </c>
      <c r="D30">
        <v>10</v>
      </c>
      <c r="E30">
        <v>1603</v>
      </c>
      <c r="F30">
        <v>0.89959999999999996</v>
      </c>
      <c r="G30">
        <v>0.92559999999999998</v>
      </c>
      <c r="H30">
        <v>0.9476</v>
      </c>
      <c r="I30">
        <v>0.96560000000000001</v>
      </c>
      <c r="J30">
        <v>0.97960000000000003</v>
      </c>
      <c r="K30">
        <v>0.99160000000000004</v>
      </c>
      <c r="L30">
        <v>0.99929999999999997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0.99960000000000004</v>
      </c>
      <c r="Z30">
        <v>0.99839999999999995</v>
      </c>
      <c r="AA30">
        <v>0.99660000000000004</v>
      </c>
      <c r="AB30">
        <v>0.99409999999999998</v>
      </c>
      <c r="AC30">
        <v>0.99080000000000001</v>
      </c>
      <c r="AD30">
        <v>0.9869</v>
      </c>
      <c r="AE30">
        <v>0.98219999999999996</v>
      </c>
      <c r="AF30">
        <v>0.97689999999999999</v>
      </c>
      <c r="AG30">
        <v>0.9708</v>
      </c>
      <c r="AH30">
        <v>0.96399999999999997</v>
      </c>
      <c r="AI30">
        <v>0.95660000000000001</v>
      </c>
      <c r="AJ30">
        <v>0.94910000000000005</v>
      </c>
      <c r="AK30">
        <v>0.94169999999999998</v>
      </c>
      <c r="AL30">
        <v>0.93420000000000003</v>
      </c>
      <c r="AM30">
        <v>0.92669999999999997</v>
      </c>
      <c r="AN30">
        <v>0.91920000000000002</v>
      </c>
      <c r="AO30">
        <v>0.91169999999999995</v>
      </c>
      <c r="AP30">
        <v>0.90429999999999999</v>
      </c>
      <c r="AQ30">
        <v>0.89680000000000004</v>
      </c>
      <c r="AR30">
        <v>0.88929999999999998</v>
      </c>
      <c r="AS30">
        <v>0.88180000000000003</v>
      </c>
      <c r="AT30">
        <v>0.87429999999999997</v>
      </c>
      <c r="AU30">
        <v>0.8669</v>
      </c>
      <c r="AV30">
        <v>0.85940000000000005</v>
      </c>
      <c r="AW30">
        <v>0.85189999999999999</v>
      </c>
      <c r="AX30">
        <v>0.84440000000000004</v>
      </c>
      <c r="AY30">
        <v>0.83689999999999998</v>
      </c>
      <c r="AZ30">
        <v>0.82950000000000002</v>
      </c>
      <c r="BA30">
        <v>0.82199999999999995</v>
      </c>
      <c r="BB30">
        <v>0.8145</v>
      </c>
      <c r="BC30">
        <v>0.80700000000000005</v>
      </c>
      <c r="BD30">
        <v>0.79949999999999999</v>
      </c>
      <c r="BE30">
        <v>0.79210000000000003</v>
      </c>
      <c r="BF30">
        <v>0.78459999999999996</v>
      </c>
      <c r="BG30">
        <v>0.77710000000000001</v>
      </c>
      <c r="BH30">
        <v>0.76959999999999995</v>
      </c>
      <c r="BI30">
        <v>0.7621</v>
      </c>
      <c r="BJ30">
        <v>0.75470000000000004</v>
      </c>
      <c r="BK30">
        <v>0.74709999999999999</v>
      </c>
      <c r="BL30">
        <v>0.73909999999999998</v>
      </c>
      <c r="BM30">
        <v>0.73050000000000004</v>
      </c>
      <c r="BN30">
        <v>0.72109999999999996</v>
      </c>
      <c r="BO30">
        <v>0.71120000000000005</v>
      </c>
      <c r="BP30">
        <v>0.70050000000000001</v>
      </c>
      <c r="BQ30">
        <v>0.68920000000000003</v>
      </c>
      <c r="BR30">
        <v>0.67720000000000002</v>
      </c>
      <c r="BS30">
        <v>0.66459999999999997</v>
      </c>
      <c r="BT30">
        <v>0.65129999999999999</v>
      </c>
      <c r="BU30">
        <v>0.63739999999999997</v>
      </c>
      <c r="BV30">
        <v>0.62280000000000002</v>
      </c>
      <c r="BW30">
        <v>0.60750000000000004</v>
      </c>
      <c r="BX30">
        <v>0.59160000000000001</v>
      </c>
      <c r="BY30">
        <v>0.57499999999999996</v>
      </c>
      <c r="BZ30">
        <v>0.55769999999999997</v>
      </c>
      <c r="CA30">
        <v>0.53979999999999995</v>
      </c>
      <c r="CB30">
        <v>0.52129999999999999</v>
      </c>
      <c r="CC30">
        <v>0.502</v>
      </c>
      <c r="CD30">
        <v>0.48209999999999997</v>
      </c>
      <c r="CE30">
        <v>0.46160000000000001</v>
      </c>
      <c r="CF30">
        <v>0.44040000000000001</v>
      </c>
      <c r="CG30">
        <v>0.41849999999999998</v>
      </c>
      <c r="CH30">
        <v>0.39600000000000002</v>
      </c>
      <c r="CI30">
        <v>0.37280000000000002</v>
      </c>
      <c r="CJ30">
        <v>0.34889999999999999</v>
      </c>
      <c r="CK30">
        <v>0.32440000000000002</v>
      </c>
      <c r="CL30">
        <v>0.29930000000000001</v>
      </c>
      <c r="CM30">
        <v>0.27339999999999998</v>
      </c>
      <c r="CN30">
        <v>0.247</v>
      </c>
      <c r="CO30">
        <v>0.2198</v>
      </c>
      <c r="CP30">
        <v>0.192</v>
      </c>
    </row>
    <row r="31" spans="1:94" x14ac:dyDescent="0.4">
      <c r="A31" t="s">
        <v>286</v>
      </c>
      <c r="B31" t="str">
        <f>MID(A31,2,100)</f>
        <v>10km</v>
      </c>
      <c r="C31">
        <v>0</v>
      </c>
      <c r="D31">
        <v>10</v>
      </c>
      <c r="E31">
        <v>1577</v>
      </c>
      <c r="F31">
        <v>0.86750000000000005</v>
      </c>
      <c r="G31">
        <v>0.88939999999999997</v>
      </c>
      <c r="H31">
        <v>0.90910000000000002</v>
      </c>
      <c r="I31">
        <v>0.92659999999999998</v>
      </c>
      <c r="J31">
        <v>0.94189999999999996</v>
      </c>
      <c r="K31">
        <v>0.95499999999999996</v>
      </c>
      <c r="L31">
        <v>0.96699999999999997</v>
      </c>
      <c r="M31">
        <v>0.97899999999999998</v>
      </c>
      <c r="N31">
        <v>0.98929999999999996</v>
      </c>
      <c r="O31">
        <v>0.99609999999999999</v>
      </c>
      <c r="P31">
        <v>0.99960000000000004</v>
      </c>
      <c r="Q31">
        <v>1</v>
      </c>
      <c r="R31">
        <v>1</v>
      </c>
      <c r="S31">
        <v>1</v>
      </c>
      <c r="T31">
        <v>1</v>
      </c>
      <c r="U31">
        <v>1</v>
      </c>
      <c r="V31">
        <v>0.99990000000000001</v>
      </c>
      <c r="W31">
        <v>0.99909999999999999</v>
      </c>
      <c r="X31">
        <v>0.99750000000000005</v>
      </c>
      <c r="Y31">
        <v>0.99519999999999997</v>
      </c>
      <c r="Z31">
        <v>0.99219999999999997</v>
      </c>
      <c r="AA31">
        <v>0.98850000000000005</v>
      </c>
      <c r="AB31">
        <v>0.98399999999999999</v>
      </c>
      <c r="AC31">
        <v>0.9788</v>
      </c>
      <c r="AD31">
        <v>0.97289999999999999</v>
      </c>
      <c r="AE31">
        <v>0.96619999999999995</v>
      </c>
      <c r="AF31">
        <v>0.95920000000000005</v>
      </c>
      <c r="AG31">
        <v>0.95209999999999995</v>
      </c>
      <c r="AH31">
        <v>0.94510000000000005</v>
      </c>
      <c r="AI31">
        <v>0.93799999999999994</v>
      </c>
      <c r="AJ31">
        <v>0.93100000000000005</v>
      </c>
      <c r="AK31">
        <v>0.92400000000000004</v>
      </c>
      <c r="AL31">
        <v>0.91690000000000005</v>
      </c>
      <c r="AM31">
        <v>0.90990000000000004</v>
      </c>
      <c r="AN31">
        <v>0.90280000000000005</v>
      </c>
      <c r="AO31">
        <v>0.89580000000000004</v>
      </c>
      <c r="AP31">
        <v>0.88880000000000003</v>
      </c>
      <c r="AQ31">
        <v>0.88170000000000004</v>
      </c>
      <c r="AR31">
        <v>0.87470000000000003</v>
      </c>
      <c r="AS31">
        <v>0.86760000000000004</v>
      </c>
      <c r="AT31">
        <v>0.86060000000000003</v>
      </c>
      <c r="AU31">
        <v>0.85360000000000003</v>
      </c>
      <c r="AV31">
        <v>0.84650000000000003</v>
      </c>
      <c r="AW31">
        <v>0.83950000000000002</v>
      </c>
      <c r="AX31">
        <v>0.83240000000000003</v>
      </c>
      <c r="AY31">
        <v>0.82540000000000002</v>
      </c>
      <c r="AZ31">
        <v>0.81840000000000002</v>
      </c>
      <c r="BA31">
        <v>0.81130000000000002</v>
      </c>
      <c r="BB31">
        <v>0.80430000000000001</v>
      </c>
      <c r="BC31">
        <v>0.79720000000000002</v>
      </c>
      <c r="BD31">
        <v>0.79020000000000001</v>
      </c>
      <c r="BE31">
        <v>0.78320000000000001</v>
      </c>
      <c r="BF31">
        <v>0.77610000000000001</v>
      </c>
      <c r="BG31">
        <v>0.76910000000000001</v>
      </c>
      <c r="BH31">
        <v>0.76200000000000001</v>
      </c>
      <c r="BI31">
        <v>0.755</v>
      </c>
      <c r="BJ31">
        <v>0.74790000000000001</v>
      </c>
      <c r="BK31">
        <v>0.74019999999999997</v>
      </c>
      <c r="BL31">
        <v>0.7319</v>
      </c>
      <c r="BM31">
        <v>0.72299999999999998</v>
      </c>
      <c r="BN31">
        <v>0.71340000000000003</v>
      </c>
      <c r="BO31">
        <v>0.70309999999999995</v>
      </c>
      <c r="BP31">
        <v>0.69230000000000003</v>
      </c>
      <c r="BQ31">
        <v>0.68079999999999996</v>
      </c>
      <c r="BR31">
        <v>0.66869999999999996</v>
      </c>
      <c r="BS31">
        <v>0.65590000000000004</v>
      </c>
      <c r="BT31">
        <v>0.64249999999999996</v>
      </c>
      <c r="BU31">
        <v>0.62849999999999995</v>
      </c>
      <c r="BV31">
        <v>0.61380000000000001</v>
      </c>
      <c r="BW31">
        <v>0.59850000000000003</v>
      </c>
      <c r="BX31">
        <v>0.58250000000000002</v>
      </c>
      <c r="BY31">
        <v>0.56599999999999995</v>
      </c>
      <c r="BZ31">
        <v>0.54879999999999995</v>
      </c>
      <c r="CA31">
        <v>0.53090000000000004</v>
      </c>
      <c r="CB31">
        <v>0.51239999999999997</v>
      </c>
      <c r="CC31">
        <v>0.49330000000000002</v>
      </c>
      <c r="CD31">
        <v>0.47349999999999998</v>
      </c>
      <c r="CE31">
        <v>0.4531</v>
      </c>
      <c r="CF31">
        <v>0.43209999999999998</v>
      </c>
      <c r="CG31">
        <v>0.41039999999999999</v>
      </c>
      <c r="CH31">
        <v>0.3881</v>
      </c>
      <c r="CI31">
        <v>0.36520000000000002</v>
      </c>
      <c r="CJ31">
        <v>0.34160000000000001</v>
      </c>
      <c r="CK31">
        <v>0.31740000000000002</v>
      </c>
      <c r="CL31">
        <v>0.29260000000000003</v>
      </c>
      <c r="CM31">
        <v>0.2671</v>
      </c>
      <c r="CN31">
        <v>0.2409</v>
      </c>
      <c r="CO31">
        <v>0.2142</v>
      </c>
      <c r="CP31">
        <v>0.18679999999999999</v>
      </c>
    </row>
    <row r="32" spans="1:94" x14ac:dyDescent="0.4">
      <c r="A32" t="s">
        <v>287</v>
      </c>
      <c r="B32" t="s">
        <v>288</v>
      </c>
      <c r="C32">
        <v>1</v>
      </c>
      <c r="D32">
        <v>12</v>
      </c>
      <c r="E32">
        <v>1942</v>
      </c>
      <c r="F32">
        <v>0.89959999999999996</v>
      </c>
      <c r="G32">
        <v>0.92559999999999998</v>
      </c>
      <c r="H32">
        <v>0.9476</v>
      </c>
      <c r="I32">
        <v>0.96560000000000001</v>
      </c>
      <c r="J32">
        <v>0.97960000000000003</v>
      </c>
      <c r="K32">
        <v>0.99160000000000004</v>
      </c>
      <c r="L32">
        <v>0.99929999999999997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0.99980000000000002</v>
      </c>
      <c r="Z32">
        <v>0.99890000000000001</v>
      </c>
      <c r="AA32">
        <v>0.99729999999999996</v>
      </c>
      <c r="AB32">
        <v>0.995</v>
      </c>
      <c r="AC32">
        <v>0.99199999999999999</v>
      </c>
      <c r="AD32">
        <v>0.98819999999999997</v>
      </c>
      <c r="AE32">
        <v>0.98380000000000001</v>
      </c>
      <c r="AF32">
        <v>0.97860000000000003</v>
      </c>
      <c r="AG32">
        <v>0.97270000000000001</v>
      </c>
      <c r="AH32">
        <v>0.96619999999999995</v>
      </c>
      <c r="AI32">
        <v>0.95889999999999997</v>
      </c>
      <c r="AJ32">
        <v>0.95130000000000003</v>
      </c>
      <c r="AK32">
        <v>0.94379999999999997</v>
      </c>
      <c r="AL32">
        <v>0.93620000000000003</v>
      </c>
      <c r="AM32">
        <v>0.92869999999999997</v>
      </c>
      <c r="AN32">
        <v>0.92110000000000003</v>
      </c>
      <c r="AO32">
        <v>0.91359999999999997</v>
      </c>
      <c r="AP32">
        <v>0.90600000000000003</v>
      </c>
      <c r="AQ32">
        <v>0.89839999999999998</v>
      </c>
      <c r="AR32">
        <v>0.89090000000000003</v>
      </c>
      <c r="AS32">
        <v>0.88329999999999997</v>
      </c>
      <c r="AT32">
        <v>0.87580000000000002</v>
      </c>
      <c r="AU32">
        <v>0.86819999999999997</v>
      </c>
      <c r="AV32">
        <v>0.86070000000000002</v>
      </c>
      <c r="AW32">
        <v>0.85309999999999997</v>
      </c>
      <c r="AX32">
        <v>0.84560000000000002</v>
      </c>
      <c r="AY32">
        <v>0.83799999999999997</v>
      </c>
      <c r="AZ32">
        <v>0.83050000000000002</v>
      </c>
      <c r="BA32">
        <v>0.82289999999999996</v>
      </c>
      <c r="BB32">
        <v>0.81540000000000001</v>
      </c>
      <c r="BC32">
        <v>0.80779999999999996</v>
      </c>
      <c r="BD32">
        <v>0.80030000000000001</v>
      </c>
      <c r="BE32">
        <v>0.79269999999999996</v>
      </c>
      <c r="BF32">
        <v>0.78520000000000001</v>
      </c>
      <c r="BG32">
        <v>0.77759999999999996</v>
      </c>
      <c r="BH32">
        <v>0.77</v>
      </c>
      <c r="BI32">
        <v>0.76249999999999996</v>
      </c>
      <c r="BJ32">
        <v>0.75490000000000002</v>
      </c>
      <c r="BK32">
        <v>0.74739999999999995</v>
      </c>
      <c r="BL32">
        <v>0.73950000000000005</v>
      </c>
      <c r="BM32">
        <v>0.73099999999999998</v>
      </c>
      <c r="BN32">
        <v>0.7218</v>
      </c>
      <c r="BO32">
        <v>0.71189999999999998</v>
      </c>
      <c r="BP32">
        <v>0.70130000000000003</v>
      </c>
      <c r="BQ32">
        <v>0.69010000000000005</v>
      </c>
      <c r="BR32">
        <v>0.67820000000000003</v>
      </c>
      <c r="BS32">
        <v>0.66559999999999997</v>
      </c>
      <c r="BT32">
        <v>0.65239999999999998</v>
      </c>
      <c r="BU32">
        <v>0.63849999999999996</v>
      </c>
      <c r="BV32">
        <v>0.62390000000000001</v>
      </c>
      <c r="BW32">
        <v>0.60870000000000002</v>
      </c>
      <c r="BX32">
        <v>0.59279999999999999</v>
      </c>
      <c r="BY32">
        <v>0.57620000000000005</v>
      </c>
      <c r="BZ32">
        <v>0.55889999999999995</v>
      </c>
      <c r="CA32">
        <v>0.54100000000000004</v>
      </c>
      <c r="CB32">
        <v>0.52239999999999998</v>
      </c>
      <c r="CC32">
        <v>0.50309999999999999</v>
      </c>
      <c r="CD32">
        <v>0.48320000000000002</v>
      </c>
      <c r="CE32">
        <v>0.46260000000000001</v>
      </c>
      <c r="CF32">
        <v>0.44130000000000003</v>
      </c>
      <c r="CG32">
        <v>0.4194</v>
      </c>
      <c r="CH32">
        <v>0.39679999999999999</v>
      </c>
      <c r="CI32">
        <v>0.3735</v>
      </c>
      <c r="CJ32">
        <v>0.34949999999999998</v>
      </c>
      <c r="CK32">
        <v>0.32490000000000002</v>
      </c>
      <c r="CL32">
        <v>0.29959999999999998</v>
      </c>
      <c r="CM32">
        <v>0.27360000000000001</v>
      </c>
      <c r="CN32">
        <v>0.247</v>
      </c>
      <c r="CO32">
        <v>0.21970000000000001</v>
      </c>
      <c r="CP32">
        <v>0.19170000000000001</v>
      </c>
    </row>
    <row r="33" spans="1:94" x14ac:dyDescent="0.4">
      <c r="A33" t="s">
        <v>289</v>
      </c>
      <c r="B33" t="s">
        <v>290</v>
      </c>
      <c r="C33">
        <v>1</v>
      </c>
      <c r="D33">
        <v>15</v>
      </c>
      <c r="E33">
        <v>2455</v>
      </c>
      <c r="F33">
        <v>0.89959999999999996</v>
      </c>
      <c r="G33">
        <v>0.92559999999999998</v>
      </c>
      <c r="H33">
        <v>0.9476</v>
      </c>
      <c r="I33">
        <v>0.96560000000000001</v>
      </c>
      <c r="J33">
        <v>0.97960000000000003</v>
      </c>
      <c r="K33">
        <v>0.99160000000000004</v>
      </c>
      <c r="L33">
        <v>0.99929999999999997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0.99939999999999996</v>
      </c>
      <c r="AA33">
        <v>0.998</v>
      </c>
      <c r="AB33">
        <v>0.996</v>
      </c>
      <c r="AC33">
        <v>0.99319999999999997</v>
      </c>
      <c r="AD33">
        <v>0.98980000000000001</v>
      </c>
      <c r="AE33">
        <v>0.98560000000000003</v>
      </c>
      <c r="AF33">
        <v>0.98070000000000002</v>
      </c>
      <c r="AG33">
        <v>0.97499999999999998</v>
      </c>
      <c r="AH33">
        <v>0.96870000000000001</v>
      </c>
      <c r="AI33">
        <v>0.96160000000000001</v>
      </c>
      <c r="AJ33">
        <v>0.95399999999999996</v>
      </c>
      <c r="AK33">
        <v>0.94640000000000002</v>
      </c>
      <c r="AL33">
        <v>0.93869999999999998</v>
      </c>
      <c r="AM33">
        <v>0.93110000000000004</v>
      </c>
      <c r="AN33">
        <v>0.92349999999999999</v>
      </c>
      <c r="AO33">
        <v>0.91579999999999995</v>
      </c>
      <c r="AP33">
        <v>0.90820000000000001</v>
      </c>
      <c r="AQ33">
        <v>0.90049999999999997</v>
      </c>
      <c r="AR33">
        <v>0.89290000000000003</v>
      </c>
      <c r="AS33">
        <v>0.88519999999999999</v>
      </c>
      <c r="AT33">
        <v>0.87760000000000005</v>
      </c>
      <c r="AU33">
        <v>0.87</v>
      </c>
      <c r="AV33">
        <v>0.86229999999999996</v>
      </c>
      <c r="AW33">
        <v>0.85470000000000002</v>
      </c>
      <c r="AX33">
        <v>0.84699999999999998</v>
      </c>
      <c r="AY33">
        <v>0.83940000000000003</v>
      </c>
      <c r="AZ33">
        <v>0.83169999999999999</v>
      </c>
      <c r="BA33">
        <v>0.82410000000000005</v>
      </c>
      <c r="BB33">
        <v>0.8165</v>
      </c>
      <c r="BC33">
        <v>0.80879999999999996</v>
      </c>
      <c r="BD33">
        <v>0.80120000000000002</v>
      </c>
      <c r="BE33">
        <v>0.79349999999999998</v>
      </c>
      <c r="BF33">
        <v>0.78590000000000004</v>
      </c>
      <c r="BG33">
        <v>0.7782</v>
      </c>
      <c r="BH33">
        <v>0.77059999999999995</v>
      </c>
      <c r="BI33">
        <v>0.76300000000000001</v>
      </c>
      <c r="BJ33">
        <v>0.75529999999999997</v>
      </c>
      <c r="BK33">
        <v>0.74770000000000003</v>
      </c>
      <c r="BL33">
        <v>0.7399</v>
      </c>
      <c r="BM33">
        <v>0.73150000000000004</v>
      </c>
      <c r="BN33">
        <v>0.72240000000000004</v>
      </c>
      <c r="BO33">
        <v>0.7127</v>
      </c>
      <c r="BP33">
        <v>0.70220000000000005</v>
      </c>
      <c r="BQ33">
        <v>0.69110000000000005</v>
      </c>
      <c r="BR33">
        <v>0.67930000000000001</v>
      </c>
      <c r="BS33">
        <v>0.66679999999999995</v>
      </c>
      <c r="BT33">
        <v>0.65369999999999995</v>
      </c>
      <c r="BU33">
        <v>0.63980000000000004</v>
      </c>
      <c r="BV33">
        <v>0.62529999999999997</v>
      </c>
      <c r="BW33">
        <v>0.61009999999999998</v>
      </c>
      <c r="BX33">
        <v>0.59419999999999995</v>
      </c>
      <c r="BY33">
        <v>0.5776</v>
      </c>
      <c r="BZ33">
        <v>0.56030000000000002</v>
      </c>
      <c r="CA33">
        <v>0.54239999999999999</v>
      </c>
      <c r="CB33">
        <v>0.52380000000000004</v>
      </c>
      <c r="CC33">
        <v>0.50449999999999995</v>
      </c>
      <c r="CD33">
        <v>0.48449999999999999</v>
      </c>
      <c r="CE33">
        <v>0.46379999999999999</v>
      </c>
      <c r="CF33">
        <v>0.4425</v>
      </c>
      <c r="CG33">
        <v>0.4204</v>
      </c>
      <c r="CH33">
        <v>0.3977</v>
      </c>
      <c r="CI33">
        <v>0.37430000000000002</v>
      </c>
      <c r="CJ33">
        <v>0.35020000000000001</v>
      </c>
      <c r="CK33">
        <v>0.32550000000000001</v>
      </c>
      <c r="CL33">
        <v>0.3</v>
      </c>
      <c r="CM33">
        <v>0.27389999999999998</v>
      </c>
      <c r="CN33">
        <v>0.24709999999999999</v>
      </c>
      <c r="CO33">
        <v>0.21959999999999999</v>
      </c>
      <c r="CP33">
        <v>0.19139999999999999</v>
      </c>
    </row>
    <row r="34" spans="1:94" x14ac:dyDescent="0.4">
      <c r="A34" t="s">
        <v>291</v>
      </c>
      <c r="B34" t="s">
        <v>292</v>
      </c>
      <c r="C34">
        <v>1</v>
      </c>
      <c r="D34">
        <f>10*mile</f>
        <v>16.093440000000001</v>
      </c>
      <c r="E34">
        <v>2664</v>
      </c>
      <c r="F34">
        <v>0.89959999999999996</v>
      </c>
      <c r="G34">
        <v>0.92559999999999998</v>
      </c>
      <c r="H34">
        <v>0.9476</v>
      </c>
      <c r="I34">
        <v>0.96560000000000001</v>
      </c>
      <c r="J34">
        <v>0.97960000000000003</v>
      </c>
      <c r="K34">
        <v>0.99160000000000004</v>
      </c>
      <c r="L34">
        <v>0.99929999999999997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0.99950000000000006</v>
      </c>
      <c r="AA34">
        <v>0.99819999999999998</v>
      </c>
      <c r="AB34">
        <v>0.99629999999999996</v>
      </c>
      <c r="AC34">
        <v>0.99360000000000004</v>
      </c>
      <c r="AD34">
        <v>0.99019999999999997</v>
      </c>
      <c r="AE34">
        <v>0.98609999999999998</v>
      </c>
      <c r="AF34">
        <v>0.98129999999999995</v>
      </c>
      <c r="AG34">
        <v>0.9758</v>
      </c>
      <c r="AH34">
        <v>0.96950000000000003</v>
      </c>
      <c r="AI34">
        <v>0.96250000000000002</v>
      </c>
      <c r="AJ34">
        <v>0.95489999999999997</v>
      </c>
      <c r="AK34">
        <v>0.94720000000000004</v>
      </c>
      <c r="AL34">
        <v>0.93959999999999999</v>
      </c>
      <c r="AM34">
        <v>0.93189999999999995</v>
      </c>
      <c r="AN34">
        <v>0.92420000000000002</v>
      </c>
      <c r="AO34">
        <v>0.91659999999999997</v>
      </c>
      <c r="AP34">
        <v>0.90890000000000004</v>
      </c>
      <c r="AQ34">
        <v>0.9012</v>
      </c>
      <c r="AR34">
        <v>0.89349999999999996</v>
      </c>
      <c r="AS34">
        <v>0.88590000000000002</v>
      </c>
      <c r="AT34">
        <v>0.87819999999999998</v>
      </c>
      <c r="AU34">
        <v>0.87050000000000005</v>
      </c>
      <c r="AV34">
        <v>0.8629</v>
      </c>
      <c r="AW34">
        <v>0.85519999999999996</v>
      </c>
      <c r="AX34">
        <v>0.84750000000000003</v>
      </c>
      <c r="AY34">
        <v>0.83989999999999998</v>
      </c>
      <c r="AZ34">
        <v>0.83220000000000005</v>
      </c>
      <c r="BA34">
        <v>0.82450000000000001</v>
      </c>
      <c r="BB34">
        <v>0.81679999999999997</v>
      </c>
      <c r="BC34">
        <v>0.80920000000000003</v>
      </c>
      <c r="BD34">
        <v>0.80149999999999999</v>
      </c>
      <c r="BE34">
        <v>0.79379999999999995</v>
      </c>
      <c r="BF34">
        <v>0.78620000000000001</v>
      </c>
      <c r="BG34">
        <v>0.77849999999999997</v>
      </c>
      <c r="BH34">
        <v>0.77080000000000004</v>
      </c>
      <c r="BI34">
        <v>0.7631</v>
      </c>
      <c r="BJ34">
        <v>0.75549999999999995</v>
      </c>
      <c r="BK34">
        <v>0.74780000000000002</v>
      </c>
      <c r="BL34">
        <v>0.74009999999999998</v>
      </c>
      <c r="BM34">
        <v>0.73170000000000002</v>
      </c>
      <c r="BN34">
        <v>0.72270000000000001</v>
      </c>
      <c r="BO34">
        <v>0.71299999999999997</v>
      </c>
      <c r="BP34">
        <v>0.7026</v>
      </c>
      <c r="BQ34">
        <v>0.6915</v>
      </c>
      <c r="BR34">
        <v>0.67969999999999997</v>
      </c>
      <c r="BS34">
        <v>0.6673</v>
      </c>
      <c r="BT34">
        <v>0.6542</v>
      </c>
      <c r="BU34">
        <v>0.64029999999999998</v>
      </c>
      <c r="BV34">
        <v>0.62580000000000002</v>
      </c>
      <c r="BW34">
        <v>0.61060000000000003</v>
      </c>
      <c r="BX34">
        <v>0.59470000000000001</v>
      </c>
      <c r="BY34">
        <v>0.57820000000000005</v>
      </c>
      <c r="BZ34">
        <v>0.56089999999999995</v>
      </c>
      <c r="CA34">
        <v>0.54300000000000004</v>
      </c>
      <c r="CB34">
        <v>0.52439999999999998</v>
      </c>
      <c r="CC34">
        <v>0.505</v>
      </c>
      <c r="CD34">
        <v>0.48499999999999999</v>
      </c>
      <c r="CE34">
        <v>0.46439999999999998</v>
      </c>
      <c r="CF34">
        <v>0.443</v>
      </c>
      <c r="CG34">
        <v>0.4209</v>
      </c>
      <c r="CH34">
        <v>0.3982</v>
      </c>
      <c r="CI34">
        <v>0.37480000000000002</v>
      </c>
      <c r="CJ34">
        <v>0.35060000000000002</v>
      </c>
      <c r="CK34">
        <v>0.32579999999999998</v>
      </c>
      <c r="CL34">
        <v>0.3004</v>
      </c>
      <c r="CM34">
        <v>0.2742</v>
      </c>
      <c r="CN34">
        <v>0.24729999999999999</v>
      </c>
      <c r="CO34">
        <v>0.2198</v>
      </c>
      <c r="CP34">
        <v>0.19159999999999999</v>
      </c>
    </row>
    <row r="35" spans="1:94" x14ac:dyDescent="0.4">
      <c r="A35" t="s">
        <v>293</v>
      </c>
      <c r="B35" t="s">
        <v>294</v>
      </c>
      <c r="C35">
        <v>1</v>
      </c>
      <c r="D35">
        <v>20</v>
      </c>
      <c r="E35">
        <v>3315</v>
      </c>
      <c r="F35">
        <v>0.89959999999999996</v>
      </c>
      <c r="G35">
        <v>0.92559999999999998</v>
      </c>
      <c r="H35">
        <v>0.9476</v>
      </c>
      <c r="I35">
        <v>0.96560000000000001</v>
      </c>
      <c r="J35">
        <v>0.97960000000000003</v>
      </c>
      <c r="K35">
        <v>0.99160000000000004</v>
      </c>
      <c r="L35">
        <v>0.99929999999999997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0.99980000000000002</v>
      </c>
      <c r="AA35">
        <v>0.99880000000000002</v>
      </c>
      <c r="AB35">
        <v>0.99719999999999998</v>
      </c>
      <c r="AC35">
        <v>0.99480000000000002</v>
      </c>
      <c r="AD35">
        <v>0.99160000000000004</v>
      </c>
      <c r="AE35">
        <v>0.98780000000000001</v>
      </c>
      <c r="AF35">
        <v>0.98319999999999996</v>
      </c>
      <c r="AG35">
        <v>0.97789999999999999</v>
      </c>
      <c r="AH35">
        <v>0.97189999999999999</v>
      </c>
      <c r="AI35">
        <v>0.96509999999999996</v>
      </c>
      <c r="AJ35">
        <v>0.9577</v>
      </c>
      <c r="AK35">
        <v>0.94989999999999997</v>
      </c>
      <c r="AL35">
        <v>0.94220000000000004</v>
      </c>
      <c r="AM35">
        <v>0.93440000000000001</v>
      </c>
      <c r="AN35">
        <v>0.92659999999999998</v>
      </c>
      <c r="AO35">
        <v>0.91890000000000005</v>
      </c>
      <c r="AP35">
        <v>0.91110000000000002</v>
      </c>
      <c r="AQ35">
        <v>0.90339999999999998</v>
      </c>
      <c r="AR35">
        <v>0.89559999999999995</v>
      </c>
      <c r="AS35">
        <v>0.88780000000000003</v>
      </c>
      <c r="AT35">
        <v>0.88009999999999999</v>
      </c>
      <c r="AU35">
        <v>0.87229999999999996</v>
      </c>
      <c r="AV35">
        <v>0.86460000000000004</v>
      </c>
      <c r="AW35">
        <v>0.85680000000000001</v>
      </c>
      <c r="AX35">
        <v>0.84899999999999998</v>
      </c>
      <c r="AY35">
        <v>0.84130000000000005</v>
      </c>
      <c r="AZ35">
        <v>0.83350000000000002</v>
      </c>
      <c r="BA35">
        <v>0.82579999999999998</v>
      </c>
      <c r="BB35">
        <v>0.81799999999999995</v>
      </c>
      <c r="BC35">
        <v>0.81030000000000002</v>
      </c>
      <c r="BD35">
        <v>0.80249999999999999</v>
      </c>
      <c r="BE35">
        <v>0.79469999999999996</v>
      </c>
      <c r="BF35">
        <v>0.78700000000000003</v>
      </c>
      <c r="BG35">
        <v>0.7792</v>
      </c>
      <c r="BH35">
        <v>0.77149999999999996</v>
      </c>
      <c r="BI35">
        <v>0.76370000000000005</v>
      </c>
      <c r="BJ35">
        <v>0.75590000000000002</v>
      </c>
      <c r="BK35">
        <v>0.74819999999999998</v>
      </c>
      <c r="BL35">
        <v>0.74039999999999995</v>
      </c>
      <c r="BM35">
        <v>0.73219999999999996</v>
      </c>
      <c r="BN35">
        <v>0.72340000000000004</v>
      </c>
      <c r="BO35">
        <v>0.71379999999999999</v>
      </c>
      <c r="BP35">
        <v>0.70350000000000001</v>
      </c>
      <c r="BQ35">
        <v>0.69259999999999999</v>
      </c>
      <c r="BR35">
        <v>0.68089999999999995</v>
      </c>
      <c r="BS35">
        <v>0.66859999999999997</v>
      </c>
      <c r="BT35">
        <v>0.65549999999999997</v>
      </c>
      <c r="BU35">
        <v>0.64180000000000004</v>
      </c>
      <c r="BV35">
        <v>0.62729999999999997</v>
      </c>
      <c r="BW35">
        <v>0.61219999999999997</v>
      </c>
      <c r="BX35">
        <v>0.59630000000000005</v>
      </c>
      <c r="BY35">
        <v>0.57979999999999998</v>
      </c>
      <c r="BZ35">
        <v>0.5625</v>
      </c>
      <c r="CA35">
        <v>0.54459999999999997</v>
      </c>
      <c r="CB35">
        <v>0.52590000000000003</v>
      </c>
      <c r="CC35">
        <v>0.50660000000000005</v>
      </c>
      <c r="CD35">
        <v>0.48659999999999998</v>
      </c>
      <c r="CE35">
        <v>0.46579999999999999</v>
      </c>
      <c r="CF35">
        <v>0.44440000000000002</v>
      </c>
      <c r="CG35">
        <v>0.42230000000000001</v>
      </c>
      <c r="CH35">
        <v>0.39939999999999998</v>
      </c>
      <c r="CI35">
        <v>0.37590000000000001</v>
      </c>
      <c r="CJ35">
        <v>0.35170000000000001</v>
      </c>
      <c r="CK35">
        <v>0.32669999999999999</v>
      </c>
      <c r="CL35">
        <v>0.30109999999999998</v>
      </c>
      <c r="CM35">
        <v>0.27479999999999999</v>
      </c>
      <c r="CN35">
        <v>0.24779999999999999</v>
      </c>
      <c r="CO35">
        <v>0.22009999999999999</v>
      </c>
      <c r="CP35">
        <v>0.19170000000000001</v>
      </c>
    </row>
    <row r="36" spans="1:94" x14ac:dyDescent="0.4">
      <c r="A36" t="s">
        <v>295</v>
      </c>
      <c r="B36" t="s">
        <v>296</v>
      </c>
      <c r="C36">
        <v>1</v>
      </c>
      <c r="D36">
        <v>21.0975</v>
      </c>
      <c r="E36">
        <v>3503</v>
      </c>
      <c r="F36">
        <v>0.89959999999999996</v>
      </c>
      <c r="G36">
        <v>0.92559999999999998</v>
      </c>
      <c r="H36">
        <v>0.9476</v>
      </c>
      <c r="I36">
        <v>0.96560000000000001</v>
      </c>
      <c r="J36">
        <v>0.97960000000000003</v>
      </c>
      <c r="K36">
        <v>0.99160000000000004</v>
      </c>
      <c r="L36">
        <v>0.99929999999999997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0.99980000000000002</v>
      </c>
      <c r="AA36">
        <v>0.99890000000000001</v>
      </c>
      <c r="AB36">
        <v>0.99729999999999996</v>
      </c>
      <c r="AC36">
        <v>0.995</v>
      </c>
      <c r="AD36">
        <v>0.99199999999999999</v>
      </c>
      <c r="AE36">
        <v>0.98819999999999997</v>
      </c>
      <c r="AF36">
        <v>0.98370000000000002</v>
      </c>
      <c r="AG36">
        <v>0.97840000000000005</v>
      </c>
      <c r="AH36">
        <v>0.97250000000000003</v>
      </c>
      <c r="AI36">
        <v>0.96579999999999999</v>
      </c>
      <c r="AJ36">
        <v>0.95840000000000003</v>
      </c>
      <c r="AK36">
        <v>0.9506</v>
      </c>
      <c r="AL36">
        <v>0.94279999999999997</v>
      </c>
      <c r="AM36">
        <v>0.93500000000000005</v>
      </c>
      <c r="AN36">
        <v>0.92730000000000001</v>
      </c>
      <c r="AO36">
        <v>0.91949999999999998</v>
      </c>
      <c r="AP36">
        <v>0.91169999999999995</v>
      </c>
      <c r="AQ36">
        <v>0.90390000000000004</v>
      </c>
      <c r="AR36">
        <v>0.89610000000000001</v>
      </c>
      <c r="AS36">
        <v>0.88839999999999997</v>
      </c>
      <c r="AT36">
        <v>0.88060000000000005</v>
      </c>
      <c r="AU36">
        <v>0.87280000000000002</v>
      </c>
      <c r="AV36">
        <v>0.86499999999999999</v>
      </c>
      <c r="AW36">
        <v>0.85719999999999996</v>
      </c>
      <c r="AX36">
        <v>0.84950000000000003</v>
      </c>
      <c r="AY36">
        <v>0.8417</v>
      </c>
      <c r="AZ36">
        <v>0.83389999999999997</v>
      </c>
      <c r="BA36">
        <v>0.82609999999999995</v>
      </c>
      <c r="BB36">
        <v>0.81830000000000003</v>
      </c>
      <c r="BC36">
        <v>0.81059999999999999</v>
      </c>
      <c r="BD36">
        <v>0.80279999999999996</v>
      </c>
      <c r="BE36">
        <v>0.79500000000000004</v>
      </c>
      <c r="BF36">
        <v>0.78720000000000001</v>
      </c>
      <c r="BG36">
        <v>0.77939999999999998</v>
      </c>
      <c r="BH36">
        <v>0.77170000000000005</v>
      </c>
      <c r="BI36">
        <v>0.76390000000000002</v>
      </c>
      <c r="BJ36">
        <v>0.75609999999999999</v>
      </c>
      <c r="BK36">
        <v>0.74829999999999997</v>
      </c>
      <c r="BL36">
        <v>0.74050000000000005</v>
      </c>
      <c r="BM36">
        <v>0.73240000000000005</v>
      </c>
      <c r="BN36">
        <v>0.72360000000000002</v>
      </c>
      <c r="BO36">
        <v>0.71399999999999997</v>
      </c>
      <c r="BP36">
        <v>0.70379999999999998</v>
      </c>
      <c r="BQ36">
        <v>0.69289999999999996</v>
      </c>
      <c r="BR36">
        <v>0.68130000000000002</v>
      </c>
      <c r="BS36">
        <v>0.66890000000000005</v>
      </c>
      <c r="BT36">
        <v>0.65590000000000004</v>
      </c>
      <c r="BU36">
        <v>0.64219999999999999</v>
      </c>
      <c r="BV36">
        <v>0.62770000000000004</v>
      </c>
      <c r="BW36">
        <v>0.61260000000000003</v>
      </c>
      <c r="BX36">
        <v>0.5968</v>
      </c>
      <c r="BY36">
        <v>0.58020000000000005</v>
      </c>
      <c r="BZ36">
        <v>0.56299999999999994</v>
      </c>
      <c r="CA36">
        <v>0.54510000000000003</v>
      </c>
      <c r="CB36">
        <v>0.52649999999999997</v>
      </c>
      <c r="CC36">
        <v>0.5071</v>
      </c>
      <c r="CD36">
        <v>0.48709999999999998</v>
      </c>
      <c r="CE36">
        <v>0.46639999999999998</v>
      </c>
      <c r="CF36">
        <v>0.44490000000000002</v>
      </c>
      <c r="CG36">
        <v>0.42280000000000001</v>
      </c>
      <c r="CH36">
        <v>0.4</v>
      </c>
      <c r="CI36">
        <v>0.37640000000000001</v>
      </c>
      <c r="CJ36">
        <v>0.35220000000000001</v>
      </c>
      <c r="CK36">
        <v>0.32729999999999998</v>
      </c>
      <c r="CL36">
        <v>0.30170000000000002</v>
      </c>
      <c r="CM36">
        <v>0.27529999999999999</v>
      </c>
      <c r="CN36">
        <v>0.24829999999999999</v>
      </c>
      <c r="CO36">
        <v>0.22059999999999999</v>
      </c>
      <c r="CP36">
        <v>0.19209999999999999</v>
      </c>
    </row>
    <row r="37" spans="1:94" x14ac:dyDescent="0.4">
      <c r="A37" t="s">
        <v>297</v>
      </c>
      <c r="B37" t="s">
        <v>298</v>
      </c>
      <c r="C37">
        <v>1</v>
      </c>
      <c r="D37">
        <v>25</v>
      </c>
      <c r="E37">
        <v>4205</v>
      </c>
      <c r="F37">
        <v>0.89959999999999996</v>
      </c>
      <c r="G37">
        <v>0.92559999999999998</v>
      </c>
      <c r="H37">
        <v>0.9476</v>
      </c>
      <c r="I37">
        <v>0.96560000000000001</v>
      </c>
      <c r="J37">
        <v>0.97960000000000003</v>
      </c>
      <c r="K37">
        <v>0.99160000000000004</v>
      </c>
      <c r="L37">
        <v>0.99929999999999997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0.99980000000000002</v>
      </c>
      <c r="AA37">
        <v>0.99890000000000001</v>
      </c>
      <c r="AB37">
        <v>0.99729999999999996</v>
      </c>
      <c r="AC37">
        <v>0.995</v>
      </c>
      <c r="AD37">
        <v>0.99199999999999999</v>
      </c>
      <c r="AE37">
        <v>0.98819999999999997</v>
      </c>
      <c r="AF37">
        <v>0.98370000000000002</v>
      </c>
      <c r="AG37">
        <v>0.97840000000000005</v>
      </c>
      <c r="AH37">
        <v>0.97250000000000003</v>
      </c>
      <c r="AI37">
        <v>0.96579999999999999</v>
      </c>
      <c r="AJ37">
        <v>0.95840000000000003</v>
      </c>
      <c r="AK37">
        <v>0.9506</v>
      </c>
      <c r="AL37">
        <v>0.94279999999999997</v>
      </c>
      <c r="AM37">
        <v>0.93500000000000005</v>
      </c>
      <c r="AN37">
        <v>0.92730000000000001</v>
      </c>
      <c r="AO37">
        <v>0.91949999999999998</v>
      </c>
      <c r="AP37">
        <v>0.91169999999999995</v>
      </c>
      <c r="AQ37">
        <v>0.90390000000000004</v>
      </c>
      <c r="AR37">
        <v>0.89610000000000001</v>
      </c>
      <c r="AS37">
        <v>0.88839999999999997</v>
      </c>
      <c r="AT37">
        <v>0.88060000000000005</v>
      </c>
      <c r="AU37">
        <v>0.87280000000000002</v>
      </c>
      <c r="AV37">
        <v>0.86499999999999999</v>
      </c>
      <c r="AW37">
        <v>0.85719999999999996</v>
      </c>
      <c r="AX37">
        <v>0.84950000000000003</v>
      </c>
      <c r="AY37">
        <v>0.8417</v>
      </c>
      <c r="AZ37">
        <v>0.83389999999999997</v>
      </c>
      <c r="BA37">
        <v>0.82609999999999995</v>
      </c>
      <c r="BB37">
        <v>0.81830000000000003</v>
      </c>
      <c r="BC37">
        <v>0.81059999999999999</v>
      </c>
      <c r="BD37">
        <v>0.80279999999999996</v>
      </c>
      <c r="BE37">
        <v>0.79500000000000004</v>
      </c>
      <c r="BF37">
        <v>0.78720000000000001</v>
      </c>
      <c r="BG37">
        <v>0.77939999999999998</v>
      </c>
      <c r="BH37">
        <v>0.77170000000000005</v>
      </c>
      <c r="BI37">
        <v>0.76390000000000002</v>
      </c>
      <c r="BJ37">
        <v>0.75609999999999999</v>
      </c>
      <c r="BK37">
        <v>0.74829999999999997</v>
      </c>
      <c r="BL37">
        <v>0.74050000000000005</v>
      </c>
      <c r="BM37">
        <v>0.73240000000000005</v>
      </c>
      <c r="BN37">
        <v>0.72360000000000002</v>
      </c>
      <c r="BO37">
        <v>0.71399999999999997</v>
      </c>
      <c r="BP37">
        <v>0.70379999999999998</v>
      </c>
      <c r="BQ37">
        <v>0.69289999999999996</v>
      </c>
      <c r="BR37">
        <v>0.68130000000000002</v>
      </c>
      <c r="BS37">
        <v>0.66890000000000005</v>
      </c>
      <c r="BT37">
        <v>0.65590000000000004</v>
      </c>
      <c r="BU37">
        <v>0.64219999999999999</v>
      </c>
      <c r="BV37">
        <v>0.62770000000000004</v>
      </c>
      <c r="BW37">
        <v>0.61260000000000003</v>
      </c>
      <c r="BX37">
        <v>0.5968</v>
      </c>
      <c r="BY37">
        <v>0.58020000000000005</v>
      </c>
      <c r="BZ37">
        <v>0.56299999999999994</v>
      </c>
      <c r="CA37">
        <v>0.54510000000000003</v>
      </c>
      <c r="CB37">
        <v>0.52649999999999997</v>
      </c>
      <c r="CC37">
        <v>0.5071</v>
      </c>
      <c r="CD37">
        <v>0.48709999999999998</v>
      </c>
      <c r="CE37">
        <v>0.46639999999999998</v>
      </c>
      <c r="CF37">
        <v>0.44490000000000002</v>
      </c>
      <c r="CG37">
        <v>0.42280000000000001</v>
      </c>
      <c r="CH37">
        <v>0.4</v>
      </c>
      <c r="CI37">
        <v>0.37640000000000001</v>
      </c>
      <c r="CJ37">
        <v>0.35220000000000001</v>
      </c>
      <c r="CK37">
        <v>0.32729999999999998</v>
      </c>
      <c r="CL37">
        <v>0.30170000000000002</v>
      </c>
      <c r="CM37">
        <v>0.27529999999999999</v>
      </c>
      <c r="CN37">
        <v>0.24829999999999999</v>
      </c>
      <c r="CO37">
        <v>0.22059999999999999</v>
      </c>
      <c r="CP37">
        <v>0.19209999999999999</v>
      </c>
    </row>
    <row r="38" spans="1:94" x14ac:dyDescent="0.4">
      <c r="A38" t="s">
        <v>299</v>
      </c>
      <c r="B38" t="s">
        <v>300</v>
      </c>
      <c r="C38">
        <v>1</v>
      </c>
      <c r="D38">
        <v>30</v>
      </c>
      <c r="E38">
        <v>5110</v>
      </c>
      <c r="F38">
        <v>0.89959999999999996</v>
      </c>
      <c r="G38">
        <v>0.92559999999999998</v>
      </c>
      <c r="H38">
        <v>0.9476</v>
      </c>
      <c r="I38">
        <v>0.96560000000000001</v>
      </c>
      <c r="J38">
        <v>0.97960000000000003</v>
      </c>
      <c r="K38">
        <v>0.99160000000000004</v>
      </c>
      <c r="L38">
        <v>0.99929999999999997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0.99980000000000002</v>
      </c>
      <c r="AA38">
        <v>0.99890000000000001</v>
      </c>
      <c r="AB38">
        <v>0.99729999999999996</v>
      </c>
      <c r="AC38">
        <v>0.995</v>
      </c>
      <c r="AD38">
        <v>0.99199999999999999</v>
      </c>
      <c r="AE38">
        <v>0.98819999999999997</v>
      </c>
      <c r="AF38">
        <v>0.98370000000000002</v>
      </c>
      <c r="AG38">
        <v>0.97840000000000005</v>
      </c>
      <c r="AH38">
        <v>0.97250000000000003</v>
      </c>
      <c r="AI38">
        <v>0.96579999999999999</v>
      </c>
      <c r="AJ38">
        <v>0.95840000000000003</v>
      </c>
      <c r="AK38">
        <v>0.9506</v>
      </c>
      <c r="AL38">
        <v>0.94279999999999997</v>
      </c>
      <c r="AM38">
        <v>0.93500000000000005</v>
      </c>
      <c r="AN38">
        <v>0.92730000000000001</v>
      </c>
      <c r="AO38">
        <v>0.91949999999999998</v>
      </c>
      <c r="AP38">
        <v>0.91169999999999995</v>
      </c>
      <c r="AQ38">
        <v>0.90390000000000004</v>
      </c>
      <c r="AR38">
        <v>0.89610000000000001</v>
      </c>
      <c r="AS38">
        <v>0.88839999999999997</v>
      </c>
      <c r="AT38">
        <v>0.88060000000000005</v>
      </c>
      <c r="AU38">
        <v>0.87280000000000002</v>
      </c>
      <c r="AV38">
        <v>0.86499999999999999</v>
      </c>
      <c r="AW38">
        <v>0.85719999999999996</v>
      </c>
      <c r="AX38">
        <v>0.84950000000000003</v>
      </c>
      <c r="AY38">
        <v>0.8417</v>
      </c>
      <c r="AZ38">
        <v>0.83389999999999997</v>
      </c>
      <c r="BA38">
        <v>0.82609999999999995</v>
      </c>
      <c r="BB38">
        <v>0.81830000000000003</v>
      </c>
      <c r="BC38">
        <v>0.81059999999999999</v>
      </c>
      <c r="BD38">
        <v>0.80279999999999996</v>
      </c>
      <c r="BE38">
        <v>0.79500000000000004</v>
      </c>
      <c r="BF38">
        <v>0.78720000000000001</v>
      </c>
      <c r="BG38">
        <v>0.77939999999999998</v>
      </c>
      <c r="BH38">
        <v>0.77170000000000005</v>
      </c>
      <c r="BI38">
        <v>0.76390000000000002</v>
      </c>
      <c r="BJ38">
        <v>0.75609999999999999</v>
      </c>
      <c r="BK38">
        <v>0.74829999999999997</v>
      </c>
      <c r="BL38">
        <v>0.74050000000000005</v>
      </c>
      <c r="BM38">
        <v>0.73240000000000005</v>
      </c>
      <c r="BN38">
        <v>0.72360000000000002</v>
      </c>
      <c r="BO38">
        <v>0.71399999999999997</v>
      </c>
      <c r="BP38">
        <v>0.70379999999999998</v>
      </c>
      <c r="BQ38">
        <v>0.69289999999999996</v>
      </c>
      <c r="BR38">
        <v>0.68130000000000002</v>
      </c>
      <c r="BS38">
        <v>0.66890000000000005</v>
      </c>
      <c r="BT38">
        <v>0.65590000000000004</v>
      </c>
      <c r="BU38">
        <v>0.64219999999999999</v>
      </c>
      <c r="BV38">
        <v>0.62770000000000004</v>
      </c>
      <c r="BW38">
        <v>0.61260000000000003</v>
      </c>
      <c r="BX38">
        <v>0.5968</v>
      </c>
      <c r="BY38">
        <v>0.58020000000000005</v>
      </c>
      <c r="BZ38">
        <v>0.56299999999999994</v>
      </c>
      <c r="CA38">
        <v>0.54510000000000003</v>
      </c>
      <c r="CB38">
        <v>0.52649999999999997</v>
      </c>
      <c r="CC38">
        <v>0.5071</v>
      </c>
      <c r="CD38">
        <v>0.48709999999999998</v>
      </c>
      <c r="CE38">
        <v>0.46639999999999998</v>
      </c>
      <c r="CF38">
        <v>0.44490000000000002</v>
      </c>
      <c r="CG38">
        <v>0.42280000000000001</v>
      </c>
      <c r="CH38">
        <v>0.4</v>
      </c>
      <c r="CI38">
        <v>0.37640000000000001</v>
      </c>
      <c r="CJ38">
        <v>0.35220000000000001</v>
      </c>
      <c r="CK38">
        <v>0.32729999999999998</v>
      </c>
      <c r="CL38">
        <v>0.30170000000000002</v>
      </c>
      <c r="CM38">
        <v>0.27529999999999999</v>
      </c>
      <c r="CN38">
        <v>0.24829999999999999</v>
      </c>
      <c r="CO38">
        <v>0.22059999999999999</v>
      </c>
      <c r="CP38">
        <v>0.19209999999999999</v>
      </c>
    </row>
    <row r="39" spans="1:94" x14ac:dyDescent="0.4">
      <c r="A39" t="s">
        <v>301</v>
      </c>
      <c r="B39" t="s">
        <v>128</v>
      </c>
      <c r="C39">
        <v>1</v>
      </c>
      <c r="D39">
        <v>42.195</v>
      </c>
      <c r="E39">
        <v>7377</v>
      </c>
      <c r="F39">
        <v>0.89959999999999996</v>
      </c>
      <c r="G39">
        <v>0.92559999999999998</v>
      </c>
      <c r="H39">
        <v>0.9476</v>
      </c>
      <c r="I39">
        <v>0.96560000000000001</v>
      </c>
      <c r="J39">
        <v>0.97960000000000003</v>
      </c>
      <c r="K39">
        <v>0.99160000000000004</v>
      </c>
      <c r="L39">
        <v>0.99929999999999997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0.99980000000000002</v>
      </c>
      <c r="AA39">
        <v>0.99890000000000001</v>
      </c>
      <c r="AB39">
        <v>0.99729999999999996</v>
      </c>
      <c r="AC39">
        <v>0.995</v>
      </c>
      <c r="AD39">
        <v>0.99199999999999999</v>
      </c>
      <c r="AE39">
        <v>0.98819999999999997</v>
      </c>
      <c r="AF39">
        <v>0.98370000000000002</v>
      </c>
      <c r="AG39">
        <v>0.97840000000000005</v>
      </c>
      <c r="AH39">
        <v>0.97250000000000003</v>
      </c>
      <c r="AI39">
        <v>0.96579999999999999</v>
      </c>
      <c r="AJ39">
        <v>0.95840000000000003</v>
      </c>
      <c r="AK39">
        <v>0.9506</v>
      </c>
      <c r="AL39">
        <v>0.94279999999999997</v>
      </c>
      <c r="AM39">
        <v>0.93500000000000005</v>
      </c>
      <c r="AN39">
        <v>0.92730000000000001</v>
      </c>
      <c r="AO39">
        <v>0.91949999999999998</v>
      </c>
      <c r="AP39">
        <v>0.91169999999999995</v>
      </c>
      <c r="AQ39">
        <v>0.90390000000000004</v>
      </c>
      <c r="AR39">
        <v>0.89610000000000001</v>
      </c>
      <c r="AS39">
        <v>0.88839999999999997</v>
      </c>
      <c r="AT39">
        <v>0.88060000000000005</v>
      </c>
      <c r="AU39">
        <v>0.87280000000000002</v>
      </c>
      <c r="AV39">
        <v>0.86499999999999999</v>
      </c>
      <c r="AW39">
        <v>0.85719999999999996</v>
      </c>
      <c r="AX39">
        <v>0.84950000000000003</v>
      </c>
      <c r="AY39">
        <v>0.8417</v>
      </c>
      <c r="AZ39">
        <v>0.83389999999999997</v>
      </c>
      <c r="BA39">
        <v>0.82609999999999995</v>
      </c>
      <c r="BB39">
        <v>0.81830000000000003</v>
      </c>
      <c r="BC39">
        <v>0.81059999999999999</v>
      </c>
      <c r="BD39">
        <v>0.80279999999999996</v>
      </c>
      <c r="BE39">
        <v>0.79500000000000004</v>
      </c>
      <c r="BF39">
        <v>0.78720000000000001</v>
      </c>
      <c r="BG39">
        <v>0.77939999999999998</v>
      </c>
      <c r="BH39">
        <v>0.77170000000000005</v>
      </c>
      <c r="BI39">
        <v>0.76390000000000002</v>
      </c>
      <c r="BJ39">
        <v>0.75609999999999999</v>
      </c>
      <c r="BK39">
        <v>0.74829999999999997</v>
      </c>
      <c r="BL39">
        <v>0.74050000000000005</v>
      </c>
      <c r="BM39">
        <v>0.73240000000000005</v>
      </c>
      <c r="BN39">
        <v>0.72360000000000002</v>
      </c>
      <c r="BO39">
        <v>0.71399999999999997</v>
      </c>
      <c r="BP39">
        <v>0.70379999999999998</v>
      </c>
      <c r="BQ39">
        <v>0.69289999999999996</v>
      </c>
      <c r="BR39">
        <v>0.68130000000000002</v>
      </c>
      <c r="BS39">
        <v>0.66890000000000005</v>
      </c>
      <c r="BT39">
        <v>0.65590000000000004</v>
      </c>
      <c r="BU39">
        <v>0.64219999999999999</v>
      </c>
      <c r="BV39">
        <v>0.62770000000000004</v>
      </c>
      <c r="BW39">
        <v>0.61260000000000003</v>
      </c>
      <c r="BX39">
        <v>0.5968</v>
      </c>
      <c r="BY39">
        <v>0.58020000000000005</v>
      </c>
      <c r="BZ39">
        <v>0.56299999999999994</v>
      </c>
      <c r="CA39">
        <v>0.54510000000000003</v>
      </c>
      <c r="CB39">
        <v>0.52649999999999997</v>
      </c>
      <c r="CC39">
        <v>0.5071</v>
      </c>
      <c r="CD39">
        <v>0.48709999999999998</v>
      </c>
      <c r="CE39">
        <v>0.46639999999999998</v>
      </c>
      <c r="CF39">
        <v>0.44490000000000002</v>
      </c>
      <c r="CG39">
        <v>0.42280000000000001</v>
      </c>
      <c r="CH39">
        <v>0.4</v>
      </c>
      <c r="CI39">
        <v>0.37640000000000001</v>
      </c>
      <c r="CJ39">
        <v>0.35220000000000001</v>
      </c>
      <c r="CK39">
        <v>0.32729999999999998</v>
      </c>
      <c r="CL39">
        <v>0.30170000000000002</v>
      </c>
      <c r="CM39">
        <v>0.27529999999999999</v>
      </c>
      <c r="CN39">
        <v>0.24829999999999999</v>
      </c>
      <c r="CO39">
        <v>0.22059999999999999</v>
      </c>
      <c r="CP39">
        <v>0.19209999999999999</v>
      </c>
    </row>
    <row r="40" spans="1:94" x14ac:dyDescent="0.4">
      <c r="A40" t="s">
        <v>302</v>
      </c>
      <c r="B40" t="s">
        <v>303</v>
      </c>
      <c r="C40">
        <v>1</v>
      </c>
      <c r="D40">
        <v>50</v>
      </c>
      <c r="E40">
        <v>8970</v>
      </c>
      <c r="F40">
        <v>0.89959999999999996</v>
      </c>
      <c r="G40">
        <v>0.92559999999999998</v>
      </c>
      <c r="H40">
        <v>0.9476</v>
      </c>
      <c r="I40">
        <v>0.96560000000000001</v>
      </c>
      <c r="J40">
        <v>0.97960000000000003</v>
      </c>
      <c r="K40">
        <v>0.99160000000000004</v>
      </c>
      <c r="L40">
        <v>0.99929999999999997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0.99980000000000002</v>
      </c>
      <c r="AA40">
        <v>0.99890000000000001</v>
      </c>
      <c r="AB40">
        <v>0.99729999999999996</v>
      </c>
      <c r="AC40">
        <v>0.995</v>
      </c>
      <c r="AD40">
        <v>0.99199999999999999</v>
      </c>
      <c r="AE40">
        <v>0.98819999999999997</v>
      </c>
      <c r="AF40">
        <v>0.98370000000000002</v>
      </c>
      <c r="AG40">
        <v>0.97840000000000005</v>
      </c>
      <c r="AH40">
        <v>0.97250000000000003</v>
      </c>
      <c r="AI40">
        <v>0.96579999999999999</v>
      </c>
      <c r="AJ40">
        <v>0.95840000000000003</v>
      </c>
      <c r="AK40">
        <v>0.9506</v>
      </c>
      <c r="AL40">
        <v>0.94279999999999997</v>
      </c>
      <c r="AM40">
        <v>0.93500000000000005</v>
      </c>
      <c r="AN40">
        <v>0.92730000000000001</v>
      </c>
      <c r="AO40">
        <v>0.91949999999999998</v>
      </c>
      <c r="AP40">
        <v>0.91169999999999995</v>
      </c>
      <c r="AQ40">
        <v>0.90390000000000004</v>
      </c>
      <c r="AR40">
        <v>0.89610000000000001</v>
      </c>
      <c r="AS40">
        <v>0.88839999999999997</v>
      </c>
      <c r="AT40">
        <v>0.88060000000000005</v>
      </c>
      <c r="AU40">
        <v>0.87280000000000002</v>
      </c>
      <c r="AV40">
        <v>0.86499999999999999</v>
      </c>
      <c r="AW40">
        <v>0.85719999999999996</v>
      </c>
      <c r="AX40">
        <v>0.84950000000000003</v>
      </c>
      <c r="AY40">
        <v>0.8417</v>
      </c>
      <c r="AZ40">
        <v>0.83389999999999997</v>
      </c>
      <c r="BA40">
        <v>0.82609999999999995</v>
      </c>
      <c r="BB40">
        <v>0.81830000000000003</v>
      </c>
      <c r="BC40">
        <v>0.81059999999999999</v>
      </c>
      <c r="BD40">
        <v>0.80279999999999996</v>
      </c>
      <c r="BE40">
        <v>0.79500000000000004</v>
      </c>
      <c r="BF40">
        <v>0.78720000000000001</v>
      </c>
      <c r="BG40">
        <v>0.77939999999999998</v>
      </c>
      <c r="BH40">
        <v>0.77170000000000005</v>
      </c>
      <c r="BI40">
        <v>0.76390000000000002</v>
      </c>
      <c r="BJ40">
        <v>0.75609999999999999</v>
      </c>
      <c r="BK40">
        <v>0.74829999999999997</v>
      </c>
      <c r="BL40">
        <v>0.74050000000000005</v>
      </c>
      <c r="BM40">
        <v>0.73240000000000005</v>
      </c>
      <c r="BN40">
        <v>0.72360000000000002</v>
      </c>
      <c r="BO40">
        <v>0.71399999999999997</v>
      </c>
      <c r="BP40">
        <v>0.70379999999999998</v>
      </c>
      <c r="BQ40">
        <v>0.69289999999999996</v>
      </c>
      <c r="BR40">
        <v>0.68130000000000002</v>
      </c>
      <c r="BS40">
        <v>0.66890000000000005</v>
      </c>
      <c r="BT40">
        <v>0.65590000000000004</v>
      </c>
      <c r="BU40">
        <v>0.64219999999999999</v>
      </c>
      <c r="BV40">
        <v>0.62770000000000004</v>
      </c>
      <c r="BW40">
        <v>0.61260000000000003</v>
      </c>
      <c r="BX40">
        <v>0.5968</v>
      </c>
      <c r="BY40">
        <v>0.58020000000000005</v>
      </c>
      <c r="BZ40">
        <v>0.56299999999999994</v>
      </c>
      <c r="CA40">
        <v>0.54510000000000003</v>
      </c>
      <c r="CB40">
        <v>0.52649999999999997</v>
      </c>
      <c r="CC40">
        <v>0.5071</v>
      </c>
      <c r="CD40">
        <v>0.48709999999999998</v>
      </c>
      <c r="CE40">
        <v>0.46639999999999998</v>
      </c>
      <c r="CF40">
        <v>0.44490000000000002</v>
      </c>
      <c r="CG40">
        <v>0.42280000000000001</v>
      </c>
      <c r="CH40">
        <v>0.4</v>
      </c>
      <c r="CI40">
        <v>0.37640000000000001</v>
      </c>
      <c r="CJ40">
        <v>0.35220000000000001</v>
      </c>
      <c r="CK40">
        <v>0.32729999999999998</v>
      </c>
      <c r="CL40">
        <v>0.30170000000000002</v>
      </c>
      <c r="CM40">
        <v>0.27529999999999999</v>
      </c>
      <c r="CN40">
        <v>0.24829999999999999</v>
      </c>
      <c r="CO40">
        <v>0.22059999999999999</v>
      </c>
      <c r="CP40">
        <v>0.19209999999999999</v>
      </c>
    </row>
    <row r="41" spans="1:94" x14ac:dyDescent="0.4">
      <c r="A41" t="s">
        <v>304</v>
      </c>
      <c r="B41" t="s">
        <v>305</v>
      </c>
      <c r="C41">
        <v>1</v>
      </c>
      <c r="D41">
        <f>50*mile</f>
        <v>80.467200000000005</v>
      </c>
      <c r="E41">
        <v>16080</v>
      </c>
      <c r="F41">
        <v>0.89959999999999996</v>
      </c>
      <c r="G41">
        <v>0.92559999999999998</v>
      </c>
      <c r="H41">
        <v>0.9476</v>
      </c>
      <c r="I41">
        <v>0.96560000000000001</v>
      </c>
      <c r="J41">
        <v>0.97960000000000003</v>
      </c>
      <c r="K41">
        <v>0.99160000000000004</v>
      </c>
      <c r="L41">
        <v>0.99929999999999997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0.99980000000000002</v>
      </c>
      <c r="AA41">
        <v>0.99890000000000001</v>
      </c>
      <c r="AB41">
        <v>0.99729999999999996</v>
      </c>
      <c r="AC41">
        <v>0.995</v>
      </c>
      <c r="AD41">
        <v>0.99199999999999999</v>
      </c>
      <c r="AE41">
        <v>0.98819999999999997</v>
      </c>
      <c r="AF41">
        <v>0.98370000000000002</v>
      </c>
      <c r="AG41">
        <v>0.97840000000000005</v>
      </c>
      <c r="AH41">
        <v>0.97250000000000003</v>
      </c>
      <c r="AI41">
        <v>0.96579999999999999</v>
      </c>
      <c r="AJ41">
        <v>0.95840000000000003</v>
      </c>
      <c r="AK41">
        <v>0.9506</v>
      </c>
      <c r="AL41">
        <v>0.94279999999999997</v>
      </c>
      <c r="AM41">
        <v>0.93500000000000005</v>
      </c>
      <c r="AN41">
        <v>0.92730000000000001</v>
      </c>
      <c r="AO41">
        <v>0.91949999999999998</v>
      </c>
      <c r="AP41">
        <v>0.91169999999999995</v>
      </c>
      <c r="AQ41">
        <v>0.90390000000000004</v>
      </c>
      <c r="AR41">
        <v>0.89610000000000001</v>
      </c>
      <c r="AS41">
        <v>0.88839999999999997</v>
      </c>
      <c r="AT41">
        <v>0.88060000000000005</v>
      </c>
      <c r="AU41">
        <v>0.87280000000000002</v>
      </c>
      <c r="AV41">
        <v>0.86499999999999999</v>
      </c>
      <c r="AW41">
        <v>0.85719999999999996</v>
      </c>
      <c r="AX41">
        <v>0.84950000000000003</v>
      </c>
      <c r="AY41">
        <v>0.8417</v>
      </c>
      <c r="AZ41">
        <v>0.83389999999999997</v>
      </c>
      <c r="BA41">
        <v>0.82609999999999995</v>
      </c>
      <c r="BB41">
        <v>0.81830000000000003</v>
      </c>
      <c r="BC41">
        <v>0.81059999999999999</v>
      </c>
      <c r="BD41">
        <v>0.80279999999999996</v>
      </c>
      <c r="BE41">
        <v>0.79500000000000004</v>
      </c>
      <c r="BF41">
        <v>0.78720000000000001</v>
      </c>
      <c r="BG41">
        <v>0.77939999999999998</v>
      </c>
      <c r="BH41">
        <v>0.77170000000000005</v>
      </c>
      <c r="BI41">
        <v>0.76390000000000002</v>
      </c>
      <c r="BJ41">
        <v>0.75609999999999999</v>
      </c>
      <c r="BK41">
        <v>0.74829999999999997</v>
      </c>
      <c r="BL41">
        <v>0.74050000000000005</v>
      </c>
      <c r="BM41">
        <v>0.73240000000000005</v>
      </c>
      <c r="BN41">
        <v>0.72360000000000002</v>
      </c>
      <c r="BO41">
        <v>0.71399999999999997</v>
      </c>
      <c r="BP41">
        <v>0.70379999999999998</v>
      </c>
      <c r="BQ41">
        <v>0.69289999999999996</v>
      </c>
      <c r="BR41">
        <v>0.68130000000000002</v>
      </c>
      <c r="BS41">
        <v>0.66890000000000005</v>
      </c>
      <c r="BT41">
        <v>0.65590000000000004</v>
      </c>
      <c r="BU41">
        <v>0.64219999999999999</v>
      </c>
      <c r="BV41">
        <v>0.62770000000000004</v>
      </c>
      <c r="BW41">
        <v>0.61260000000000003</v>
      </c>
      <c r="BX41">
        <v>0.5968</v>
      </c>
      <c r="BY41">
        <v>0.58020000000000005</v>
      </c>
      <c r="BZ41">
        <v>0.56299999999999994</v>
      </c>
      <c r="CA41">
        <v>0.54510000000000003</v>
      </c>
      <c r="CB41">
        <v>0.52649999999999997</v>
      </c>
      <c r="CC41">
        <v>0.5071</v>
      </c>
      <c r="CD41">
        <v>0.48709999999999998</v>
      </c>
      <c r="CE41">
        <v>0.46639999999999998</v>
      </c>
      <c r="CF41">
        <v>0.44490000000000002</v>
      </c>
      <c r="CG41">
        <v>0.42280000000000001</v>
      </c>
      <c r="CH41">
        <v>0.4</v>
      </c>
      <c r="CI41">
        <v>0.37640000000000001</v>
      </c>
      <c r="CJ41">
        <v>0.35220000000000001</v>
      </c>
      <c r="CK41">
        <v>0.32729999999999998</v>
      </c>
      <c r="CL41">
        <v>0.30170000000000002</v>
      </c>
      <c r="CM41">
        <v>0.27529999999999999</v>
      </c>
      <c r="CN41">
        <v>0.24829999999999999</v>
      </c>
      <c r="CO41">
        <v>0.22059999999999999</v>
      </c>
      <c r="CP41">
        <v>0.19209999999999999</v>
      </c>
    </row>
    <row r="42" spans="1:94" x14ac:dyDescent="0.4">
      <c r="A42" t="s">
        <v>306</v>
      </c>
      <c r="B42" t="s">
        <v>307</v>
      </c>
      <c r="C42">
        <v>1</v>
      </c>
      <c r="D42">
        <v>100</v>
      </c>
      <c r="E42">
        <v>21360</v>
      </c>
      <c r="F42">
        <v>0.89959999999999996</v>
      </c>
      <c r="G42">
        <v>0.92559999999999998</v>
      </c>
      <c r="H42">
        <v>0.9476</v>
      </c>
      <c r="I42">
        <v>0.96560000000000001</v>
      </c>
      <c r="J42">
        <v>0.97960000000000003</v>
      </c>
      <c r="K42">
        <v>0.99160000000000004</v>
      </c>
      <c r="L42">
        <v>0.99929999999999997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0.99980000000000002</v>
      </c>
      <c r="AA42">
        <v>0.99890000000000001</v>
      </c>
      <c r="AB42">
        <v>0.99729999999999996</v>
      </c>
      <c r="AC42">
        <v>0.995</v>
      </c>
      <c r="AD42">
        <v>0.99199999999999999</v>
      </c>
      <c r="AE42">
        <v>0.98819999999999997</v>
      </c>
      <c r="AF42">
        <v>0.98370000000000002</v>
      </c>
      <c r="AG42">
        <v>0.97840000000000005</v>
      </c>
      <c r="AH42">
        <v>0.97250000000000003</v>
      </c>
      <c r="AI42">
        <v>0.96579999999999999</v>
      </c>
      <c r="AJ42">
        <v>0.95840000000000003</v>
      </c>
      <c r="AK42">
        <v>0.9506</v>
      </c>
      <c r="AL42">
        <v>0.94279999999999997</v>
      </c>
      <c r="AM42">
        <v>0.93500000000000005</v>
      </c>
      <c r="AN42">
        <v>0.92730000000000001</v>
      </c>
      <c r="AO42">
        <v>0.91949999999999998</v>
      </c>
      <c r="AP42">
        <v>0.91169999999999995</v>
      </c>
      <c r="AQ42">
        <v>0.90390000000000004</v>
      </c>
      <c r="AR42">
        <v>0.89610000000000001</v>
      </c>
      <c r="AS42">
        <v>0.88839999999999997</v>
      </c>
      <c r="AT42">
        <v>0.88060000000000005</v>
      </c>
      <c r="AU42">
        <v>0.87280000000000002</v>
      </c>
      <c r="AV42">
        <v>0.86499999999999999</v>
      </c>
      <c r="AW42">
        <v>0.85719999999999996</v>
      </c>
      <c r="AX42">
        <v>0.84950000000000003</v>
      </c>
      <c r="AY42">
        <v>0.8417</v>
      </c>
      <c r="AZ42">
        <v>0.83389999999999997</v>
      </c>
      <c r="BA42">
        <v>0.82609999999999995</v>
      </c>
      <c r="BB42">
        <v>0.81830000000000003</v>
      </c>
      <c r="BC42">
        <v>0.81059999999999999</v>
      </c>
      <c r="BD42">
        <v>0.80279999999999996</v>
      </c>
      <c r="BE42">
        <v>0.79500000000000004</v>
      </c>
      <c r="BF42">
        <v>0.78720000000000001</v>
      </c>
      <c r="BG42">
        <v>0.77939999999999998</v>
      </c>
      <c r="BH42">
        <v>0.77170000000000005</v>
      </c>
      <c r="BI42">
        <v>0.76390000000000002</v>
      </c>
      <c r="BJ42">
        <v>0.75609999999999999</v>
      </c>
      <c r="BK42">
        <v>0.74829999999999997</v>
      </c>
      <c r="BL42">
        <v>0.74050000000000005</v>
      </c>
      <c r="BM42">
        <v>0.73240000000000005</v>
      </c>
      <c r="BN42">
        <v>0.72360000000000002</v>
      </c>
      <c r="BO42">
        <v>0.71399999999999997</v>
      </c>
      <c r="BP42">
        <v>0.70379999999999998</v>
      </c>
      <c r="BQ42">
        <v>0.69289999999999996</v>
      </c>
      <c r="BR42">
        <v>0.68130000000000002</v>
      </c>
      <c r="BS42">
        <v>0.66890000000000005</v>
      </c>
      <c r="BT42">
        <v>0.65590000000000004</v>
      </c>
      <c r="BU42">
        <v>0.64219999999999999</v>
      </c>
      <c r="BV42">
        <v>0.62770000000000004</v>
      </c>
      <c r="BW42">
        <v>0.61260000000000003</v>
      </c>
      <c r="BX42">
        <v>0.5968</v>
      </c>
      <c r="BY42">
        <v>0.58020000000000005</v>
      </c>
      <c r="BZ42">
        <v>0.56299999999999994</v>
      </c>
      <c r="CA42">
        <v>0.54510000000000003</v>
      </c>
      <c r="CB42">
        <v>0.52649999999999997</v>
      </c>
      <c r="CC42">
        <v>0.5071</v>
      </c>
      <c r="CD42">
        <v>0.48709999999999998</v>
      </c>
      <c r="CE42">
        <v>0.46639999999999998</v>
      </c>
      <c r="CF42">
        <v>0.44490000000000002</v>
      </c>
      <c r="CG42">
        <v>0.42280000000000001</v>
      </c>
      <c r="CH42">
        <v>0.4</v>
      </c>
      <c r="CI42">
        <v>0.37640000000000001</v>
      </c>
      <c r="CJ42">
        <v>0.35220000000000001</v>
      </c>
      <c r="CK42">
        <v>0.32729999999999998</v>
      </c>
      <c r="CL42">
        <v>0.30170000000000002</v>
      </c>
      <c r="CM42">
        <v>0.27529999999999999</v>
      </c>
      <c r="CN42">
        <v>0.24829999999999999</v>
      </c>
      <c r="CO42">
        <v>0.22059999999999999</v>
      </c>
      <c r="CP42">
        <v>0.19209999999999999</v>
      </c>
    </row>
    <row r="43" spans="1:94" x14ac:dyDescent="0.4">
      <c r="A43" t="s">
        <v>308</v>
      </c>
      <c r="B43" t="s">
        <v>309</v>
      </c>
      <c r="C43">
        <v>1</v>
      </c>
      <c r="D43">
        <v>150</v>
      </c>
      <c r="E43">
        <v>36300</v>
      </c>
      <c r="F43">
        <v>0.89959999999999996</v>
      </c>
      <c r="G43">
        <v>0.92559999999999998</v>
      </c>
      <c r="H43">
        <v>0.9476</v>
      </c>
      <c r="I43">
        <v>0.96560000000000001</v>
      </c>
      <c r="J43">
        <v>0.97960000000000003</v>
      </c>
      <c r="K43">
        <v>0.99160000000000004</v>
      </c>
      <c r="L43">
        <v>0.99929999999999997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0.99980000000000002</v>
      </c>
      <c r="AA43">
        <v>0.99890000000000001</v>
      </c>
      <c r="AB43">
        <v>0.99729999999999996</v>
      </c>
      <c r="AC43">
        <v>0.995</v>
      </c>
      <c r="AD43">
        <v>0.99199999999999999</v>
      </c>
      <c r="AE43">
        <v>0.98819999999999997</v>
      </c>
      <c r="AF43">
        <v>0.98370000000000002</v>
      </c>
      <c r="AG43">
        <v>0.97840000000000005</v>
      </c>
      <c r="AH43">
        <v>0.97250000000000003</v>
      </c>
      <c r="AI43">
        <v>0.96579999999999999</v>
      </c>
      <c r="AJ43">
        <v>0.95840000000000003</v>
      </c>
      <c r="AK43">
        <v>0.9506</v>
      </c>
      <c r="AL43">
        <v>0.94279999999999997</v>
      </c>
      <c r="AM43">
        <v>0.93500000000000005</v>
      </c>
      <c r="AN43">
        <v>0.92730000000000001</v>
      </c>
      <c r="AO43">
        <v>0.91949999999999998</v>
      </c>
      <c r="AP43">
        <v>0.91169999999999995</v>
      </c>
      <c r="AQ43">
        <v>0.90390000000000004</v>
      </c>
      <c r="AR43">
        <v>0.89610000000000001</v>
      </c>
      <c r="AS43">
        <v>0.88839999999999997</v>
      </c>
      <c r="AT43">
        <v>0.88060000000000005</v>
      </c>
      <c r="AU43">
        <v>0.87280000000000002</v>
      </c>
      <c r="AV43">
        <v>0.86499999999999999</v>
      </c>
      <c r="AW43">
        <v>0.85719999999999996</v>
      </c>
      <c r="AX43">
        <v>0.84950000000000003</v>
      </c>
      <c r="AY43">
        <v>0.8417</v>
      </c>
      <c r="AZ43">
        <v>0.83389999999999997</v>
      </c>
      <c r="BA43">
        <v>0.82609999999999995</v>
      </c>
      <c r="BB43">
        <v>0.81830000000000003</v>
      </c>
      <c r="BC43">
        <v>0.81059999999999999</v>
      </c>
      <c r="BD43">
        <v>0.80279999999999996</v>
      </c>
      <c r="BE43">
        <v>0.79500000000000004</v>
      </c>
      <c r="BF43">
        <v>0.78720000000000001</v>
      </c>
      <c r="BG43">
        <v>0.77939999999999998</v>
      </c>
      <c r="BH43">
        <v>0.77170000000000005</v>
      </c>
      <c r="BI43">
        <v>0.76390000000000002</v>
      </c>
      <c r="BJ43">
        <v>0.75609999999999999</v>
      </c>
      <c r="BK43">
        <v>0.74829999999999997</v>
      </c>
      <c r="BL43">
        <v>0.74050000000000005</v>
      </c>
      <c r="BM43">
        <v>0.73240000000000005</v>
      </c>
      <c r="BN43">
        <v>0.72360000000000002</v>
      </c>
      <c r="BO43">
        <v>0.71399999999999997</v>
      </c>
      <c r="BP43">
        <v>0.70379999999999998</v>
      </c>
      <c r="BQ43">
        <v>0.69289999999999996</v>
      </c>
      <c r="BR43">
        <v>0.68130000000000002</v>
      </c>
      <c r="BS43">
        <v>0.66890000000000005</v>
      </c>
      <c r="BT43">
        <v>0.65590000000000004</v>
      </c>
      <c r="BU43">
        <v>0.64219999999999999</v>
      </c>
      <c r="BV43">
        <v>0.62770000000000004</v>
      </c>
      <c r="BW43">
        <v>0.61260000000000003</v>
      </c>
      <c r="BX43">
        <v>0.5968</v>
      </c>
      <c r="BY43">
        <v>0.58020000000000005</v>
      </c>
      <c r="BZ43">
        <v>0.56299999999999994</v>
      </c>
      <c r="CA43">
        <v>0.54510000000000003</v>
      </c>
      <c r="CB43">
        <v>0.52649999999999997</v>
      </c>
      <c r="CC43">
        <v>0.5071</v>
      </c>
      <c r="CD43">
        <v>0.48709999999999998</v>
      </c>
      <c r="CE43">
        <v>0.46639999999999998</v>
      </c>
      <c r="CF43">
        <v>0.44490000000000002</v>
      </c>
      <c r="CG43">
        <v>0.42280000000000001</v>
      </c>
      <c r="CH43">
        <v>0.4</v>
      </c>
      <c r="CI43">
        <v>0.37640000000000001</v>
      </c>
      <c r="CJ43">
        <v>0.35220000000000001</v>
      </c>
      <c r="CK43">
        <v>0.32729999999999998</v>
      </c>
      <c r="CL43">
        <v>0.30170000000000002</v>
      </c>
      <c r="CM43">
        <v>0.27529999999999999</v>
      </c>
      <c r="CN43">
        <v>0.24829999999999999</v>
      </c>
      <c r="CO43">
        <v>0.22059999999999999</v>
      </c>
      <c r="CP43">
        <v>0.19209999999999999</v>
      </c>
    </row>
    <row r="44" spans="1:94" x14ac:dyDescent="0.4">
      <c r="A44" t="s">
        <v>310</v>
      </c>
      <c r="B44" t="s">
        <v>311</v>
      </c>
      <c r="C44">
        <v>1</v>
      </c>
      <c r="D44">
        <f>100*mile</f>
        <v>160.93440000000001</v>
      </c>
      <c r="E44">
        <v>39850</v>
      </c>
      <c r="F44">
        <v>0.89959999999999996</v>
      </c>
      <c r="G44">
        <v>0.92559999999999998</v>
      </c>
      <c r="H44">
        <v>0.9476</v>
      </c>
      <c r="I44">
        <v>0.96560000000000001</v>
      </c>
      <c r="J44">
        <v>0.97960000000000003</v>
      </c>
      <c r="K44">
        <v>0.99160000000000004</v>
      </c>
      <c r="L44">
        <v>0.99929999999999997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0.99980000000000002</v>
      </c>
      <c r="AA44">
        <v>0.99890000000000001</v>
      </c>
      <c r="AB44">
        <v>0.99729999999999996</v>
      </c>
      <c r="AC44">
        <v>0.995</v>
      </c>
      <c r="AD44">
        <v>0.99199999999999999</v>
      </c>
      <c r="AE44">
        <v>0.98819999999999997</v>
      </c>
      <c r="AF44">
        <v>0.98370000000000002</v>
      </c>
      <c r="AG44">
        <v>0.97840000000000005</v>
      </c>
      <c r="AH44">
        <v>0.97250000000000003</v>
      </c>
      <c r="AI44">
        <v>0.96579999999999999</v>
      </c>
      <c r="AJ44">
        <v>0.95840000000000003</v>
      </c>
      <c r="AK44">
        <v>0.9506</v>
      </c>
      <c r="AL44">
        <v>0.94279999999999997</v>
      </c>
      <c r="AM44">
        <v>0.93500000000000005</v>
      </c>
      <c r="AN44">
        <v>0.92730000000000001</v>
      </c>
      <c r="AO44">
        <v>0.91949999999999998</v>
      </c>
      <c r="AP44">
        <v>0.91169999999999995</v>
      </c>
      <c r="AQ44">
        <v>0.90390000000000004</v>
      </c>
      <c r="AR44">
        <v>0.89610000000000001</v>
      </c>
      <c r="AS44">
        <v>0.88839999999999997</v>
      </c>
      <c r="AT44">
        <v>0.88060000000000005</v>
      </c>
      <c r="AU44">
        <v>0.87280000000000002</v>
      </c>
      <c r="AV44">
        <v>0.86499999999999999</v>
      </c>
      <c r="AW44">
        <v>0.85719999999999996</v>
      </c>
      <c r="AX44">
        <v>0.84950000000000003</v>
      </c>
      <c r="AY44">
        <v>0.8417</v>
      </c>
      <c r="AZ44">
        <v>0.83389999999999997</v>
      </c>
      <c r="BA44">
        <v>0.82609999999999995</v>
      </c>
      <c r="BB44">
        <v>0.81830000000000003</v>
      </c>
      <c r="BC44">
        <v>0.81059999999999999</v>
      </c>
      <c r="BD44">
        <v>0.80279999999999996</v>
      </c>
      <c r="BE44">
        <v>0.79500000000000004</v>
      </c>
      <c r="BF44">
        <v>0.78720000000000001</v>
      </c>
      <c r="BG44">
        <v>0.77939999999999998</v>
      </c>
      <c r="BH44">
        <v>0.77170000000000005</v>
      </c>
      <c r="BI44">
        <v>0.76390000000000002</v>
      </c>
      <c r="BJ44">
        <v>0.75609999999999999</v>
      </c>
      <c r="BK44">
        <v>0.74829999999999997</v>
      </c>
      <c r="BL44">
        <v>0.74050000000000005</v>
      </c>
      <c r="BM44">
        <v>0.73240000000000005</v>
      </c>
      <c r="BN44">
        <v>0.72360000000000002</v>
      </c>
      <c r="BO44">
        <v>0.71399999999999997</v>
      </c>
      <c r="BP44">
        <v>0.70379999999999998</v>
      </c>
      <c r="BQ44">
        <v>0.69289999999999996</v>
      </c>
      <c r="BR44">
        <v>0.68130000000000002</v>
      </c>
      <c r="BS44">
        <v>0.66890000000000005</v>
      </c>
      <c r="BT44">
        <v>0.65590000000000004</v>
      </c>
      <c r="BU44">
        <v>0.64219999999999999</v>
      </c>
      <c r="BV44">
        <v>0.62770000000000004</v>
      </c>
      <c r="BW44">
        <v>0.61260000000000003</v>
      </c>
      <c r="BX44">
        <v>0.5968</v>
      </c>
      <c r="BY44">
        <v>0.58020000000000005</v>
      </c>
      <c r="BZ44">
        <v>0.56299999999999994</v>
      </c>
      <c r="CA44">
        <v>0.54510000000000003</v>
      </c>
      <c r="CB44">
        <v>0.52649999999999997</v>
      </c>
      <c r="CC44">
        <v>0.5071</v>
      </c>
      <c r="CD44">
        <v>0.48709999999999998</v>
      </c>
      <c r="CE44">
        <v>0.46639999999999998</v>
      </c>
      <c r="CF44">
        <v>0.44490000000000002</v>
      </c>
      <c r="CG44">
        <v>0.42280000000000001</v>
      </c>
      <c r="CH44">
        <v>0.4</v>
      </c>
      <c r="CI44">
        <v>0.37640000000000001</v>
      </c>
      <c r="CJ44">
        <v>0.35220000000000001</v>
      </c>
      <c r="CK44">
        <v>0.32729999999999998</v>
      </c>
      <c r="CL44">
        <v>0.30170000000000002</v>
      </c>
      <c r="CM44">
        <v>0.27529999999999999</v>
      </c>
      <c r="CN44">
        <v>0.24829999999999999</v>
      </c>
      <c r="CO44">
        <v>0.22059999999999999</v>
      </c>
      <c r="CP44">
        <v>0.19209999999999999</v>
      </c>
    </row>
    <row r="45" spans="1:94" x14ac:dyDescent="0.4">
      <c r="A45" t="s">
        <v>312</v>
      </c>
      <c r="B45" t="s">
        <v>313</v>
      </c>
      <c r="C45">
        <v>1</v>
      </c>
      <c r="D45">
        <v>200</v>
      </c>
      <c r="E45">
        <v>52800</v>
      </c>
      <c r="F45">
        <v>0.89959999999999996</v>
      </c>
      <c r="G45">
        <v>0.92559999999999998</v>
      </c>
      <c r="H45">
        <v>0.9476</v>
      </c>
      <c r="I45">
        <v>0.96560000000000001</v>
      </c>
      <c r="J45">
        <v>0.97960000000000003</v>
      </c>
      <c r="K45">
        <v>0.99160000000000004</v>
      </c>
      <c r="L45">
        <v>0.99929999999999997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0.99980000000000002</v>
      </c>
      <c r="AA45">
        <v>0.99890000000000001</v>
      </c>
      <c r="AB45">
        <v>0.99729999999999996</v>
      </c>
      <c r="AC45">
        <v>0.995</v>
      </c>
      <c r="AD45">
        <v>0.99199999999999999</v>
      </c>
      <c r="AE45">
        <v>0.98819999999999997</v>
      </c>
      <c r="AF45">
        <v>0.98370000000000002</v>
      </c>
      <c r="AG45">
        <v>0.97840000000000005</v>
      </c>
      <c r="AH45">
        <v>0.97250000000000003</v>
      </c>
      <c r="AI45">
        <v>0.96579999999999999</v>
      </c>
      <c r="AJ45">
        <v>0.95840000000000003</v>
      </c>
      <c r="AK45">
        <v>0.9506</v>
      </c>
      <c r="AL45">
        <v>0.94279999999999997</v>
      </c>
      <c r="AM45">
        <v>0.93500000000000005</v>
      </c>
      <c r="AN45">
        <v>0.92730000000000001</v>
      </c>
      <c r="AO45">
        <v>0.91949999999999998</v>
      </c>
      <c r="AP45">
        <v>0.91169999999999995</v>
      </c>
      <c r="AQ45">
        <v>0.90390000000000004</v>
      </c>
      <c r="AR45">
        <v>0.89610000000000001</v>
      </c>
      <c r="AS45">
        <v>0.88839999999999997</v>
      </c>
      <c r="AT45">
        <v>0.88060000000000005</v>
      </c>
      <c r="AU45">
        <v>0.87280000000000002</v>
      </c>
      <c r="AV45">
        <v>0.86499999999999999</v>
      </c>
      <c r="AW45">
        <v>0.85719999999999996</v>
      </c>
      <c r="AX45">
        <v>0.84950000000000003</v>
      </c>
      <c r="AY45">
        <v>0.8417</v>
      </c>
      <c r="AZ45">
        <v>0.83389999999999997</v>
      </c>
      <c r="BA45">
        <v>0.82609999999999995</v>
      </c>
      <c r="BB45">
        <v>0.81830000000000003</v>
      </c>
      <c r="BC45">
        <v>0.81059999999999999</v>
      </c>
      <c r="BD45">
        <v>0.80279999999999996</v>
      </c>
      <c r="BE45">
        <v>0.79500000000000004</v>
      </c>
      <c r="BF45">
        <v>0.78720000000000001</v>
      </c>
      <c r="BG45">
        <v>0.77939999999999998</v>
      </c>
      <c r="BH45">
        <v>0.77170000000000005</v>
      </c>
      <c r="BI45">
        <v>0.76390000000000002</v>
      </c>
      <c r="BJ45">
        <v>0.75609999999999999</v>
      </c>
      <c r="BK45">
        <v>0.74829999999999997</v>
      </c>
      <c r="BL45">
        <v>0.74050000000000005</v>
      </c>
      <c r="BM45">
        <v>0.73240000000000005</v>
      </c>
      <c r="BN45">
        <v>0.72360000000000002</v>
      </c>
      <c r="BO45">
        <v>0.71399999999999997</v>
      </c>
      <c r="BP45">
        <v>0.70379999999999998</v>
      </c>
      <c r="BQ45">
        <v>0.69289999999999996</v>
      </c>
      <c r="BR45">
        <v>0.68130000000000002</v>
      </c>
      <c r="BS45">
        <v>0.66890000000000005</v>
      </c>
      <c r="BT45">
        <v>0.65590000000000004</v>
      </c>
      <c r="BU45">
        <v>0.64219999999999999</v>
      </c>
      <c r="BV45">
        <v>0.62770000000000004</v>
      </c>
      <c r="BW45">
        <v>0.61260000000000003</v>
      </c>
      <c r="BX45">
        <v>0.5968</v>
      </c>
      <c r="BY45">
        <v>0.58020000000000005</v>
      </c>
      <c r="BZ45">
        <v>0.56299999999999994</v>
      </c>
      <c r="CA45">
        <v>0.54510000000000003</v>
      </c>
      <c r="CB45">
        <v>0.52649999999999997</v>
      </c>
      <c r="CC45">
        <v>0.5071</v>
      </c>
      <c r="CD45">
        <v>0.48709999999999998</v>
      </c>
      <c r="CE45">
        <v>0.46639999999999998</v>
      </c>
      <c r="CF45">
        <v>0.44490000000000002</v>
      </c>
      <c r="CG45">
        <v>0.42280000000000001</v>
      </c>
      <c r="CH45">
        <v>0.4</v>
      </c>
      <c r="CI45">
        <v>0.37640000000000001</v>
      </c>
      <c r="CJ45">
        <v>0.35220000000000001</v>
      </c>
      <c r="CK45">
        <v>0.32729999999999998</v>
      </c>
      <c r="CL45">
        <v>0.30170000000000002</v>
      </c>
      <c r="CM45">
        <v>0.27529999999999999</v>
      </c>
      <c r="CN45">
        <v>0.24829999999999999</v>
      </c>
      <c r="CO45">
        <v>0.22059999999999999</v>
      </c>
      <c r="CP45">
        <v>0.19209999999999999</v>
      </c>
    </row>
  </sheetData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CP49"/>
  <sheetViews>
    <sheetView workbookViewId="0">
      <pane xSplit="5" ySplit="1" topLeftCell="CP2" activePane="bottomRight" state="frozen"/>
      <selection activeCell="L11" sqref="L11"/>
      <selection pane="topRight" activeCell="L11" sqref="L11"/>
      <selection pane="bottomLeft" activeCell="L11" sqref="L11"/>
      <selection pane="bottomRight" activeCell="B16" sqref="B16"/>
    </sheetView>
  </sheetViews>
  <sheetFormatPr defaultRowHeight="12.7" x14ac:dyDescent="0.4"/>
  <cols>
    <col min="5" max="5" width="8" bestFit="1" customWidth="1"/>
  </cols>
  <sheetData>
    <row r="1" spans="1:94" x14ac:dyDescent="0.4">
      <c r="B1" t="s">
        <v>252</v>
      </c>
      <c r="C1" t="s">
        <v>253</v>
      </c>
      <c r="D1" t="s">
        <v>254</v>
      </c>
      <c r="E1" s="42" t="s">
        <v>129</v>
      </c>
      <c r="F1">
        <v>12</v>
      </c>
      <c r="G1">
        <v>13</v>
      </c>
      <c r="H1">
        <v>14</v>
      </c>
      <c r="I1">
        <v>15</v>
      </c>
      <c r="J1">
        <v>16</v>
      </c>
      <c r="K1">
        <v>17</v>
      </c>
      <c r="L1">
        <v>18</v>
      </c>
      <c r="M1">
        <v>19</v>
      </c>
      <c r="N1">
        <v>20</v>
      </c>
      <c r="O1">
        <v>21</v>
      </c>
      <c r="P1">
        <v>22</v>
      </c>
      <c r="Q1">
        <v>23</v>
      </c>
      <c r="R1">
        <v>24</v>
      </c>
      <c r="S1">
        <v>25</v>
      </c>
      <c r="T1">
        <v>26</v>
      </c>
      <c r="U1">
        <v>27</v>
      </c>
      <c r="V1">
        <v>28</v>
      </c>
      <c r="W1">
        <v>29</v>
      </c>
      <c r="X1">
        <v>30</v>
      </c>
      <c r="Y1">
        <v>31</v>
      </c>
      <c r="Z1">
        <v>32</v>
      </c>
      <c r="AA1">
        <v>33</v>
      </c>
      <c r="AB1">
        <v>34</v>
      </c>
      <c r="AC1">
        <v>35</v>
      </c>
      <c r="AD1">
        <v>36</v>
      </c>
      <c r="AE1">
        <v>37</v>
      </c>
      <c r="AF1">
        <v>38</v>
      </c>
      <c r="AG1">
        <v>39</v>
      </c>
      <c r="AH1">
        <v>40</v>
      </c>
      <c r="AI1">
        <v>41</v>
      </c>
      <c r="AJ1">
        <v>42</v>
      </c>
      <c r="AK1">
        <v>43</v>
      </c>
      <c r="AL1">
        <v>44</v>
      </c>
      <c r="AM1">
        <v>45</v>
      </c>
      <c r="AN1">
        <v>46</v>
      </c>
      <c r="AO1">
        <v>47</v>
      </c>
      <c r="AP1">
        <v>48</v>
      </c>
      <c r="AQ1">
        <v>49</v>
      </c>
      <c r="AR1">
        <v>50</v>
      </c>
      <c r="AS1">
        <v>51</v>
      </c>
      <c r="AT1">
        <v>52</v>
      </c>
      <c r="AU1">
        <v>53</v>
      </c>
      <c r="AV1">
        <v>54</v>
      </c>
      <c r="AW1">
        <v>55</v>
      </c>
      <c r="AX1">
        <v>56</v>
      </c>
      <c r="AY1">
        <v>57</v>
      </c>
      <c r="AZ1">
        <v>58</v>
      </c>
      <c r="BA1">
        <v>59</v>
      </c>
      <c r="BB1">
        <v>60</v>
      </c>
      <c r="BC1">
        <v>61</v>
      </c>
      <c r="BD1">
        <v>62</v>
      </c>
      <c r="BE1">
        <v>63</v>
      </c>
      <c r="BF1">
        <v>64</v>
      </c>
      <c r="BG1">
        <v>65</v>
      </c>
      <c r="BH1">
        <v>66</v>
      </c>
      <c r="BI1">
        <v>67</v>
      </c>
      <c r="BJ1">
        <v>68</v>
      </c>
      <c r="BK1">
        <v>69</v>
      </c>
      <c r="BL1">
        <v>70</v>
      </c>
      <c r="BM1">
        <v>71</v>
      </c>
      <c r="BN1">
        <v>72</v>
      </c>
      <c r="BO1">
        <v>73</v>
      </c>
      <c r="BP1">
        <v>74</v>
      </c>
      <c r="BQ1">
        <v>75</v>
      </c>
      <c r="BR1">
        <v>76</v>
      </c>
      <c r="BS1">
        <v>77</v>
      </c>
      <c r="BT1">
        <v>78</v>
      </c>
      <c r="BU1">
        <v>79</v>
      </c>
      <c r="BV1">
        <v>80</v>
      </c>
      <c r="BW1">
        <v>81</v>
      </c>
      <c r="BX1">
        <v>82</v>
      </c>
      <c r="BY1">
        <v>83</v>
      </c>
      <c r="BZ1">
        <v>84</v>
      </c>
      <c r="CA1">
        <v>85</v>
      </c>
      <c r="CB1">
        <v>86</v>
      </c>
      <c r="CC1">
        <v>87</v>
      </c>
      <c r="CD1">
        <v>88</v>
      </c>
      <c r="CE1">
        <v>89</v>
      </c>
      <c r="CF1">
        <v>90</v>
      </c>
      <c r="CG1">
        <v>91</v>
      </c>
      <c r="CH1">
        <v>92</v>
      </c>
      <c r="CI1">
        <v>93</v>
      </c>
      <c r="CJ1">
        <v>94</v>
      </c>
      <c r="CK1">
        <v>95</v>
      </c>
      <c r="CL1">
        <v>96</v>
      </c>
      <c r="CM1">
        <v>97</v>
      </c>
      <c r="CN1">
        <v>98</v>
      </c>
      <c r="CO1">
        <v>99</v>
      </c>
      <c r="CP1">
        <v>100</v>
      </c>
    </row>
    <row r="2" spans="1:94" x14ac:dyDescent="0.4">
      <c r="A2" t="s">
        <v>314</v>
      </c>
      <c r="B2" t="str">
        <f t="shared" ref="B2:B13" si="0">MID(A2,2,100)</f>
        <v>50m</v>
      </c>
      <c r="C2">
        <v>0</v>
      </c>
      <c r="D2">
        <v>0.05</v>
      </c>
      <c r="E2">
        <v>5.96</v>
      </c>
      <c r="F2">
        <v>0.94059999999999999</v>
      </c>
      <c r="G2">
        <v>0.95699999999999996</v>
      </c>
      <c r="H2">
        <v>0.96960000000000002</v>
      </c>
      <c r="I2">
        <v>0.97919999999999996</v>
      </c>
      <c r="J2">
        <v>0.98650000000000004</v>
      </c>
      <c r="K2">
        <v>0.9919</v>
      </c>
      <c r="L2">
        <v>0.99590000000000001</v>
      </c>
      <c r="M2">
        <v>0.99880000000000002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0.99990000000000001</v>
      </c>
      <c r="AF2">
        <v>0.98809999999999998</v>
      </c>
      <c r="AG2">
        <v>0.97619999999999996</v>
      </c>
      <c r="AH2">
        <v>0.96430000000000005</v>
      </c>
      <c r="AI2">
        <v>0.95379999999999998</v>
      </c>
      <c r="AJ2">
        <v>0.94330000000000003</v>
      </c>
      <c r="AK2">
        <v>0.93269999999999997</v>
      </c>
      <c r="AL2">
        <v>0.92220000000000002</v>
      </c>
      <c r="AM2">
        <v>0.91169999999999995</v>
      </c>
      <c r="AN2">
        <v>0.90229999999999999</v>
      </c>
      <c r="AO2">
        <v>0.89280000000000004</v>
      </c>
      <c r="AP2">
        <v>0.88339999999999996</v>
      </c>
      <c r="AQ2">
        <v>0.87390000000000001</v>
      </c>
      <c r="AR2">
        <v>0.86450000000000005</v>
      </c>
      <c r="AS2">
        <v>0.85599999999999998</v>
      </c>
      <c r="AT2">
        <v>0.84750000000000003</v>
      </c>
      <c r="AU2">
        <v>0.83889999999999998</v>
      </c>
      <c r="AV2">
        <v>0.83040000000000003</v>
      </c>
      <c r="AW2">
        <v>0.82189999999999996</v>
      </c>
      <c r="AX2">
        <v>0.81420000000000003</v>
      </c>
      <c r="AY2">
        <v>0.80649999999999999</v>
      </c>
      <c r="AZ2">
        <v>0.79869999999999997</v>
      </c>
      <c r="BA2">
        <v>0.79100000000000004</v>
      </c>
      <c r="BB2">
        <v>0.7833</v>
      </c>
      <c r="BC2">
        <v>0.77629999999999999</v>
      </c>
      <c r="BD2">
        <v>0.76929999999999998</v>
      </c>
      <c r="BE2">
        <v>0.76219999999999999</v>
      </c>
      <c r="BF2">
        <v>0.75519999999999998</v>
      </c>
      <c r="BG2">
        <v>0.74819999999999998</v>
      </c>
      <c r="BH2">
        <v>0.74180000000000001</v>
      </c>
      <c r="BI2">
        <v>0.73540000000000005</v>
      </c>
      <c r="BJ2">
        <v>0.72889999999999999</v>
      </c>
      <c r="BK2">
        <v>0.72250000000000003</v>
      </c>
      <c r="BL2">
        <v>0.71609999999999996</v>
      </c>
      <c r="BM2">
        <v>0.70720000000000005</v>
      </c>
      <c r="BN2">
        <v>0.69840000000000002</v>
      </c>
      <c r="BO2">
        <v>0.6895</v>
      </c>
      <c r="BP2">
        <v>0.68069999999999997</v>
      </c>
      <c r="BQ2">
        <v>0.67179999999999995</v>
      </c>
      <c r="BR2">
        <v>0.6633</v>
      </c>
      <c r="BS2">
        <v>0.65469999999999995</v>
      </c>
      <c r="BT2">
        <v>0.6462</v>
      </c>
      <c r="BU2">
        <v>0.63759999999999994</v>
      </c>
      <c r="BV2">
        <v>0.62909999999999999</v>
      </c>
      <c r="BW2">
        <v>0.62060000000000004</v>
      </c>
      <c r="BX2">
        <v>0.61199999999999999</v>
      </c>
      <c r="BY2">
        <v>0.60350000000000004</v>
      </c>
      <c r="BZ2">
        <v>0.59489999999999998</v>
      </c>
      <c r="CA2">
        <v>0.58640000000000003</v>
      </c>
      <c r="CB2">
        <v>0.57089999999999996</v>
      </c>
      <c r="CC2">
        <v>0.5554</v>
      </c>
      <c r="CD2">
        <v>0.53979999999999995</v>
      </c>
      <c r="CE2">
        <v>0.52429999999999999</v>
      </c>
      <c r="CF2">
        <v>0.50880000000000003</v>
      </c>
      <c r="CG2">
        <v>0.48849999999999999</v>
      </c>
      <c r="CH2">
        <v>0.46810000000000002</v>
      </c>
      <c r="CI2">
        <v>0.44779999999999998</v>
      </c>
      <c r="CJ2">
        <v>0.4274</v>
      </c>
      <c r="CK2">
        <v>0.40710000000000002</v>
      </c>
      <c r="CL2">
        <v>0.374</v>
      </c>
      <c r="CM2">
        <v>0.34089999999999998</v>
      </c>
      <c r="CN2">
        <v>0.30790000000000001</v>
      </c>
      <c r="CO2">
        <v>0.27479999999999999</v>
      </c>
      <c r="CP2">
        <v>0.2417</v>
      </c>
    </row>
    <row r="3" spans="1:94" x14ac:dyDescent="0.4">
      <c r="A3" t="s">
        <v>315</v>
      </c>
      <c r="B3" t="str">
        <f t="shared" si="0"/>
        <v>55m</v>
      </c>
      <c r="C3">
        <v>0</v>
      </c>
      <c r="D3">
        <v>5.5E-2</v>
      </c>
      <c r="E3">
        <v>6.45</v>
      </c>
      <c r="F3">
        <v>0.93540000000000001</v>
      </c>
      <c r="G3">
        <v>0.95169999999999999</v>
      </c>
      <c r="H3">
        <v>0.96440000000000003</v>
      </c>
      <c r="I3">
        <v>0.97430000000000005</v>
      </c>
      <c r="J3">
        <v>0.9819</v>
      </c>
      <c r="K3">
        <v>0.98780000000000001</v>
      </c>
      <c r="L3">
        <v>0.99219999999999997</v>
      </c>
      <c r="M3">
        <v>0.99550000000000005</v>
      </c>
      <c r="N3">
        <v>0.99790000000000001</v>
      </c>
      <c r="O3">
        <v>0.99950000000000006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0.99990000000000001</v>
      </c>
      <c r="AF3">
        <v>0.98809999999999998</v>
      </c>
      <c r="AG3">
        <v>0.97619999999999996</v>
      </c>
      <c r="AH3">
        <v>0.96430000000000005</v>
      </c>
      <c r="AI3">
        <v>0.95379999999999998</v>
      </c>
      <c r="AJ3">
        <v>0.94330000000000003</v>
      </c>
      <c r="AK3">
        <v>0.93269999999999997</v>
      </c>
      <c r="AL3">
        <v>0.92220000000000002</v>
      </c>
      <c r="AM3">
        <v>0.91169999999999995</v>
      </c>
      <c r="AN3">
        <v>0.90229999999999999</v>
      </c>
      <c r="AO3">
        <v>0.89280000000000004</v>
      </c>
      <c r="AP3">
        <v>0.88339999999999996</v>
      </c>
      <c r="AQ3">
        <v>0.87390000000000001</v>
      </c>
      <c r="AR3">
        <v>0.86450000000000005</v>
      </c>
      <c r="AS3">
        <v>0.85599999999999998</v>
      </c>
      <c r="AT3">
        <v>0.84750000000000003</v>
      </c>
      <c r="AU3">
        <v>0.83889999999999998</v>
      </c>
      <c r="AV3">
        <v>0.83040000000000003</v>
      </c>
      <c r="AW3">
        <v>0.82189999999999996</v>
      </c>
      <c r="AX3">
        <v>0.81420000000000003</v>
      </c>
      <c r="AY3">
        <v>0.80649999999999999</v>
      </c>
      <c r="AZ3">
        <v>0.79869999999999997</v>
      </c>
      <c r="BA3">
        <v>0.79100000000000004</v>
      </c>
      <c r="BB3">
        <v>0.7833</v>
      </c>
      <c r="BC3">
        <v>0.77629999999999999</v>
      </c>
      <c r="BD3">
        <v>0.76929999999999998</v>
      </c>
      <c r="BE3">
        <v>0.76219999999999999</v>
      </c>
      <c r="BF3">
        <v>0.75519999999999998</v>
      </c>
      <c r="BG3">
        <v>0.74819999999999998</v>
      </c>
      <c r="BH3">
        <v>0.74180000000000001</v>
      </c>
      <c r="BI3">
        <v>0.73540000000000005</v>
      </c>
      <c r="BJ3">
        <v>0.72889999999999999</v>
      </c>
      <c r="BK3">
        <v>0.72250000000000003</v>
      </c>
      <c r="BL3">
        <v>0.71609999999999996</v>
      </c>
      <c r="BM3">
        <v>0.70720000000000005</v>
      </c>
      <c r="BN3">
        <v>0.69840000000000002</v>
      </c>
      <c r="BO3">
        <v>0.6895</v>
      </c>
      <c r="BP3">
        <v>0.68069999999999997</v>
      </c>
      <c r="BQ3">
        <v>0.67179999999999995</v>
      </c>
      <c r="BR3">
        <v>0.6633</v>
      </c>
      <c r="BS3">
        <v>0.65469999999999995</v>
      </c>
      <c r="BT3">
        <v>0.6462</v>
      </c>
      <c r="BU3">
        <v>0.63759999999999994</v>
      </c>
      <c r="BV3">
        <v>0.62909999999999999</v>
      </c>
      <c r="BW3">
        <v>0.62060000000000004</v>
      </c>
      <c r="BX3">
        <v>0.61199999999999999</v>
      </c>
      <c r="BY3">
        <v>0.60350000000000004</v>
      </c>
      <c r="BZ3">
        <v>0.59489999999999998</v>
      </c>
      <c r="CA3">
        <v>0.58640000000000003</v>
      </c>
      <c r="CB3">
        <v>0.57089999999999996</v>
      </c>
      <c r="CC3">
        <v>0.5554</v>
      </c>
      <c r="CD3">
        <v>0.53979999999999995</v>
      </c>
      <c r="CE3">
        <v>0.52429999999999999</v>
      </c>
      <c r="CF3">
        <v>0.50880000000000003</v>
      </c>
      <c r="CG3">
        <v>0.48849999999999999</v>
      </c>
      <c r="CH3">
        <v>0.46810000000000002</v>
      </c>
      <c r="CI3">
        <v>0.44779999999999998</v>
      </c>
      <c r="CJ3">
        <v>0.4274</v>
      </c>
      <c r="CK3">
        <v>0.40710000000000002</v>
      </c>
      <c r="CL3">
        <v>0.374</v>
      </c>
      <c r="CM3">
        <v>0.34089999999999998</v>
      </c>
      <c r="CN3">
        <v>0.30790000000000001</v>
      </c>
      <c r="CO3">
        <v>0.27479999999999999</v>
      </c>
      <c r="CP3">
        <v>0.2417</v>
      </c>
    </row>
    <row r="4" spans="1:94" x14ac:dyDescent="0.4">
      <c r="A4" t="s">
        <v>316</v>
      </c>
      <c r="B4" t="str">
        <f t="shared" si="0"/>
        <v>60m</v>
      </c>
      <c r="C4">
        <v>0</v>
      </c>
      <c r="D4">
        <v>0.06</v>
      </c>
      <c r="E4">
        <v>6.92</v>
      </c>
      <c r="F4">
        <v>0.93120000000000003</v>
      </c>
      <c r="G4">
        <v>0.94740000000000002</v>
      </c>
      <c r="H4">
        <v>0.96020000000000005</v>
      </c>
      <c r="I4">
        <v>0.97030000000000005</v>
      </c>
      <c r="J4">
        <v>0.97829999999999995</v>
      </c>
      <c r="K4">
        <v>0.98450000000000004</v>
      </c>
      <c r="L4">
        <v>0.98929999999999996</v>
      </c>
      <c r="M4">
        <v>0.99299999999999999</v>
      </c>
      <c r="N4">
        <v>0.99580000000000002</v>
      </c>
      <c r="O4">
        <v>0.99780000000000002</v>
      </c>
      <c r="P4">
        <v>0.99919999999999998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0.99990000000000001</v>
      </c>
      <c r="AF4">
        <v>0.98809999999999998</v>
      </c>
      <c r="AG4">
        <v>0.97619999999999996</v>
      </c>
      <c r="AH4">
        <v>0.96430000000000005</v>
      </c>
      <c r="AI4">
        <v>0.95379999999999998</v>
      </c>
      <c r="AJ4">
        <v>0.94330000000000003</v>
      </c>
      <c r="AK4">
        <v>0.93269999999999997</v>
      </c>
      <c r="AL4">
        <v>0.92220000000000002</v>
      </c>
      <c r="AM4">
        <v>0.91169999999999995</v>
      </c>
      <c r="AN4">
        <v>0.90229999999999999</v>
      </c>
      <c r="AO4">
        <v>0.89280000000000004</v>
      </c>
      <c r="AP4">
        <v>0.88339999999999996</v>
      </c>
      <c r="AQ4">
        <v>0.87390000000000001</v>
      </c>
      <c r="AR4">
        <v>0.86450000000000005</v>
      </c>
      <c r="AS4">
        <v>0.85599999999999998</v>
      </c>
      <c r="AT4">
        <v>0.84750000000000003</v>
      </c>
      <c r="AU4">
        <v>0.83889999999999998</v>
      </c>
      <c r="AV4">
        <v>0.83040000000000003</v>
      </c>
      <c r="AW4">
        <v>0.82189999999999996</v>
      </c>
      <c r="AX4">
        <v>0.81420000000000003</v>
      </c>
      <c r="AY4">
        <v>0.80649999999999999</v>
      </c>
      <c r="AZ4">
        <v>0.79869999999999997</v>
      </c>
      <c r="BA4">
        <v>0.79100000000000004</v>
      </c>
      <c r="BB4">
        <v>0.7833</v>
      </c>
      <c r="BC4">
        <v>0.77629999999999999</v>
      </c>
      <c r="BD4">
        <v>0.76929999999999998</v>
      </c>
      <c r="BE4">
        <v>0.76219999999999999</v>
      </c>
      <c r="BF4">
        <v>0.75519999999999998</v>
      </c>
      <c r="BG4">
        <v>0.74819999999999998</v>
      </c>
      <c r="BH4">
        <v>0.74180000000000001</v>
      </c>
      <c r="BI4">
        <v>0.73540000000000005</v>
      </c>
      <c r="BJ4">
        <v>0.72889999999999999</v>
      </c>
      <c r="BK4">
        <v>0.72250000000000003</v>
      </c>
      <c r="BL4">
        <v>0.71609999999999996</v>
      </c>
      <c r="BM4">
        <v>0.70720000000000005</v>
      </c>
      <c r="BN4">
        <v>0.69840000000000002</v>
      </c>
      <c r="BO4">
        <v>0.6895</v>
      </c>
      <c r="BP4">
        <v>0.68069999999999997</v>
      </c>
      <c r="BQ4">
        <v>0.67179999999999995</v>
      </c>
      <c r="BR4">
        <v>0.6633</v>
      </c>
      <c r="BS4">
        <v>0.65469999999999995</v>
      </c>
      <c r="BT4">
        <v>0.6462</v>
      </c>
      <c r="BU4">
        <v>0.63759999999999994</v>
      </c>
      <c r="BV4">
        <v>0.62909999999999999</v>
      </c>
      <c r="BW4">
        <v>0.62060000000000004</v>
      </c>
      <c r="BX4">
        <v>0.61199999999999999</v>
      </c>
      <c r="BY4">
        <v>0.60350000000000004</v>
      </c>
      <c r="BZ4">
        <v>0.59489999999999998</v>
      </c>
      <c r="CA4">
        <v>0.58640000000000003</v>
      </c>
      <c r="CB4">
        <v>0.57089999999999996</v>
      </c>
      <c r="CC4">
        <v>0.5554</v>
      </c>
      <c r="CD4">
        <v>0.53979999999999995</v>
      </c>
      <c r="CE4">
        <v>0.52429999999999999</v>
      </c>
      <c r="CF4">
        <v>0.50880000000000003</v>
      </c>
      <c r="CG4">
        <v>0.48849999999999999</v>
      </c>
      <c r="CH4">
        <v>0.46810000000000002</v>
      </c>
      <c r="CI4">
        <v>0.44779999999999998</v>
      </c>
      <c r="CJ4">
        <v>0.4274</v>
      </c>
      <c r="CK4">
        <v>0.40710000000000002</v>
      </c>
      <c r="CL4">
        <v>0.374</v>
      </c>
      <c r="CM4">
        <v>0.34089999999999998</v>
      </c>
      <c r="CN4">
        <v>0.30790000000000001</v>
      </c>
      <c r="CO4">
        <v>0.27479999999999999</v>
      </c>
      <c r="CP4">
        <v>0.2417</v>
      </c>
    </row>
    <row r="5" spans="1:94" x14ac:dyDescent="0.4">
      <c r="A5" t="s">
        <v>317</v>
      </c>
      <c r="B5" t="str">
        <f t="shared" si="0"/>
        <v>100m</v>
      </c>
      <c r="C5">
        <v>0</v>
      </c>
      <c r="D5">
        <v>0.1</v>
      </c>
      <c r="E5">
        <v>10.49</v>
      </c>
      <c r="F5">
        <v>0.9123</v>
      </c>
      <c r="G5">
        <v>0.92879999999999996</v>
      </c>
      <c r="H5">
        <v>0.9425</v>
      </c>
      <c r="I5">
        <v>0.95399999999999996</v>
      </c>
      <c r="J5">
        <v>0.9637</v>
      </c>
      <c r="K5">
        <v>0.97189999999999999</v>
      </c>
      <c r="L5">
        <v>0.97889999999999999</v>
      </c>
      <c r="M5">
        <v>0.98480000000000001</v>
      </c>
      <c r="N5">
        <v>0.98970000000000002</v>
      </c>
      <c r="O5">
        <v>0.99390000000000001</v>
      </c>
      <c r="P5">
        <v>0.99729999999999996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0.9899</v>
      </c>
      <c r="AF5">
        <v>0.97809999999999997</v>
      </c>
      <c r="AG5">
        <v>0.96630000000000005</v>
      </c>
      <c r="AH5">
        <v>0.95450000000000002</v>
      </c>
      <c r="AI5">
        <v>0.94399999999999995</v>
      </c>
      <c r="AJ5">
        <v>0.9335</v>
      </c>
      <c r="AK5">
        <v>0.92300000000000004</v>
      </c>
      <c r="AL5">
        <v>0.91249999999999998</v>
      </c>
      <c r="AM5">
        <v>0.90200000000000002</v>
      </c>
      <c r="AN5">
        <v>0.89259999999999995</v>
      </c>
      <c r="AO5">
        <v>0.88319999999999999</v>
      </c>
      <c r="AP5">
        <v>0.87390000000000001</v>
      </c>
      <c r="AQ5">
        <v>0.86450000000000005</v>
      </c>
      <c r="AR5">
        <v>0.85509999999999997</v>
      </c>
      <c r="AS5">
        <v>0.84660000000000002</v>
      </c>
      <c r="AT5">
        <v>0.83809999999999996</v>
      </c>
      <c r="AU5">
        <v>0.82969999999999999</v>
      </c>
      <c r="AV5">
        <v>0.82120000000000004</v>
      </c>
      <c r="AW5">
        <v>0.81269999999999998</v>
      </c>
      <c r="AX5">
        <v>0.80500000000000005</v>
      </c>
      <c r="AY5">
        <v>0.7974</v>
      </c>
      <c r="AZ5">
        <v>0.78969999999999996</v>
      </c>
      <c r="BA5">
        <v>0.78210000000000002</v>
      </c>
      <c r="BB5">
        <v>0.77439999999999998</v>
      </c>
      <c r="BC5">
        <v>0.76739999999999997</v>
      </c>
      <c r="BD5">
        <v>0.76039999999999996</v>
      </c>
      <c r="BE5">
        <v>0.75349999999999995</v>
      </c>
      <c r="BF5">
        <v>0.74650000000000005</v>
      </c>
      <c r="BG5">
        <v>0.73950000000000005</v>
      </c>
      <c r="BH5">
        <v>0.73309999999999997</v>
      </c>
      <c r="BI5">
        <v>0.72670000000000001</v>
      </c>
      <c r="BJ5">
        <v>0.72040000000000004</v>
      </c>
      <c r="BK5">
        <v>0.71399999999999997</v>
      </c>
      <c r="BL5">
        <v>0.70760000000000001</v>
      </c>
      <c r="BM5">
        <v>0.69830000000000003</v>
      </c>
      <c r="BN5">
        <v>0.68899999999999995</v>
      </c>
      <c r="BO5">
        <v>0.67979999999999996</v>
      </c>
      <c r="BP5">
        <v>0.67049999999999998</v>
      </c>
      <c r="BQ5">
        <v>0.66120000000000001</v>
      </c>
      <c r="BR5">
        <v>0.65380000000000005</v>
      </c>
      <c r="BS5">
        <v>0.64649999999999996</v>
      </c>
      <c r="BT5">
        <v>0.6391</v>
      </c>
      <c r="BU5">
        <v>0.63180000000000003</v>
      </c>
      <c r="BV5">
        <v>0.62439999999999996</v>
      </c>
      <c r="BW5">
        <v>0.60709999999999997</v>
      </c>
      <c r="BX5">
        <v>0.58979999999999999</v>
      </c>
      <c r="BY5">
        <v>0.57250000000000001</v>
      </c>
      <c r="BZ5">
        <v>0.55520000000000003</v>
      </c>
      <c r="CA5">
        <v>0.53790000000000004</v>
      </c>
      <c r="CB5">
        <v>0.52149999999999996</v>
      </c>
      <c r="CC5">
        <v>0.50519999999999998</v>
      </c>
      <c r="CD5">
        <v>0.48880000000000001</v>
      </c>
      <c r="CE5">
        <v>0.47249999999999998</v>
      </c>
      <c r="CF5">
        <v>0.45610000000000001</v>
      </c>
      <c r="CG5">
        <v>0.43480000000000002</v>
      </c>
      <c r="CH5">
        <v>0.41349999999999998</v>
      </c>
      <c r="CI5">
        <v>0.39229999999999998</v>
      </c>
      <c r="CJ5">
        <v>0.371</v>
      </c>
      <c r="CK5">
        <v>0.34970000000000001</v>
      </c>
      <c r="CL5">
        <v>0.3281</v>
      </c>
      <c r="CM5">
        <v>0.30649999999999999</v>
      </c>
      <c r="CN5">
        <v>0.28489999999999999</v>
      </c>
      <c r="CO5">
        <v>0.26329999999999998</v>
      </c>
      <c r="CP5">
        <v>0.2417</v>
      </c>
    </row>
    <row r="6" spans="1:94" x14ac:dyDescent="0.4">
      <c r="A6" t="s">
        <v>318</v>
      </c>
      <c r="B6" t="str">
        <f t="shared" si="0"/>
        <v>200m</v>
      </c>
      <c r="C6">
        <v>0</v>
      </c>
      <c r="D6">
        <v>0.2</v>
      </c>
      <c r="E6">
        <v>21.34</v>
      </c>
      <c r="F6">
        <v>0.89070000000000005</v>
      </c>
      <c r="G6">
        <v>0.90990000000000004</v>
      </c>
      <c r="H6">
        <v>0.92630000000000001</v>
      </c>
      <c r="I6">
        <v>0.9405</v>
      </c>
      <c r="J6">
        <v>0.95279999999999998</v>
      </c>
      <c r="K6">
        <v>0.96350000000000002</v>
      </c>
      <c r="L6">
        <v>0.9728</v>
      </c>
      <c r="M6">
        <v>0.98109999999999997</v>
      </c>
      <c r="N6">
        <v>0.98819999999999997</v>
      </c>
      <c r="O6">
        <v>0.99450000000000005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0.99399999999999999</v>
      </c>
      <c r="AE6">
        <v>0.98129999999999995</v>
      </c>
      <c r="AF6">
        <v>0.96870000000000001</v>
      </c>
      <c r="AG6">
        <v>0.95599999999999996</v>
      </c>
      <c r="AH6">
        <v>0.94340000000000002</v>
      </c>
      <c r="AI6">
        <v>0.93230000000000002</v>
      </c>
      <c r="AJ6">
        <v>0.92110000000000003</v>
      </c>
      <c r="AK6">
        <v>0.91</v>
      </c>
      <c r="AL6">
        <v>0.89880000000000004</v>
      </c>
      <c r="AM6">
        <v>0.88770000000000004</v>
      </c>
      <c r="AN6">
        <v>0.87780000000000002</v>
      </c>
      <c r="AO6">
        <v>0.8679</v>
      </c>
      <c r="AP6">
        <v>0.85799999999999998</v>
      </c>
      <c r="AQ6">
        <v>0.84809999999999997</v>
      </c>
      <c r="AR6">
        <v>0.83819999999999995</v>
      </c>
      <c r="AS6">
        <v>0.82930000000000004</v>
      </c>
      <c r="AT6">
        <v>0.82050000000000001</v>
      </c>
      <c r="AU6">
        <v>0.81159999999999999</v>
      </c>
      <c r="AV6">
        <v>0.80279999999999996</v>
      </c>
      <c r="AW6">
        <v>0.79390000000000005</v>
      </c>
      <c r="AX6">
        <v>0.78590000000000004</v>
      </c>
      <c r="AY6">
        <v>0.77790000000000004</v>
      </c>
      <c r="AZ6">
        <v>0.77</v>
      </c>
      <c r="BA6">
        <v>0.76200000000000001</v>
      </c>
      <c r="BB6">
        <v>0.754</v>
      </c>
      <c r="BC6">
        <v>0.74680000000000002</v>
      </c>
      <c r="BD6">
        <v>0.73960000000000004</v>
      </c>
      <c r="BE6">
        <v>0.73240000000000005</v>
      </c>
      <c r="BF6">
        <v>0.72519999999999996</v>
      </c>
      <c r="BG6">
        <v>0.71799999999999997</v>
      </c>
      <c r="BH6">
        <v>0.71140000000000003</v>
      </c>
      <c r="BI6">
        <v>0.70489999999999997</v>
      </c>
      <c r="BJ6">
        <v>0.69830000000000003</v>
      </c>
      <c r="BK6">
        <v>0.69179999999999997</v>
      </c>
      <c r="BL6">
        <v>0.68520000000000003</v>
      </c>
      <c r="BM6">
        <v>0.67920000000000003</v>
      </c>
      <c r="BN6">
        <v>0.67320000000000002</v>
      </c>
      <c r="BO6">
        <v>0.6673</v>
      </c>
      <c r="BP6">
        <v>0.6613</v>
      </c>
      <c r="BQ6">
        <v>0.65529999999999999</v>
      </c>
      <c r="BR6">
        <v>0.64280000000000004</v>
      </c>
      <c r="BS6">
        <v>0.63029999999999997</v>
      </c>
      <c r="BT6">
        <v>0.61780000000000002</v>
      </c>
      <c r="BU6">
        <v>0.60529999999999995</v>
      </c>
      <c r="BV6">
        <v>0.59279999999999999</v>
      </c>
      <c r="BW6">
        <v>0.57589999999999997</v>
      </c>
      <c r="BX6">
        <v>0.55889999999999995</v>
      </c>
      <c r="BY6">
        <v>0.54200000000000004</v>
      </c>
      <c r="BZ6">
        <v>0.52500000000000002</v>
      </c>
      <c r="CA6">
        <v>0.5081</v>
      </c>
      <c r="CB6">
        <v>0.48859999999999998</v>
      </c>
      <c r="CC6">
        <v>0.46899999999999997</v>
      </c>
      <c r="CD6">
        <v>0.44950000000000001</v>
      </c>
      <c r="CE6">
        <v>0.4299</v>
      </c>
      <c r="CF6">
        <v>0.41039999999999999</v>
      </c>
      <c r="CG6">
        <v>0.3911</v>
      </c>
      <c r="CH6">
        <v>0.37180000000000002</v>
      </c>
      <c r="CI6">
        <v>0.35239999999999999</v>
      </c>
      <c r="CJ6">
        <v>0.33310000000000001</v>
      </c>
      <c r="CK6">
        <v>0.31380000000000002</v>
      </c>
      <c r="CL6">
        <v>0.2994</v>
      </c>
      <c r="CM6">
        <v>0.28499999999999998</v>
      </c>
      <c r="CN6">
        <v>0.27050000000000002</v>
      </c>
      <c r="CO6">
        <v>0.25609999999999999</v>
      </c>
      <c r="CP6">
        <v>0.2417</v>
      </c>
    </row>
    <row r="7" spans="1:94" x14ac:dyDescent="0.4">
      <c r="A7" t="s">
        <v>319</v>
      </c>
      <c r="B7" t="str">
        <f t="shared" si="0"/>
        <v>300m</v>
      </c>
      <c r="C7">
        <v>0</v>
      </c>
      <c r="D7">
        <v>0.3</v>
      </c>
      <c r="E7">
        <v>33</v>
      </c>
      <c r="F7">
        <v>0.87580000000000002</v>
      </c>
      <c r="G7">
        <v>0.89670000000000005</v>
      </c>
      <c r="H7">
        <v>0.91479999999999995</v>
      </c>
      <c r="I7">
        <v>0.93059999999999998</v>
      </c>
      <c r="J7">
        <v>0.94450000000000001</v>
      </c>
      <c r="K7">
        <v>0.95689999999999997</v>
      </c>
      <c r="L7">
        <v>0.96789999999999998</v>
      </c>
      <c r="M7">
        <v>0.97770000000000001</v>
      </c>
      <c r="N7">
        <v>0.98650000000000004</v>
      </c>
      <c r="O7">
        <v>0.99439999999999995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0.99539999999999995</v>
      </c>
      <c r="AC7">
        <v>0.98229999999999995</v>
      </c>
      <c r="AD7">
        <v>0.97089999999999999</v>
      </c>
      <c r="AE7">
        <v>0.95940000000000003</v>
      </c>
      <c r="AF7">
        <v>0.94789999999999996</v>
      </c>
      <c r="AG7">
        <v>0.93640000000000001</v>
      </c>
      <c r="AH7">
        <v>0.92500000000000004</v>
      </c>
      <c r="AI7">
        <v>0.91479999999999995</v>
      </c>
      <c r="AJ7">
        <v>0.90459999999999996</v>
      </c>
      <c r="AK7">
        <v>0.89439999999999997</v>
      </c>
      <c r="AL7">
        <v>0.88419999999999999</v>
      </c>
      <c r="AM7">
        <v>0.874</v>
      </c>
      <c r="AN7">
        <v>0.86480000000000001</v>
      </c>
      <c r="AO7">
        <v>0.85570000000000002</v>
      </c>
      <c r="AP7">
        <v>0.84660000000000002</v>
      </c>
      <c r="AQ7">
        <v>0.83750000000000002</v>
      </c>
      <c r="AR7">
        <v>0.82830000000000004</v>
      </c>
      <c r="AS7">
        <v>0.82010000000000005</v>
      </c>
      <c r="AT7">
        <v>0.81189999999999996</v>
      </c>
      <c r="AU7">
        <v>0.80369999999999997</v>
      </c>
      <c r="AV7">
        <v>0.79549999999999998</v>
      </c>
      <c r="AW7">
        <v>0.78720000000000001</v>
      </c>
      <c r="AX7">
        <v>0.77980000000000005</v>
      </c>
      <c r="AY7">
        <v>0.77229999999999999</v>
      </c>
      <c r="AZ7">
        <v>0.76490000000000002</v>
      </c>
      <c r="BA7">
        <v>0.75749999999999995</v>
      </c>
      <c r="BB7">
        <v>0.75</v>
      </c>
      <c r="BC7">
        <v>0.74329999999999996</v>
      </c>
      <c r="BD7">
        <v>0.73650000000000004</v>
      </c>
      <c r="BE7">
        <v>0.72970000000000002</v>
      </c>
      <c r="BF7">
        <v>0.72289999999999999</v>
      </c>
      <c r="BG7">
        <v>0.71619999999999995</v>
      </c>
      <c r="BH7">
        <v>0.70760000000000001</v>
      </c>
      <c r="BI7">
        <v>0.69899999999999995</v>
      </c>
      <c r="BJ7">
        <v>0.69040000000000001</v>
      </c>
      <c r="BK7">
        <v>0.68179999999999996</v>
      </c>
      <c r="BL7">
        <v>0.67320000000000002</v>
      </c>
      <c r="BM7">
        <v>0.66279999999999994</v>
      </c>
      <c r="BN7">
        <v>0.65249999999999997</v>
      </c>
      <c r="BO7">
        <v>0.64219999999999999</v>
      </c>
      <c r="BP7">
        <v>0.63190000000000002</v>
      </c>
      <c r="BQ7">
        <v>0.62150000000000005</v>
      </c>
      <c r="BR7">
        <v>0.60940000000000005</v>
      </c>
      <c r="BS7">
        <v>0.59730000000000005</v>
      </c>
      <c r="BT7">
        <v>0.58509999999999995</v>
      </c>
      <c r="BU7">
        <v>0.57299999999999995</v>
      </c>
      <c r="BV7">
        <v>0.56089999999999995</v>
      </c>
      <c r="BW7">
        <v>0.54569999999999996</v>
      </c>
      <c r="BX7">
        <v>0.53059999999999996</v>
      </c>
      <c r="BY7">
        <v>0.51539999999999997</v>
      </c>
      <c r="BZ7">
        <v>0.50029999999999997</v>
      </c>
      <c r="CA7">
        <v>0.48509999999999998</v>
      </c>
      <c r="CB7">
        <v>0.46879999999999999</v>
      </c>
      <c r="CC7">
        <v>0.45250000000000001</v>
      </c>
      <c r="CD7">
        <v>0.43619999999999998</v>
      </c>
      <c r="CE7">
        <v>0.4199</v>
      </c>
      <c r="CF7">
        <v>0.40360000000000001</v>
      </c>
      <c r="CG7">
        <v>0.38600000000000001</v>
      </c>
      <c r="CH7">
        <v>0.36840000000000001</v>
      </c>
      <c r="CI7">
        <v>0.3508</v>
      </c>
      <c r="CJ7">
        <v>0.3332</v>
      </c>
      <c r="CK7">
        <v>0.31559999999999999</v>
      </c>
      <c r="CL7">
        <v>0.30080000000000001</v>
      </c>
      <c r="CM7">
        <v>0.28610000000000002</v>
      </c>
      <c r="CN7">
        <v>0.2712</v>
      </c>
      <c r="CO7">
        <v>0.25650000000000001</v>
      </c>
      <c r="CP7">
        <v>0.2417</v>
      </c>
    </row>
    <row r="8" spans="1:94" x14ac:dyDescent="0.4">
      <c r="A8" t="s">
        <v>320</v>
      </c>
      <c r="B8" t="str">
        <f t="shared" si="0"/>
        <v>400m</v>
      </c>
      <c r="C8">
        <v>0</v>
      </c>
      <c r="D8">
        <v>0.4</v>
      </c>
      <c r="E8">
        <v>47.6</v>
      </c>
      <c r="F8">
        <v>0.8609</v>
      </c>
      <c r="G8">
        <v>0.88349999999999995</v>
      </c>
      <c r="H8">
        <v>0.9032</v>
      </c>
      <c r="I8">
        <v>0.92069999999999996</v>
      </c>
      <c r="J8">
        <v>0.93630000000000002</v>
      </c>
      <c r="K8">
        <v>0.95030000000000003</v>
      </c>
      <c r="L8">
        <v>0.96299999999999997</v>
      </c>
      <c r="M8">
        <v>0.97440000000000004</v>
      </c>
      <c r="N8">
        <v>0.98480000000000001</v>
      </c>
      <c r="O8">
        <v>0.99429999999999996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0.99270000000000003</v>
      </c>
      <c r="AA8">
        <v>0.98109999999999997</v>
      </c>
      <c r="AB8">
        <v>0.96960000000000002</v>
      </c>
      <c r="AC8">
        <v>0.95799999999999996</v>
      </c>
      <c r="AD8">
        <v>0.94769999999999999</v>
      </c>
      <c r="AE8">
        <v>0.93740000000000001</v>
      </c>
      <c r="AF8">
        <v>0.92710000000000004</v>
      </c>
      <c r="AG8">
        <v>0.91679999999999995</v>
      </c>
      <c r="AH8">
        <v>0.90649999999999997</v>
      </c>
      <c r="AI8">
        <v>0.8972</v>
      </c>
      <c r="AJ8">
        <v>0.88800000000000001</v>
      </c>
      <c r="AK8">
        <v>0.87870000000000004</v>
      </c>
      <c r="AL8">
        <v>0.86950000000000005</v>
      </c>
      <c r="AM8">
        <v>0.86019999999999996</v>
      </c>
      <c r="AN8">
        <v>0.8518</v>
      </c>
      <c r="AO8">
        <v>0.84350000000000003</v>
      </c>
      <c r="AP8">
        <v>0.83509999999999995</v>
      </c>
      <c r="AQ8">
        <v>0.82679999999999998</v>
      </c>
      <c r="AR8">
        <v>0.81840000000000002</v>
      </c>
      <c r="AS8">
        <v>0.81079999999999997</v>
      </c>
      <c r="AT8">
        <v>0.80320000000000003</v>
      </c>
      <c r="AU8">
        <v>0.79569999999999996</v>
      </c>
      <c r="AV8">
        <v>0.78810000000000002</v>
      </c>
      <c r="AW8">
        <v>0.78049999999999997</v>
      </c>
      <c r="AX8">
        <v>0.77359999999999995</v>
      </c>
      <c r="AY8">
        <v>0.76670000000000005</v>
      </c>
      <c r="AZ8">
        <v>0.75980000000000003</v>
      </c>
      <c r="BA8">
        <v>0.75290000000000001</v>
      </c>
      <c r="BB8">
        <v>0.746</v>
      </c>
      <c r="BC8">
        <v>0.73970000000000002</v>
      </c>
      <c r="BD8">
        <v>0.73329999999999995</v>
      </c>
      <c r="BE8">
        <v>0.72699999999999998</v>
      </c>
      <c r="BF8">
        <v>0.72060000000000002</v>
      </c>
      <c r="BG8">
        <v>0.71430000000000005</v>
      </c>
      <c r="BH8">
        <v>0.70369999999999999</v>
      </c>
      <c r="BI8">
        <v>0.69299999999999995</v>
      </c>
      <c r="BJ8">
        <v>0.68240000000000001</v>
      </c>
      <c r="BK8">
        <v>0.67169999999999996</v>
      </c>
      <c r="BL8">
        <v>0.66110000000000002</v>
      </c>
      <c r="BM8">
        <v>0.64639999999999997</v>
      </c>
      <c r="BN8">
        <v>0.63170000000000004</v>
      </c>
      <c r="BO8">
        <v>0.61709999999999998</v>
      </c>
      <c r="BP8">
        <v>0.60240000000000005</v>
      </c>
      <c r="BQ8">
        <v>0.5877</v>
      </c>
      <c r="BR8">
        <v>0.57589999999999997</v>
      </c>
      <c r="BS8">
        <v>0.56420000000000003</v>
      </c>
      <c r="BT8">
        <v>0.5524</v>
      </c>
      <c r="BU8">
        <v>0.54069999999999996</v>
      </c>
      <c r="BV8">
        <v>0.52890000000000004</v>
      </c>
      <c r="BW8">
        <v>0.51549999999999996</v>
      </c>
      <c r="BX8">
        <v>0.50219999999999998</v>
      </c>
      <c r="BY8">
        <v>0.48880000000000001</v>
      </c>
      <c r="BZ8">
        <v>0.47549999999999998</v>
      </c>
      <c r="CA8">
        <v>0.46210000000000001</v>
      </c>
      <c r="CB8">
        <v>0.44900000000000001</v>
      </c>
      <c r="CC8">
        <v>0.43590000000000001</v>
      </c>
      <c r="CD8">
        <v>0.4229</v>
      </c>
      <c r="CE8">
        <v>0.4098</v>
      </c>
      <c r="CF8">
        <v>0.3967</v>
      </c>
      <c r="CG8">
        <v>0.38080000000000003</v>
      </c>
      <c r="CH8">
        <v>0.3649</v>
      </c>
      <c r="CI8">
        <v>0.34910000000000002</v>
      </c>
      <c r="CJ8">
        <v>0.3332</v>
      </c>
      <c r="CK8">
        <v>0.31730000000000003</v>
      </c>
      <c r="CL8">
        <v>0.30220000000000002</v>
      </c>
      <c r="CM8">
        <v>0.28710000000000002</v>
      </c>
      <c r="CN8">
        <v>0.27189999999999998</v>
      </c>
      <c r="CO8">
        <v>0.25679999999999997</v>
      </c>
      <c r="CP8">
        <v>0.2417</v>
      </c>
    </row>
    <row r="9" spans="1:94" x14ac:dyDescent="0.4">
      <c r="A9" t="s">
        <v>321</v>
      </c>
      <c r="B9" t="str">
        <f t="shared" si="0"/>
        <v>500m</v>
      </c>
      <c r="C9">
        <v>0</v>
      </c>
      <c r="D9">
        <v>0.5</v>
      </c>
      <c r="E9">
        <v>63.7</v>
      </c>
      <c r="F9">
        <v>0.86699999999999999</v>
      </c>
      <c r="G9">
        <v>0.88919999999999999</v>
      </c>
      <c r="H9">
        <v>0.90859999999999996</v>
      </c>
      <c r="I9">
        <v>0.92569999999999997</v>
      </c>
      <c r="J9">
        <v>0.94079999999999997</v>
      </c>
      <c r="K9">
        <v>0.95420000000000005</v>
      </c>
      <c r="L9">
        <v>0.96609999999999996</v>
      </c>
      <c r="M9">
        <v>0.97670000000000001</v>
      </c>
      <c r="N9">
        <v>0.98619999999999997</v>
      </c>
      <c r="O9">
        <v>0.99470000000000003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0.99539999999999995</v>
      </c>
      <c r="AB9">
        <v>0.98429999999999995</v>
      </c>
      <c r="AC9">
        <v>0.97299999999999998</v>
      </c>
      <c r="AD9">
        <v>0.96299999999999997</v>
      </c>
      <c r="AE9">
        <v>0.95299999999999996</v>
      </c>
      <c r="AF9">
        <v>0.94299999999999995</v>
      </c>
      <c r="AG9">
        <v>0.93300000000000005</v>
      </c>
      <c r="AH9">
        <v>0.92290000000000005</v>
      </c>
      <c r="AI9">
        <v>0.91390000000000005</v>
      </c>
      <c r="AJ9">
        <v>0.90490000000000004</v>
      </c>
      <c r="AK9">
        <v>0.89580000000000004</v>
      </c>
      <c r="AL9">
        <v>0.88680000000000003</v>
      </c>
      <c r="AM9">
        <v>0.87770000000000004</v>
      </c>
      <c r="AN9">
        <v>0.86950000000000005</v>
      </c>
      <c r="AO9">
        <v>0.86140000000000005</v>
      </c>
      <c r="AP9">
        <v>0.85309999999999997</v>
      </c>
      <c r="AQ9">
        <v>0.84499999999999997</v>
      </c>
      <c r="AR9">
        <v>0.83679999999999999</v>
      </c>
      <c r="AS9">
        <v>0.82830000000000004</v>
      </c>
      <c r="AT9">
        <v>0.81969999999999998</v>
      </c>
      <c r="AU9">
        <v>0.81130000000000002</v>
      </c>
      <c r="AV9">
        <v>0.80279999999999996</v>
      </c>
      <c r="AW9">
        <v>0.79430000000000001</v>
      </c>
      <c r="AX9">
        <v>0.78620000000000001</v>
      </c>
      <c r="AY9">
        <v>0.77810000000000001</v>
      </c>
      <c r="AZ9">
        <v>0.77</v>
      </c>
      <c r="BA9">
        <v>0.76180000000000003</v>
      </c>
      <c r="BB9">
        <v>0.75370000000000004</v>
      </c>
      <c r="BC9">
        <v>0.74529999999999996</v>
      </c>
      <c r="BD9">
        <v>0.73680000000000001</v>
      </c>
      <c r="BE9">
        <v>0.72840000000000005</v>
      </c>
      <c r="BF9">
        <v>0.71989999999999998</v>
      </c>
      <c r="BG9">
        <v>0.71140000000000003</v>
      </c>
      <c r="BH9">
        <v>0.70009999999999994</v>
      </c>
      <c r="BI9">
        <v>0.68869999999999998</v>
      </c>
      <c r="BJ9">
        <v>0.6774</v>
      </c>
      <c r="BK9">
        <v>0.66600000000000004</v>
      </c>
      <c r="BL9">
        <v>0.65469999999999995</v>
      </c>
      <c r="BM9">
        <v>0.63990000000000002</v>
      </c>
      <c r="BN9">
        <v>0.62509999999999999</v>
      </c>
      <c r="BO9">
        <v>0.61040000000000005</v>
      </c>
      <c r="BP9">
        <v>0.59560000000000002</v>
      </c>
      <c r="BQ9">
        <v>0.58089999999999997</v>
      </c>
      <c r="BR9">
        <v>0.56869999999999998</v>
      </c>
      <c r="BS9">
        <v>0.55659999999999998</v>
      </c>
      <c r="BT9">
        <v>0.5444</v>
      </c>
      <c r="BU9">
        <v>0.5323</v>
      </c>
      <c r="BV9">
        <v>0.52010000000000001</v>
      </c>
      <c r="BW9">
        <v>0.50680000000000003</v>
      </c>
      <c r="BX9">
        <v>0.49370000000000003</v>
      </c>
      <c r="BY9">
        <v>0.48039999999999999</v>
      </c>
      <c r="BZ9">
        <v>0.4672</v>
      </c>
      <c r="CA9">
        <v>0.45400000000000001</v>
      </c>
      <c r="CB9">
        <v>0.44109999999999999</v>
      </c>
      <c r="CC9">
        <v>0.42809999999999998</v>
      </c>
      <c r="CD9">
        <v>0.4153</v>
      </c>
      <c r="CE9">
        <v>0.40239999999999998</v>
      </c>
      <c r="CF9">
        <v>0.38950000000000001</v>
      </c>
      <c r="CG9">
        <v>0.37430000000000002</v>
      </c>
      <c r="CH9">
        <v>0.35920000000000002</v>
      </c>
      <c r="CI9">
        <v>0.34420000000000001</v>
      </c>
      <c r="CJ9">
        <v>0.32900000000000001</v>
      </c>
      <c r="CK9">
        <v>0.31390000000000001</v>
      </c>
      <c r="CL9">
        <v>0.29949999999999999</v>
      </c>
      <c r="CM9">
        <v>0.28510000000000002</v>
      </c>
      <c r="CN9">
        <v>0.27060000000000001</v>
      </c>
      <c r="CO9">
        <v>0.25609999999999999</v>
      </c>
      <c r="CP9">
        <v>0.2417</v>
      </c>
    </row>
    <row r="10" spans="1:94" x14ac:dyDescent="0.4">
      <c r="A10" t="s">
        <v>322</v>
      </c>
      <c r="B10" t="str">
        <f t="shared" si="0"/>
        <v>600m</v>
      </c>
      <c r="C10">
        <v>0</v>
      </c>
      <c r="D10">
        <v>0.6</v>
      </c>
      <c r="E10">
        <v>80</v>
      </c>
      <c r="F10">
        <v>0.87309999999999999</v>
      </c>
      <c r="G10">
        <v>0.89490000000000003</v>
      </c>
      <c r="H10">
        <v>0.91400000000000003</v>
      </c>
      <c r="I10">
        <v>0.93059999999999998</v>
      </c>
      <c r="J10">
        <v>0.94520000000000004</v>
      </c>
      <c r="K10">
        <v>0.95799999999999996</v>
      </c>
      <c r="L10">
        <v>0.96919999999999995</v>
      </c>
      <c r="M10">
        <v>0.97899999999999998</v>
      </c>
      <c r="N10">
        <v>0.98760000000000003</v>
      </c>
      <c r="O10">
        <v>0.995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0.99890000000000001</v>
      </c>
      <c r="AC10">
        <v>0.98809999999999998</v>
      </c>
      <c r="AD10">
        <v>0.97829999999999995</v>
      </c>
      <c r="AE10">
        <v>0.96860000000000002</v>
      </c>
      <c r="AF10">
        <v>0.95889999999999997</v>
      </c>
      <c r="AG10">
        <v>0.94910000000000005</v>
      </c>
      <c r="AH10">
        <v>0.93940000000000001</v>
      </c>
      <c r="AI10">
        <v>0.93049999999999999</v>
      </c>
      <c r="AJ10">
        <v>0.92169999999999996</v>
      </c>
      <c r="AK10">
        <v>0.91290000000000004</v>
      </c>
      <c r="AL10">
        <v>0.90410000000000001</v>
      </c>
      <c r="AM10">
        <v>0.89529999999999998</v>
      </c>
      <c r="AN10">
        <v>0.88719999999999999</v>
      </c>
      <c r="AO10">
        <v>0.87919999999999998</v>
      </c>
      <c r="AP10">
        <v>0.87119999999999997</v>
      </c>
      <c r="AQ10">
        <v>0.86319999999999997</v>
      </c>
      <c r="AR10">
        <v>0.85509999999999997</v>
      </c>
      <c r="AS10">
        <v>0.84570000000000001</v>
      </c>
      <c r="AT10">
        <v>0.83630000000000004</v>
      </c>
      <c r="AU10">
        <v>0.82689999999999997</v>
      </c>
      <c r="AV10">
        <v>0.8175</v>
      </c>
      <c r="AW10">
        <v>0.80810000000000004</v>
      </c>
      <c r="AX10">
        <v>0.79879999999999995</v>
      </c>
      <c r="AY10">
        <v>0.78939999999999999</v>
      </c>
      <c r="AZ10">
        <v>0.78010000000000002</v>
      </c>
      <c r="BA10">
        <v>0.77080000000000004</v>
      </c>
      <c r="BB10">
        <v>0.76149999999999995</v>
      </c>
      <c r="BC10">
        <v>0.75090000000000001</v>
      </c>
      <c r="BD10">
        <v>0.74029999999999996</v>
      </c>
      <c r="BE10">
        <v>0.72970000000000002</v>
      </c>
      <c r="BF10">
        <v>0.71909999999999996</v>
      </c>
      <c r="BG10">
        <v>0.70860000000000001</v>
      </c>
      <c r="BH10">
        <v>0.69650000000000001</v>
      </c>
      <c r="BI10">
        <v>0.6845</v>
      </c>
      <c r="BJ10">
        <v>0.6724</v>
      </c>
      <c r="BK10">
        <v>0.66039999999999999</v>
      </c>
      <c r="BL10">
        <v>0.64829999999999999</v>
      </c>
      <c r="BM10">
        <v>0.63349999999999995</v>
      </c>
      <c r="BN10">
        <v>0.61860000000000004</v>
      </c>
      <c r="BO10">
        <v>0.6038</v>
      </c>
      <c r="BP10">
        <v>0.58889999999999998</v>
      </c>
      <c r="BQ10">
        <v>0.57399999999999995</v>
      </c>
      <c r="BR10">
        <v>0.5615</v>
      </c>
      <c r="BS10">
        <v>0.54890000000000005</v>
      </c>
      <c r="BT10">
        <v>0.53639999999999999</v>
      </c>
      <c r="BU10">
        <v>0.52380000000000004</v>
      </c>
      <c r="BV10">
        <v>0.51129999999999998</v>
      </c>
      <c r="BW10">
        <v>0.49819999999999998</v>
      </c>
      <c r="BX10">
        <v>0.48509999999999998</v>
      </c>
      <c r="BY10">
        <v>0.47199999999999998</v>
      </c>
      <c r="BZ10">
        <v>0.45900000000000002</v>
      </c>
      <c r="CA10">
        <v>0.44590000000000002</v>
      </c>
      <c r="CB10">
        <v>0.43309999999999998</v>
      </c>
      <c r="CC10">
        <v>0.4204</v>
      </c>
      <c r="CD10">
        <v>0.40770000000000001</v>
      </c>
      <c r="CE10">
        <v>0.39500000000000002</v>
      </c>
      <c r="CF10">
        <v>0.38219999999999998</v>
      </c>
      <c r="CG10">
        <v>0.3679</v>
      </c>
      <c r="CH10">
        <v>0.35349999999999998</v>
      </c>
      <c r="CI10">
        <v>0.3392</v>
      </c>
      <c r="CJ10">
        <v>0.32490000000000002</v>
      </c>
      <c r="CK10">
        <v>0.3105</v>
      </c>
      <c r="CL10">
        <v>0.29680000000000001</v>
      </c>
      <c r="CM10">
        <v>0.28299999999999997</v>
      </c>
      <c r="CN10">
        <v>0.26919999999999999</v>
      </c>
      <c r="CO10">
        <v>0.2555</v>
      </c>
      <c r="CP10">
        <v>0.2417</v>
      </c>
    </row>
    <row r="11" spans="1:94" x14ac:dyDescent="0.4">
      <c r="A11" t="s">
        <v>323</v>
      </c>
      <c r="B11" t="str">
        <f t="shared" si="0"/>
        <v>800m</v>
      </c>
      <c r="C11">
        <v>0</v>
      </c>
      <c r="D11">
        <v>0.8</v>
      </c>
      <c r="E11">
        <v>113.28</v>
      </c>
      <c r="F11">
        <v>0.88529999999999998</v>
      </c>
      <c r="G11">
        <v>0.90639999999999998</v>
      </c>
      <c r="H11">
        <v>0.92469999999999997</v>
      </c>
      <c r="I11">
        <v>0.94059999999999999</v>
      </c>
      <c r="J11">
        <v>0.95409999999999995</v>
      </c>
      <c r="K11">
        <v>0.96560000000000001</v>
      </c>
      <c r="L11">
        <v>0.97550000000000003</v>
      </c>
      <c r="M11">
        <v>0.98360000000000003</v>
      </c>
      <c r="N11">
        <v>0.99029999999999996</v>
      </c>
      <c r="O11">
        <v>0.99570000000000003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0.99970000000000003</v>
      </c>
      <c r="AF11">
        <v>0.99060000000000004</v>
      </c>
      <c r="AG11">
        <v>0.98140000000000005</v>
      </c>
      <c r="AH11">
        <v>0.97219999999999995</v>
      </c>
      <c r="AI11">
        <v>0.96379999999999999</v>
      </c>
      <c r="AJ11">
        <v>0.95540000000000003</v>
      </c>
      <c r="AK11">
        <v>0.94710000000000005</v>
      </c>
      <c r="AL11">
        <v>0.93869999999999998</v>
      </c>
      <c r="AM11">
        <v>0.93030000000000002</v>
      </c>
      <c r="AN11">
        <v>0.92259999999999998</v>
      </c>
      <c r="AO11">
        <v>0.91490000000000005</v>
      </c>
      <c r="AP11">
        <v>0.90720000000000001</v>
      </c>
      <c r="AQ11">
        <v>0.89949999999999997</v>
      </c>
      <c r="AR11">
        <v>0.89180000000000004</v>
      </c>
      <c r="AS11">
        <v>0.88060000000000005</v>
      </c>
      <c r="AT11">
        <v>0.86929999999999996</v>
      </c>
      <c r="AU11">
        <v>0.85809999999999997</v>
      </c>
      <c r="AV11">
        <v>0.8468</v>
      </c>
      <c r="AW11">
        <v>0.83560000000000001</v>
      </c>
      <c r="AX11">
        <v>0.82389999999999997</v>
      </c>
      <c r="AY11">
        <v>0.81210000000000004</v>
      </c>
      <c r="AZ11">
        <v>0.8004</v>
      </c>
      <c r="BA11">
        <v>0.78859999999999997</v>
      </c>
      <c r="BB11">
        <v>0.77690000000000003</v>
      </c>
      <c r="BC11">
        <v>0.7621</v>
      </c>
      <c r="BD11">
        <v>0.74729999999999996</v>
      </c>
      <c r="BE11">
        <v>0.73240000000000005</v>
      </c>
      <c r="BF11">
        <v>0.71760000000000002</v>
      </c>
      <c r="BG11">
        <v>0.70279999999999998</v>
      </c>
      <c r="BH11">
        <v>0.68930000000000002</v>
      </c>
      <c r="BI11">
        <v>0.67589999999999995</v>
      </c>
      <c r="BJ11">
        <v>0.66239999999999999</v>
      </c>
      <c r="BK11">
        <v>0.64900000000000002</v>
      </c>
      <c r="BL11">
        <v>0.63549999999999995</v>
      </c>
      <c r="BM11">
        <v>0.62050000000000005</v>
      </c>
      <c r="BN11">
        <v>0.60540000000000005</v>
      </c>
      <c r="BO11">
        <v>0.59040000000000004</v>
      </c>
      <c r="BP11">
        <v>0.57530000000000003</v>
      </c>
      <c r="BQ11">
        <v>0.56030000000000002</v>
      </c>
      <c r="BR11">
        <v>0.54700000000000004</v>
      </c>
      <c r="BS11">
        <v>0.53359999999999996</v>
      </c>
      <c r="BT11">
        <v>0.52029999999999998</v>
      </c>
      <c r="BU11">
        <v>0.50690000000000002</v>
      </c>
      <c r="BV11">
        <v>0.49359999999999998</v>
      </c>
      <c r="BW11">
        <v>0.48080000000000001</v>
      </c>
      <c r="BX11">
        <v>0.46800000000000003</v>
      </c>
      <c r="BY11">
        <v>0.45519999999999999</v>
      </c>
      <c r="BZ11">
        <v>0.44240000000000002</v>
      </c>
      <c r="CA11">
        <v>0.42959999999999998</v>
      </c>
      <c r="CB11">
        <v>0.41720000000000002</v>
      </c>
      <c r="CC11">
        <v>0.40479999999999999</v>
      </c>
      <c r="CD11">
        <v>0.39250000000000002</v>
      </c>
      <c r="CE11">
        <v>0.38009999999999999</v>
      </c>
      <c r="CF11">
        <v>0.36770000000000003</v>
      </c>
      <c r="CG11">
        <v>0.35489999999999999</v>
      </c>
      <c r="CH11">
        <v>0.34210000000000002</v>
      </c>
      <c r="CI11">
        <v>0.32929999999999998</v>
      </c>
      <c r="CJ11">
        <v>0.3165</v>
      </c>
      <c r="CK11">
        <v>0.30370000000000003</v>
      </c>
      <c r="CL11">
        <v>0.2913</v>
      </c>
      <c r="CM11">
        <v>0.27889999999999998</v>
      </c>
      <c r="CN11">
        <v>0.26650000000000001</v>
      </c>
      <c r="CO11">
        <v>0.25409999999999999</v>
      </c>
      <c r="CP11">
        <v>0.2417</v>
      </c>
    </row>
    <row r="12" spans="1:94" x14ac:dyDescent="0.4">
      <c r="A12" t="s">
        <v>324</v>
      </c>
      <c r="B12" t="str">
        <f t="shared" si="0"/>
        <v>1000m</v>
      </c>
      <c r="C12">
        <v>0</v>
      </c>
      <c r="D12">
        <v>1</v>
      </c>
      <c r="E12">
        <v>146.5</v>
      </c>
      <c r="F12">
        <v>0.89470000000000005</v>
      </c>
      <c r="G12">
        <v>0.91800000000000004</v>
      </c>
      <c r="H12">
        <v>0.93789999999999996</v>
      </c>
      <c r="I12">
        <v>0.95450000000000002</v>
      </c>
      <c r="J12">
        <v>0.96809999999999996</v>
      </c>
      <c r="K12">
        <v>0.97919999999999996</v>
      </c>
      <c r="L12">
        <v>0.9879</v>
      </c>
      <c r="M12">
        <v>0.99460000000000004</v>
      </c>
      <c r="N12">
        <v>0.99970000000000003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0.99960000000000004</v>
      </c>
      <c r="AE12">
        <v>0.99119999999999997</v>
      </c>
      <c r="AF12">
        <v>0.98270000000000002</v>
      </c>
      <c r="AG12">
        <v>0.9738</v>
      </c>
      <c r="AH12">
        <v>0.9647</v>
      </c>
      <c r="AI12">
        <v>0.95589999999999997</v>
      </c>
      <c r="AJ12">
        <v>0.94689999999999996</v>
      </c>
      <c r="AK12">
        <v>0.93799999999999994</v>
      </c>
      <c r="AL12">
        <v>0.92889999999999995</v>
      </c>
      <c r="AM12">
        <v>0.91979999999999995</v>
      </c>
      <c r="AN12">
        <v>0.9113</v>
      </c>
      <c r="AO12">
        <v>0.90280000000000005</v>
      </c>
      <c r="AP12">
        <v>0.89419999999999999</v>
      </c>
      <c r="AQ12">
        <v>0.88560000000000005</v>
      </c>
      <c r="AR12">
        <v>0.87709999999999999</v>
      </c>
      <c r="AS12">
        <v>0.86609999999999998</v>
      </c>
      <c r="AT12">
        <v>0.85489999999999999</v>
      </c>
      <c r="AU12">
        <v>0.84389999999999998</v>
      </c>
      <c r="AV12">
        <v>0.8327</v>
      </c>
      <c r="AW12">
        <v>0.82169999999999999</v>
      </c>
      <c r="AX12">
        <v>0.81030000000000002</v>
      </c>
      <c r="AY12">
        <v>0.79879999999999995</v>
      </c>
      <c r="AZ12">
        <v>0.78739999999999999</v>
      </c>
      <c r="BA12">
        <v>0.77590000000000003</v>
      </c>
      <c r="BB12">
        <v>0.76449999999999996</v>
      </c>
      <c r="BC12">
        <v>0.75090000000000001</v>
      </c>
      <c r="BD12">
        <v>0.73729999999999996</v>
      </c>
      <c r="BE12">
        <v>0.72360000000000002</v>
      </c>
      <c r="BF12">
        <v>0.70989999999999998</v>
      </c>
      <c r="BG12">
        <v>0.69630000000000003</v>
      </c>
      <c r="BH12">
        <v>0.68359999999999999</v>
      </c>
      <c r="BI12">
        <v>0.67100000000000004</v>
      </c>
      <c r="BJ12">
        <v>0.6583</v>
      </c>
      <c r="BK12">
        <v>0.64570000000000005</v>
      </c>
      <c r="BL12">
        <v>0.63300000000000001</v>
      </c>
      <c r="BM12">
        <v>0.61919999999999997</v>
      </c>
      <c r="BN12">
        <v>0.60540000000000005</v>
      </c>
      <c r="BO12">
        <v>0.59160000000000001</v>
      </c>
      <c r="BP12">
        <v>0.57779999999999998</v>
      </c>
      <c r="BQ12">
        <v>0.56399999999999995</v>
      </c>
      <c r="BR12">
        <v>0.55149999999999999</v>
      </c>
      <c r="BS12">
        <v>0.53890000000000005</v>
      </c>
      <c r="BT12">
        <v>0.52629999999999999</v>
      </c>
      <c r="BU12">
        <v>0.51370000000000005</v>
      </c>
      <c r="BV12">
        <v>0.50109999999999999</v>
      </c>
      <c r="BW12">
        <v>0.48880000000000001</v>
      </c>
      <c r="BX12">
        <v>0.47610000000000002</v>
      </c>
      <c r="BY12">
        <v>0.46300000000000002</v>
      </c>
      <c r="BZ12">
        <v>0.4496</v>
      </c>
      <c r="CA12">
        <v>0.43590000000000001</v>
      </c>
      <c r="CB12">
        <v>0.42209999999999998</v>
      </c>
      <c r="CC12">
        <v>0.40789999999999998</v>
      </c>
      <c r="CD12">
        <v>0.39350000000000002</v>
      </c>
      <c r="CE12">
        <v>0.37869999999999998</v>
      </c>
      <c r="CF12">
        <v>0.36349999999999999</v>
      </c>
      <c r="CG12">
        <v>0.3478</v>
      </c>
      <c r="CH12">
        <v>0.33160000000000001</v>
      </c>
      <c r="CI12">
        <v>0.31509999999999999</v>
      </c>
      <c r="CJ12">
        <v>0.29830000000000001</v>
      </c>
      <c r="CK12">
        <v>0.28110000000000002</v>
      </c>
      <c r="CL12">
        <v>0.26390000000000002</v>
      </c>
      <c r="CM12">
        <v>0.24640000000000001</v>
      </c>
      <c r="CN12">
        <v>0.22839999999999999</v>
      </c>
      <c r="CO12">
        <v>0.2102</v>
      </c>
      <c r="CP12">
        <v>0.19159999999999999</v>
      </c>
    </row>
    <row r="13" spans="1:94" x14ac:dyDescent="0.4">
      <c r="A13" t="s">
        <v>325</v>
      </c>
      <c r="B13" t="str">
        <f t="shared" si="0"/>
        <v>1500m</v>
      </c>
      <c r="C13">
        <v>0</v>
      </c>
      <c r="D13">
        <v>1.5</v>
      </c>
      <c r="E13">
        <v>230.46</v>
      </c>
      <c r="F13">
        <v>0.90910000000000002</v>
      </c>
      <c r="G13">
        <v>0.92659999999999998</v>
      </c>
      <c r="H13">
        <v>0.94189999999999996</v>
      </c>
      <c r="I13">
        <v>0.95499999999999996</v>
      </c>
      <c r="J13">
        <v>0.96699999999999997</v>
      </c>
      <c r="K13">
        <v>0.97899999999999998</v>
      </c>
      <c r="L13">
        <v>0.98929999999999996</v>
      </c>
      <c r="M13">
        <v>0.99609999999999999</v>
      </c>
      <c r="N13">
        <v>0.99960000000000004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0.99980000000000002</v>
      </c>
      <c r="X13">
        <v>0.99890000000000001</v>
      </c>
      <c r="Y13">
        <v>0.99709999999999999</v>
      </c>
      <c r="Z13">
        <v>0.99460000000000004</v>
      </c>
      <c r="AA13">
        <v>0.99129999999999996</v>
      </c>
      <c r="AB13">
        <v>0.98709999999999998</v>
      </c>
      <c r="AC13">
        <v>0.98219999999999996</v>
      </c>
      <c r="AD13">
        <v>0.97650000000000003</v>
      </c>
      <c r="AE13">
        <v>0.97009999999999996</v>
      </c>
      <c r="AF13">
        <v>0.96279999999999999</v>
      </c>
      <c r="AG13">
        <v>0.95469999999999999</v>
      </c>
      <c r="AH13">
        <v>0.94589999999999996</v>
      </c>
      <c r="AI13">
        <v>0.93620000000000003</v>
      </c>
      <c r="AJ13">
        <v>0.92579999999999996</v>
      </c>
      <c r="AK13">
        <v>0.91510000000000002</v>
      </c>
      <c r="AL13">
        <v>0.90439999999999998</v>
      </c>
      <c r="AM13">
        <v>0.89370000000000005</v>
      </c>
      <c r="AN13">
        <v>0.8831</v>
      </c>
      <c r="AO13">
        <v>0.87239999999999995</v>
      </c>
      <c r="AP13">
        <v>0.86170000000000002</v>
      </c>
      <c r="AQ13">
        <v>0.85099999999999998</v>
      </c>
      <c r="AR13">
        <v>0.84030000000000005</v>
      </c>
      <c r="AS13">
        <v>0.82969999999999999</v>
      </c>
      <c r="AT13">
        <v>0.81899999999999995</v>
      </c>
      <c r="AU13">
        <v>0.80830000000000002</v>
      </c>
      <c r="AV13">
        <v>0.79759999999999998</v>
      </c>
      <c r="AW13">
        <v>0.78690000000000004</v>
      </c>
      <c r="AX13">
        <v>0.77629999999999999</v>
      </c>
      <c r="AY13">
        <v>0.76559999999999995</v>
      </c>
      <c r="AZ13">
        <v>0.75490000000000002</v>
      </c>
      <c r="BA13">
        <v>0.74419999999999997</v>
      </c>
      <c r="BB13">
        <v>0.73350000000000004</v>
      </c>
      <c r="BC13">
        <v>0.72289999999999999</v>
      </c>
      <c r="BD13">
        <v>0.71220000000000006</v>
      </c>
      <c r="BE13">
        <v>0.70150000000000001</v>
      </c>
      <c r="BF13">
        <v>0.69079999999999997</v>
      </c>
      <c r="BG13">
        <v>0.68010000000000004</v>
      </c>
      <c r="BH13">
        <v>0.66949999999999998</v>
      </c>
      <c r="BI13">
        <v>0.65880000000000005</v>
      </c>
      <c r="BJ13">
        <v>0.64810000000000001</v>
      </c>
      <c r="BK13">
        <v>0.63739999999999997</v>
      </c>
      <c r="BL13">
        <v>0.62670000000000003</v>
      </c>
      <c r="BM13">
        <v>0.61609999999999998</v>
      </c>
      <c r="BN13">
        <v>0.60540000000000005</v>
      </c>
      <c r="BO13">
        <v>0.59470000000000001</v>
      </c>
      <c r="BP13">
        <v>0.58399999999999996</v>
      </c>
      <c r="BQ13">
        <v>0.57330000000000003</v>
      </c>
      <c r="BR13">
        <v>0.56269999999999998</v>
      </c>
      <c r="BS13">
        <v>0.55200000000000005</v>
      </c>
      <c r="BT13">
        <v>0.5413</v>
      </c>
      <c r="BU13">
        <v>0.53059999999999996</v>
      </c>
      <c r="BV13">
        <v>0.51990000000000003</v>
      </c>
      <c r="BW13">
        <v>0.50870000000000004</v>
      </c>
      <c r="BX13">
        <v>0.49619999999999997</v>
      </c>
      <c r="BY13">
        <v>0.48249999999999998</v>
      </c>
      <c r="BZ13">
        <v>0.46760000000000002</v>
      </c>
      <c r="CA13">
        <v>0.45150000000000001</v>
      </c>
      <c r="CB13">
        <v>0.43430000000000002</v>
      </c>
      <c r="CC13">
        <v>0.4158</v>
      </c>
      <c r="CD13">
        <v>0.39610000000000001</v>
      </c>
      <c r="CE13">
        <v>0.37519999999999998</v>
      </c>
      <c r="CF13">
        <v>0.35310000000000002</v>
      </c>
      <c r="CG13">
        <v>0.32990000000000003</v>
      </c>
      <c r="CH13">
        <v>0.3054</v>
      </c>
      <c r="CI13">
        <v>0.2797</v>
      </c>
      <c r="CJ13">
        <v>0.25280000000000002</v>
      </c>
      <c r="CK13">
        <v>0.22470000000000001</v>
      </c>
      <c r="CL13">
        <v>0.19550000000000001</v>
      </c>
      <c r="CM13">
        <v>0.16500000000000001</v>
      </c>
      <c r="CN13">
        <v>0.1333</v>
      </c>
      <c r="CO13">
        <v>0.1004</v>
      </c>
      <c r="CP13">
        <v>6.6299999999999998E-2</v>
      </c>
    </row>
    <row r="14" spans="1:94" x14ac:dyDescent="0.4">
      <c r="A14" t="s">
        <v>326</v>
      </c>
      <c r="B14" t="s">
        <v>263</v>
      </c>
      <c r="C14">
        <v>0</v>
      </c>
      <c r="D14">
        <v>1.6093440000000001</v>
      </c>
      <c r="E14">
        <v>251.6</v>
      </c>
      <c r="F14">
        <v>0.90910000000000002</v>
      </c>
      <c r="G14">
        <v>0.92659999999999998</v>
      </c>
      <c r="H14">
        <v>0.94189999999999996</v>
      </c>
      <c r="I14">
        <v>0.95499999999999996</v>
      </c>
      <c r="J14">
        <v>0.96699999999999997</v>
      </c>
      <c r="K14">
        <v>0.97899999999999998</v>
      </c>
      <c r="L14">
        <v>0.98929999999999996</v>
      </c>
      <c r="M14">
        <v>0.99609999999999999</v>
      </c>
      <c r="N14">
        <v>0.99960000000000004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0.99980000000000002</v>
      </c>
      <c r="X14">
        <v>0.99890000000000001</v>
      </c>
      <c r="Y14">
        <v>0.99719999999999998</v>
      </c>
      <c r="Z14">
        <v>0.99480000000000002</v>
      </c>
      <c r="AA14">
        <v>0.99150000000000005</v>
      </c>
      <c r="AB14">
        <v>0.98750000000000004</v>
      </c>
      <c r="AC14">
        <v>0.98270000000000002</v>
      </c>
      <c r="AD14">
        <v>0.97709999999999997</v>
      </c>
      <c r="AE14">
        <v>0.97070000000000001</v>
      </c>
      <c r="AF14">
        <v>0.96360000000000001</v>
      </c>
      <c r="AG14">
        <v>0.95569999999999999</v>
      </c>
      <c r="AH14">
        <v>0.94689999999999996</v>
      </c>
      <c r="AI14">
        <v>0.9375</v>
      </c>
      <c r="AJ14">
        <v>0.92720000000000002</v>
      </c>
      <c r="AK14">
        <v>0.91649999999999998</v>
      </c>
      <c r="AL14">
        <v>0.90580000000000005</v>
      </c>
      <c r="AM14">
        <v>0.89510000000000001</v>
      </c>
      <c r="AN14">
        <v>0.88439999999999996</v>
      </c>
      <c r="AO14">
        <v>0.87370000000000003</v>
      </c>
      <c r="AP14">
        <v>0.86299999999999999</v>
      </c>
      <c r="AQ14">
        <v>0.85229999999999995</v>
      </c>
      <c r="AR14">
        <v>0.84160000000000001</v>
      </c>
      <c r="AS14">
        <v>0.83089999999999997</v>
      </c>
      <c r="AT14">
        <v>0.82020000000000004</v>
      </c>
      <c r="AU14">
        <v>0.8095</v>
      </c>
      <c r="AV14">
        <v>0.79879999999999995</v>
      </c>
      <c r="AW14">
        <v>0.78810000000000002</v>
      </c>
      <c r="AX14">
        <v>0.77739999999999998</v>
      </c>
      <c r="AY14">
        <v>0.76670000000000005</v>
      </c>
      <c r="AZ14">
        <v>0.75600000000000001</v>
      </c>
      <c r="BA14">
        <v>0.74529999999999996</v>
      </c>
      <c r="BB14">
        <v>0.73460000000000003</v>
      </c>
      <c r="BC14">
        <v>0.72389999999999999</v>
      </c>
      <c r="BD14">
        <v>0.71319999999999995</v>
      </c>
      <c r="BE14">
        <v>0.70250000000000001</v>
      </c>
      <c r="BF14">
        <v>0.69179999999999997</v>
      </c>
      <c r="BG14">
        <v>0.68110000000000004</v>
      </c>
      <c r="BH14">
        <v>0.6704</v>
      </c>
      <c r="BI14">
        <v>0.65969999999999995</v>
      </c>
      <c r="BJ14">
        <v>0.64900000000000002</v>
      </c>
      <c r="BK14">
        <v>0.63829999999999998</v>
      </c>
      <c r="BL14">
        <v>0.62760000000000005</v>
      </c>
      <c r="BM14">
        <v>0.6169</v>
      </c>
      <c r="BN14">
        <v>0.60619999999999996</v>
      </c>
      <c r="BO14">
        <v>0.59550000000000003</v>
      </c>
      <c r="BP14">
        <v>0.58479999999999999</v>
      </c>
      <c r="BQ14">
        <v>0.57410000000000005</v>
      </c>
      <c r="BR14">
        <v>0.56340000000000001</v>
      </c>
      <c r="BS14">
        <v>0.55269999999999997</v>
      </c>
      <c r="BT14">
        <v>0.54200000000000004</v>
      </c>
      <c r="BU14">
        <v>0.53129999999999999</v>
      </c>
      <c r="BV14">
        <v>0.52059999999999995</v>
      </c>
      <c r="BW14">
        <v>0.5091</v>
      </c>
      <c r="BX14">
        <v>0.4965</v>
      </c>
      <c r="BY14">
        <v>0.48270000000000002</v>
      </c>
      <c r="BZ14">
        <v>0.46779999999999999</v>
      </c>
      <c r="CA14">
        <v>0.4516</v>
      </c>
      <c r="CB14">
        <v>0.43430000000000002</v>
      </c>
      <c r="CC14">
        <v>0.4158</v>
      </c>
      <c r="CD14">
        <v>0.39610000000000001</v>
      </c>
      <c r="CE14">
        <v>0.37519999999999998</v>
      </c>
      <c r="CF14">
        <v>0.35320000000000001</v>
      </c>
      <c r="CG14">
        <v>0.32990000000000003</v>
      </c>
      <c r="CH14">
        <v>0.30549999999999999</v>
      </c>
      <c r="CI14">
        <v>0.27989999999999998</v>
      </c>
      <c r="CJ14">
        <v>0.25319999999999998</v>
      </c>
      <c r="CK14">
        <v>0.22520000000000001</v>
      </c>
      <c r="CL14">
        <v>0.1961</v>
      </c>
      <c r="CM14">
        <v>0.1658</v>
      </c>
      <c r="CN14">
        <v>0.1343</v>
      </c>
      <c r="CO14">
        <v>0.1016</v>
      </c>
      <c r="CP14">
        <v>6.7699999999999996E-2</v>
      </c>
    </row>
    <row r="15" spans="1:94" x14ac:dyDescent="0.4">
      <c r="A15" t="s">
        <v>327</v>
      </c>
      <c r="B15" t="str">
        <f>MID(A15,2,100)</f>
        <v>2km</v>
      </c>
      <c r="C15">
        <v>0</v>
      </c>
      <c r="D15">
        <v>2</v>
      </c>
      <c r="E15">
        <v>321.5</v>
      </c>
      <c r="F15">
        <v>0.90910000000000002</v>
      </c>
      <c r="G15">
        <v>0.92659999999999998</v>
      </c>
      <c r="H15">
        <v>0.94189999999999996</v>
      </c>
      <c r="I15">
        <v>0.95499999999999996</v>
      </c>
      <c r="J15">
        <v>0.96699999999999997</v>
      </c>
      <c r="K15">
        <v>0.97899999999999998</v>
      </c>
      <c r="L15">
        <v>0.98929999999999996</v>
      </c>
      <c r="M15">
        <v>0.99609999999999999</v>
      </c>
      <c r="N15">
        <v>0.99960000000000004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0.99990000000000001</v>
      </c>
      <c r="X15">
        <v>0.99909999999999999</v>
      </c>
      <c r="Y15">
        <v>0.99760000000000004</v>
      </c>
      <c r="Z15">
        <v>0.99529999999999996</v>
      </c>
      <c r="AA15">
        <v>0.99229999999999996</v>
      </c>
      <c r="AB15">
        <v>0.98850000000000005</v>
      </c>
      <c r="AC15">
        <v>0.98399999999999999</v>
      </c>
      <c r="AD15">
        <v>0.97870000000000001</v>
      </c>
      <c r="AE15">
        <v>0.97270000000000001</v>
      </c>
      <c r="AF15">
        <v>0.96589999999999998</v>
      </c>
      <c r="AG15">
        <v>0.95840000000000003</v>
      </c>
      <c r="AH15">
        <v>0.95009999999999994</v>
      </c>
      <c r="AI15">
        <v>0.94110000000000005</v>
      </c>
      <c r="AJ15">
        <v>0.93130000000000002</v>
      </c>
      <c r="AK15">
        <v>0.92079999999999995</v>
      </c>
      <c r="AL15">
        <v>0.91</v>
      </c>
      <c r="AM15">
        <v>0.8992</v>
      </c>
      <c r="AN15">
        <v>0.88849999999999996</v>
      </c>
      <c r="AO15">
        <v>0.87770000000000004</v>
      </c>
      <c r="AP15">
        <v>0.86699999999999999</v>
      </c>
      <c r="AQ15">
        <v>0.85619999999999996</v>
      </c>
      <c r="AR15">
        <v>0.84540000000000004</v>
      </c>
      <c r="AS15">
        <v>0.8347</v>
      </c>
      <c r="AT15">
        <v>0.82389999999999997</v>
      </c>
      <c r="AU15">
        <v>0.81320000000000003</v>
      </c>
      <c r="AV15">
        <v>0.8024</v>
      </c>
      <c r="AW15">
        <v>0.79159999999999997</v>
      </c>
      <c r="AX15">
        <v>0.78090000000000004</v>
      </c>
      <c r="AY15">
        <v>0.77010000000000001</v>
      </c>
      <c r="AZ15">
        <v>0.75939999999999996</v>
      </c>
      <c r="BA15">
        <v>0.74860000000000004</v>
      </c>
      <c r="BB15">
        <v>0.73780000000000001</v>
      </c>
      <c r="BC15">
        <v>0.72709999999999997</v>
      </c>
      <c r="BD15">
        <v>0.71630000000000005</v>
      </c>
      <c r="BE15">
        <v>0.7056</v>
      </c>
      <c r="BF15">
        <v>0.69479999999999997</v>
      </c>
      <c r="BG15">
        <v>0.68400000000000005</v>
      </c>
      <c r="BH15">
        <v>0.67330000000000001</v>
      </c>
      <c r="BI15">
        <v>0.66249999999999998</v>
      </c>
      <c r="BJ15">
        <v>0.65180000000000005</v>
      </c>
      <c r="BK15">
        <v>0.64100000000000001</v>
      </c>
      <c r="BL15">
        <v>0.63019999999999998</v>
      </c>
      <c r="BM15">
        <v>0.61950000000000005</v>
      </c>
      <c r="BN15">
        <v>0.60870000000000002</v>
      </c>
      <c r="BO15">
        <v>0.59799999999999998</v>
      </c>
      <c r="BP15">
        <v>0.58720000000000006</v>
      </c>
      <c r="BQ15">
        <v>0.57640000000000002</v>
      </c>
      <c r="BR15">
        <v>0.56569999999999998</v>
      </c>
      <c r="BS15">
        <v>0.55489999999999995</v>
      </c>
      <c r="BT15">
        <v>0.54420000000000002</v>
      </c>
      <c r="BU15">
        <v>0.53339999999999999</v>
      </c>
      <c r="BV15">
        <v>0.52249999999999996</v>
      </c>
      <c r="BW15">
        <v>0.51060000000000005</v>
      </c>
      <c r="BX15">
        <v>0.49759999999999999</v>
      </c>
      <c r="BY15">
        <v>0.4834</v>
      </c>
      <c r="BZ15">
        <v>0.46820000000000001</v>
      </c>
      <c r="CA15">
        <v>0.45169999999999999</v>
      </c>
      <c r="CB15">
        <v>0.43409999999999999</v>
      </c>
      <c r="CC15">
        <v>0.41539999999999999</v>
      </c>
      <c r="CD15">
        <v>0.39560000000000001</v>
      </c>
      <c r="CE15">
        <v>0.37459999999999999</v>
      </c>
      <c r="CF15">
        <v>0.35239999999999999</v>
      </c>
      <c r="CG15">
        <v>0.32919999999999999</v>
      </c>
      <c r="CH15">
        <v>0.30470000000000003</v>
      </c>
      <c r="CI15">
        <v>0.2792</v>
      </c>
      <c r="CJ15">
        <v>0.2525</v>
      </c>
      <c r="CK15">
        <v>0.22459999999999999</v>
      </c>
      <c r="CL15">
        <v>0.19570000000000001</v>
      </c>
      <c r="CM15">
        <v>0.16550000000000001</v>
      </c>
      <c r="CN15">
        <v>0.1343</v>
      </c>
      <c r="CO15">
        <v>0.1019</v>
      </c>
      <c r="CP15">
        <v>6.8400000000000002E-2</v>
      </c>
    </row>
    <row r="16" spans="1:94" x14ac:dyDescent="0.4">
      <c r="A16" t="s">
        <v>328</v>
      </c>
      <c r="B16" t="str">
        <f>MID(A16,2,100)</f>
        <v>3km</v>
      </c>
      <c r="C16">
        <v>0</v>
      </c>
      <c r="D16">
        <v>3</v>
      </c>
      <c r="E16">
        <v>501.42</v>
      </c>
      <c r="F16">
        <v>0.90910000000000002</v>
      </c>
      <c r="G16">
        <v>0.92659999999999998</v>
      </c>
      <c r="H16">
        <v>0.94189999999999996</v>
      </c>
      <c r="I16">
        <v>0.95499999999999996</v>
      </c>
      <c r="J16">
        <v>0.96699999999999997</v>
      </c>
      <c r="K16">
        <v>0.97899999999999998</v>
      </c>
      <c r="L16">
        <v>0.98929999999999996</v>
      </c>
      <c r="M16">
        <v>0.99609999999999999</v>
      </c>
      <c r="N16">
        <v>0.99960000000000004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0.99939999999999996</v>
      </c>
      <c r="Y16">
        <v>0.99809999999999999</v>
      </c>
      <c r="Z16">
        <v>0.99619999999999997</v>
      </c>
      <c r="AA16">
        <v>0.99350000000000005</v>
      </c>
      <c r="AB16">
        <v>0.99019999999999997</v>
      </c>
      <c r="AC16">
        <v>0.98609999999999998</v>
      </c>
      <c r="AD16">
        <v>0.98129999999999995</v>
      </c>
      <c r="AE16">
        <v>0.97589999999999999</v>
      </c>
      <c r="AF16">
        <v>0.96970000000000001</v>
      </c>
      <c r="AG16">
        <v>0.96279999999999999</v>
      </c>
      <c r="AH16">
        <v>0.95530000000000004</v>
      </c>
      <c r="AI16">
        <v>0.94699999999999995</v>
      </c>
      <c r="AJ16">
        <v>0.93799999999999994</v>
      </c>
      <c r="AK16">
        <v>0.92830000000000001</v>
      </c>
      <c r="AL16">
        <v>0.91800000000000004</v>
      </c>
      <c r="AM16">
        <v>0.90710000000000002</v>
      </c>
      <c r="AN16">
        <v>0.8962</v>
      </c>
      <c r="AO16">
        <v>0.88539999999999996</v>
      </c>
      <c r="AP16">
        <v>0.87450000000000006</v>
      </c>
      <c r="AQ16">
        <v>0.86360000000000003</v>
      </c>
      <c r="AR16">
        <v>0.85270000000000001</v>
      </c>
      <c r="AS16">
        <v>0.84189999999999998</v>
      </c>
      <c r="AT16">
        <v>0.83099999999999996</v>
      </c>
      <c r="AU16">
        <v>0.82010000000000005</v>
      </c>
      <c r="AV16">
        <v>0.80920000000000003</v>
      </c>
      <c r="AW16">
        <v>0.7984</v>
      </c>
      <c r="AX16">
        <v>0.78749999999999998</v>
      </c>
      <c r="AY16">
        <v>0.77659999999999996</v>
      </c>
      <c r="AZ16">
        <v>0.76570000000000005</v>
      </c>
      <c r="BA16">
        <v>0.75490000000000002</v>
      </c>
      <c r="BB16">
        <v>0.74399999999999999</v>
      </c>
      <c r="BC16">
        <v>0.73309999999999997</v>
      </c>
      <c r="BD16">
        <v>0.72219999999999995</v>
      </c>
      <c r="BE16">
        <v>0.71140000000000003</v>
      </c>
      <c r="BF16">
        <v>0.70050000000000001</v>
      </c>
      <c r="BG16">
        <v>0.68959999999999999</v>
      </c>
      <c r="BH16">
        <v>0.67869999999999997</v>
      </c>
      <c r="BI16">
        <v>0.66779999999999995</v>
      </c>
      <c r="BJ16">
        <v>0.65700000000000003</v>
      </c>
      <c r="BK16">
        <v>0.64610000000000001</v>
      </c>
      <c r="BL16">
        <v>0.63519999999999999</v>
      </c>
      <c r="BM16">
        <v>0.62429999999999997</v>
      </c>
      <c r="BN16">
        <v>0.61350000000000005</v>
      </c>
      <c r="BO16">
        <v>0.60260000000000002</v>
      </c>
      <c r="BP16">
        <v>0.5917</v>
      </c>
      <c r="BQ16">
        <v>0.58079999999999998</v>
      </c>
      <c r="BR16">
        <v>0.56999999999999995</v>
      </c>
      <c r="BS16">
        <v>0.55910000000000004</v>
      </c>
      <c r="BT16">
        <v>0.54820000000000002</v>
      </c>
      <c r="BU16">
        <v>0.5373</v>
      </c>
      <c r="BV16">
        <v>0.52569999999999995</v>
      </c>
      <c r="BW16">
        <v>0.5131</v>
      </c>
      <c r="BX16">
        <v>0.49930000000000002</v>
      </c>
      <c r="BY16">
        <v>0.48449999999999999</v>
      </c>
      <c r="BZ16">
        <v>0.46860000000000002</v>
      </c>
      <c r="CA16">
        <v>0.45169999999999999</v>
      </c>
      <c r="CB16">
        <v>0.43359999999999999</v>
      </c>
      <c r="CC16">
        <v>0.41449999999999998</v>
      </c>
      <c r="CD16">
        <v>0.39419999999999999</v>
      </c>
      <c r="CE16">
        <v>0.37290000000000001</v>
      </c>
      <c r="CF16">
        <v>0.35060000000000002</v>
      </c>
      <c r="CG16">
        <v>0.3271</v>
      </c>
      <c r="CH16">
        <v>0.30259999999999998</v>
      </c>
      <c r="CI16">
        <v>0.27700000000000002</v>
      </c>
      <c r="CJ16">
        <v>0.25030000000000002</v>
      </c>
      <c r="CK16">
        <v>0.2225</v>
      </c>
      <c r="CL16">
        <v>0.19359999999999999</v>
      </c>
      <c r="CM16">
        <v>0.16370000000000001</v>
      </c>
      <c r="CN16">
        <v>0.13270000000000001</v>
      </c>
      <c r="CO16">
        <v>0.10059999999999999</v>
      </c>
      <c r="CP16">
        <v>6.7400000000000002E-2</v>
      </c>
    </row>
    <row r="17" spans="1:94" x14ac:dyDescent="0.4">
      <c r="A17" t="s">
        <v>329</v>
      </c>
      <c r="B17" t="str">
        <f>MID(A17,2,100)</f>
        <v>2Mile</v>
      </c>
      <c r="C17">
        <v>0</v>
      </c>
      <c r="D17">
        <v>3.2186880000000002</v>
      </c>
      <c r="E17">
        <v>541.5</v>
      </c>
      <c r="F17">
        <v>0.90910000000000002</v>
      </c>
      <c r="G17">
        <v>0.92659999999999998</v>
      </c>
      <c r="H17">
        <v>0.94189999999999996</v>
      </c>
      <c r="I17">
        <v>0.95499999999999996</v>
      </c>
      <c r="J17">
        <v>0.96699999999999997</v>
      </c>
      <c r="K17">
        <v>0.97899999999999998</v>
      </c>
      <c r="L17">
        <v>0.98929999999999996</v>
      </c>
      <c r="M17">
        <v>0.99609999999999999</v>
      </c>
      <c r="N17">
        <v>0.99960000000000004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0.99939999999999996</v>
      </c>
      <c r="Y17">
        <v>0.99819999999999998</v>
      </c>
      <c r="Z17">
        <v>0.99629999999999996</v>
      </c>
      <c r="AA17">
        <v>0.99370000000000003</v>
      </c>
      <c r="AB17">
        <v>0.99039999999999995</v>
      </c>
      <c r="AC17">
        <v>0.98640000000000005</v>
      </c>
      <c r="AD17">
        <v>0.98170000000000002</v>
      </c>
      <c r="AE17">
        <v>0.97640000000000005</v>
      </c>
      <c r="AF17">
        <v>0.97030000000000005</v>
      </c>
      <c r="AG17">
        <v>0.96350000000000002</v>
      </c>
      <c r="AH17">
        <v>0.95609999999999995</v>
      </c>
      <c r="AI17">
        <v>0.94789999999999996</v>
      </c>
      <c r="AJ17">
        <v>0.93910000000000005</v>
      </c>
      <c r="AK17">
        <v>0.92949999999999999</v>
      </c>
      <c r="AL17">
        <v>0.91930000000000001</v>
      </c>
      <c r="AM17">
        <v>0.90849999999999997</v>
      </c>
      <c r="AN17">
        <v>0.89759999999999995</v>
      </c>
      <c r="AO17">
        <v>0.88670000000000004</v>
      </c>
      <c r="AP17">
        <v>0.87580000000000002</v>
      </c>
      <c r="AQ17">
        <v>0.8649</v>
      </c>
      <c r="AR17">
        <v>0.85399999999999998</v>
      </c>
      <c r="AS17">
        <v>0.84309999999999996</v>
      </c>
      <c r="AT17">
        <v>0.83220000000000005</v>
      </c>
      <c r="AU17">
        <v>0.82130000000000003</v>
      </c>
      <c r="AV17">
        <v>0.81040000000000001</v>
      </c>
      <c r="AW17">
        <v>0.79949999999999999</v>
      </c>
      <c r="AX17">
        <v>0.78859999999999997</v>
      </c>
      <c r="AY17">
        <v>0.77769999999999995</v>
      </c>
      <c r="AZ17">
        <v>0.76680000000000004</v>
      </c>
      <c r="BA17">
        <v>0.75590000000000002</v>
      </c>
      <c r="BB17">
        <v>0.745</v>
      </c>
      <c r="BC17">
        <v>0.73409999999999997</v>
      </c>
      <c r="BD17">
        <v>0.72319999999999995</v>
      </c>
      <c r="BE17">
        <v>0.71230000000000004</v>
      </c>
      <c r="BF17">
        <v>0.70140000000000002</v>
      </c>
      <c r="BG17">
        <v>0.69059999999999999</v>
      </c>
      <c r="BH17">
        <v>0.67969999999999997</v>
      </c>
      <c r="BI17">
        <v>0.66879999999999995</v>
      </c>
      <c r="BJ17">
        <v>0.65790000000000004</v>
      </c>
      <c r="BK17">
        <v>0.64700000000000002</v>
      </c>
      <c r="BL17">
        <v>0.6361</v>
      </c>
      <c r="BM17">
        <v>0.62519999999999998</v>
      </c>
      <c r="BN17">
        <v>0.61429999999999996</v>
      </c>
      <c r="BO17">
        <v>0.60340000000000005</v>
      </c>
      <c r="BP17">
        <v>0.59250000000000003</v>
      </c>
      <c r="BQ17">
        <v>0.58160000000000001</v>
      </c>
      <c r="BR17">
        <v>0.57069999999999999</v>
      </c>
      <c r="BS17">
        <v>0.55979999999999996</v>
      </c>
      <c r="BT17">
        <v>0.54890000000000005</v>
      </c>
      <c r="BU17">
        <v>0.53800000000000003</v>
      </c>
      <c r="BV17">
        <v>0.52629999999999999</v>
      </c>
      <c r="BW17">
        <v>0.51349999999999996</v>
      </c>
      <c r="BX17">
        <v>0.49969999999999998</v>
      </c>
      <c r="BY17">
        <v>0.48480000000000001</v>
      </c>
      <c r="BZ17">
        <v>0.46879999999999999</v>
      </c>
      <c r="CA17">
        <v>0.45179999999999998</v>
      </c>
      <c r="CB17">
        <v>0.43369999999999997</v>
      </c>
      <c r="CC17">
        <v>0.41460000000000002</v>
      </c>
      <c r="CD17">
        <v>0.39439999999999997</v>
      </c>
      <c r="CE17">
        <v>0.37309999999999999</v>
      </c>
      <c r="CF17">
        <v>0.3508</v>
      </c>
      <c r="CG17">
        <v>0.32750000000000001</v>
      </c>
      <c r="CH17">
        <v>0.30299999999999999</v>
      </c>
      <c r="CI17">
        <v>0.27750000000000002</v>
      </c>
      <c r="CJ17">
        <v>0.251</v>
      </c>
      <c r="CK17">
        <v>0.22339999999999999</v>
      </c>
      <c r="CL17">
        <v>0.19470000000000001</v>
      </c>
      <c r="CM17">
        <v>0.16500000000000001</v>
      </c>
      <c r="CN17">
        <v>0.13420000000000001</v>
      </c>
      <c r="CO17">
        <v>0.1023</v>
      </c>
      <c r="CP17">
        <v>6.9400000000000003E-2</v>
      </c>
    </row>
    <row r="18" spans="1:94" x14ac:dyDescent="0.4">
      <c r="A18" t="s">
        <v>330</v>
      </c>
      <c r="B18" t="str">
        <f>MID(A18,2,100)</f>
        <v>4km</v>
      </c>
      <c r="C18">
        <v>0</v>
      </c>
      <c r="D18">
        <v>4</v>
      </c>
      <c r="E18">
        <v>683</v>
      </c>
      <c r="F18">
        <v>0.90910000000000002</v>
      </c>
      <c r="G18">
        <v>0.92659999999999998</v>
      </c>
      <c r="H18">
        <v>0.94189999999999996</v>
      </c>
      <c r="I18">
        <v>0.95499999999999996</v>
      </c>
      <c r="J18">
        <v>0.96699999999999997</v>
      </c>
      <c r="K18">
        <v>0.97899999999999998</v>
      </c>
      <c r="L18">
        <v>0.98929999999999996</v>
      </c>
      <c r="M18">
        <v>0.99609999999999999</v>
      </c>
      <c r="N18">
        <v>0.99960000000000004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0.99960000000000004</v>
      </c>
      <c r="Y18">
        <v>0.99850000000000005</v>
      </c>
      <c r="Z18">
        <v>0.99670000000000003</v>
      </c>
      <c r="AA18">
        <v>0.99429999999999996</v>
      </c>
      <c r="AB18">
        <v>0.99119999999999997</v>
      </c>
      <c r="AC18">
        <v>0.98740000000000006</v>
      </c>
      <c r="AD18">
        <v>0.98299999999999998</v>
      </c>
      <c r="AE18">
        <v>0.97789999999999999</v>
      </c>
      <c r="AF18">
        <v>0.97209999999999996</v>
      </c>
      <c r="AG18">
        <v>0.96560000000000001</v>
      </c>
      <c r="AH18">
        <v>0.95850000000000002</v>
      </c>
      <c r="AI18">
        <v>0.95069999999999999</v>
      </c>
      <c r="AJ18">
        <v>0.94220000000000004</v>
      </c>
      <c r="AK18">
        <v>0.93310000000000004</v>
      </c>
      <c r="AL18">
        <v>0.92330000000000001</v>
      </c>
      <c r="AM18">
        <v>0.91279999999999994</v>
      </c>
      <c r="AN18">
        <v>0.90190000000000003</v>
      </c>
      <c r="AO18">
        <v>0.89090000000000003</v>
      </c>
      <c r="AP18">
        <v>0.88</v>
      </c>
      <c r="AQ18">
        <v>0.86899999999999999</v>
      </c>
      <c r="AR18">
        <v>0.85809999999999997</v>
      </c>
      <c r="AS18">
        <v>0.84709999999999996</v>
      </c>
      <c r="AT18">
        <v>0.83609999999999995</v>
      </c>
      <c r="AU18">
        <v>0.82520000000000004</v>
      </c>
      <c r="AV18">
        <v>0.81420000000000003</v>
      </c>
      <c r="AW18">
        <v>0.80330000000000001</v>
      </c>
      <c r="AX18">
        <v>0.7923</v>
      </c>
      <c r="AY18">
        <v>0.78139999999999998</v>
      </c>
      <c r="AZ18">
        <v>0.77039999999999997</v>
      </c>
      <c r="BA18">
        <v>0.75939999999999996</v>
      </c>
      <c r="BB18">
        <v>0.74850000000000005</v>
      </c>
      <c r="BC18">
        <v>0.73750000000000004</v>
      </c>
      <c r="BD18">
        <v>0.72660000000000002</v>
      </c>
      <c r="BE18">
        <v>0.71560000000000001</v>
      </c>
      <c r="BF18">
        <v>0.70469999999999999</v>
      </c>
      <c r="BG18">
        <v>0.69369999999999998</v>
      </c>
      <c r="BH18">
        <v>0.68269999999999997</v>
      </c>
      <c r="BI18">
        <v>0.67179999999999995</v>
      </c>
      <c r="BJ18">
        <v>0.66080000000000005</v>
      </c>
      <c r="BK18">
        <v>0.64990000000000003</v>
      </c>
      <c r="BL18">
        <v>0.63890000000000002</v>
      </c>
      <c r="BM18">
        <v>0.628</v>
      </c>
      <c r="BN18">
        <v>0.61699999999999999</v>
      </c>
      <c r="BO18">
        <v>0.60599999999999998</v>
      </c>
      <c r="BP18">
        <v>0.59509999999999996</v>
      </c>
      <c r="BQ18">
        <v>0.58409999999999995</v>
      </c>
      <c r="BR18">
        <v>0.57320000000000004</v>
      </c>
      <c r="BS18">
        <v>0.56220000000000003</v>
      </c>
      <c r="BT18">
        <v>0.55130000000000001</v>
      </c>
      <c r="BU18">
        <v>0.54010000000000002</v>
      </c>
      <c r="BV18">
        <v>0.52800000000000002</v>
      </c>
      <c r="BW18">
        <v>0.51490000000000002</v>
      </c>
      <c r="BX18">
        <v>0.50070000000000003</v>
      </c>
      <c r="BY18">
        <v>0.48549999999999999</v>
      </c>
      <c r="BZ18">
        <v>0.46929999999999999</v>
      </c>
      <c r="CA18">
        <v>0.4521</v>
      </c>
      <c r="CB18">
        <v>0.43390000000000001</v>
      </c>
      <c r="CC18">
        <v>0.41470000000000001</v>
      </c>
      <c r="CD18">
        <v>0.39439999999999997</v>
      </c>
      <c r="CE18">
        <v>0.37309999999999999</v>
      </c>
      <c r="CF18">
        <v>0.3508</v>
      </c>
      <c r="CG18">
        <v>0.32750000000000001</v>
      </c>
      <c r="CH18">
        <v>0.30309999999999998</v>
      </c>
      <c r="CI18">
        <v>0.2777</v>
      </c>
      <c r="CJ18">
        <v>0.25140000000000001</v>
      </c>
      <c r="CK18">
        <v>0.22389999999999999</v>
      </c>
      <c r="CL18">
        <v>0.19550000000000001</v>
      </c>
      <c r="CM18">
        <v>0.1661</v>
      </c>
      <c r="CN18">
        <v>0.1356</v>
      </c>
      <c r="CO18">
        <v>0.1041</v>
      </c>
      <c r="CP18">
        <v>7.1599999999999997E-2</v>
      </c>
    </row>
    <row r="19" spans="1:94" x14ac:dyDescent="0.4">
      <c r="A19" t="s">
        <v>331</v>
      </c>
      <c r="B19" t="str">
        <f>MID(A19,2,100)</f>
        <v>3Mile</v>
      </c>
      <c r="C19">
        <v>0</v>
      </c>
      <c r="D19">
        <v>4.8280320000000003</v>
      </c>
      <c r="E19">
        <v>833</v>
      </c>
      <c r="F19">
        <v>0.90910000000000002</v>
      </c>
      <c r="G19">
        <v>0.92659999999999998</v>
      </c>
      <c r="H19">
        <v>0.94189999999999996</v>
      </c>
      <c r="I19">
        <v>0.95499999999999996</v>
      </c>
      <c r="J19">
        <v>0.96699999999999997</v>
      </c>
      <c r="K19">
        <v>0.97899999999999998</v>
      </c>
      <c r="L19">
        <v>0.98929999999999996</v>
      </c>
      <c r="M19">
        <v>0.99609999999999999</v>
      </c>
      <c r="N19">
        <v>0.99960000000000004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0.99970000000000003</v>
      </c>
      <c r="Y19">
        <v>0.99870000000000003</v>
      </c>
      <c r="Z19">
        <v>0.997</v>
      </c>
      <c r="AA19">
        <v>0.99470000000000003</v>
      </c>
      <c r="AB19">
        <v>0.99180000000000001</v>
      </c>
      <c r="AC19">
        <v>0.98819999999999997</v>
      </c>
      <c r="AD19">
        <v>0.9839</v>
      </c>
      <c r="AE19">
        <v>0.97899999999999998</v>
      </c>
      <c r="AF19">
        <v>0.97350000000000003</v>
      </c>
      <c r="AG19">
        <v>0.96730000000000005</v>
      </c>
      <c r="AH19">
        <v>0.96040000000000003</v>
      </c>
      <c r="AI19">
        <v>0.95289999999999997</v>
      </c>
      <c r="AJ19">
        <v>0.94479999999999997</v>
      </c>
      <c r="AK19">
        <v>0.93600000000000005</v>
      </c>
      <c r="AL19">
        <v>0.92649999999999999</v>
      </c>
      <c r="AM19">
        <v>0.91639999999999999</v>
      </c>
      <c r="AN19">
        <v>0.90559999999999996</v>
      </c>
      <c r="AO19">
        <v>0.89459999999999995</v>
      </c>
      <c r="AP19">
        <v>0.88360000000000005</v>
      </c>
      <c r="AQ19">
        <v>0.87260000000000004</v>
      </c>
      <c r="AR19">
        <v>0.86160000000000003</v>
      </c>
      <c r="AS19">
        <v>0.85060000000000002</v>
      </c>
      <c r="AT19">
        <v>0.83960000000000001</v>
      </c>
      <c r="AU19">
        <v>0.8286</v>
      </c>
      <c r="AV19">
        <v>0.81759999999999999</v>
      </c>
      <c r="AW19">
        <v>0.80659999999999998</v>
      </c>
      <c r="AX19">
        <v>0.79549999999999998</v>
      </c>
      <c r="AY19">
        <v>0.78449999999999998</v>
      </c>
      <c r="AZ19">
        <v>0.77349999999999997</v>
      </c>
      <c r="BA19">
        <v>0.76249999999999996</v>
      </c>
      <c r="BB19">
        <v>0.75149999999999995</v>
      </c>
      <c r="BC19">
        <v>0.74050000000000005</v>
      </c>
      <c r="BD19">
        <v>0.72950000000000004</v>
      </c>
      <c r="BE19">
        <v>0.71850000000000003</v>
      </c>
      <c r="BF19">
        <v>0.70750000000000002</v>
      </c>
      <c r="BG19">
        <v>0.69650000000000001</v>
      </c>
      <c r="BH19">
        <v>0.68540000000000001</v>
      </c>
      <c r="BI19">
        <v>0.6744</v>
      </c>
      <c r="BJ19">
        <v>0.66339999999999999</v>
      </c>
      <c r="BK19">
        <v>0.65239999999999998</v>
      </c>
      <c r="BL19">
        <v>0.64139999999999997</v>
      </c>
      <c r="BM19">
        <v>0.63039999999999996</v>
      </c>
      <c r="BN19">
        <v>0.61939999999999995</v>
      </c>
      <c r="BO19">
        <v>0.60840000000000005</v>
      </c>
      <c r="BP19">
        <v>0.59740000000000004</v>
      </c>
      <c r="BQ19">
        <v>0.58640000000000003</v>
      </c>
      <c r="BR19">
        <v>0.57530000000000003</v>
      </c>
      <c r="BS19">
        <v>0.56430000000000002</v>
      </c>
      <c r="BT19">
        <v>0.55330000000000001</v>
      </c>
      <c r="BU19">
        <v>0.54190000000000005</v>
      </c>
      <c r="BV19">
        <v>0.52939999999999998</v>
      </c>
      <c r="BW19">
        <v>0.51600000000000001</v>
      </c>
      <c r="BX19">
        <v>0.50149999999999995</v>
      </c>
      <c r="BY19">
        <v>0.48609999999999998</v>
      </c>
      <c r="BZ19">
        <v>0.46960000000000002</v>
      </c>
      <c r="CA19">
        <v>0.45219999999999999</v>
      </c>
      <c r="CB19">
        <v>0.43369999999999997</v>
      </c>
      <c r="CC19">
        <v>0.4143</v>
      </c>
      <c r="CD19">
        <v>0.39379999999999998</v>
      </c>
      <c r="CE19">
        <v>0.37240000000000001</v>
      </c>
      <c r="CF19">
        <v>0.34989999999999999</v>
      </c>
      <c r="CG19">
        <v>0.32650000000000001</v>
      </c>
      <c r="CH19">
        <v>0.30199999999999999</v>
      </c>
      <c r="CI19">
        <v>0.27660000000000001</v>
      </c>
      <c r="CJ19">
        <v>0.25009999999999999</v>
      </c>
      <c r="CK19">
        <v>0.22270000000000001</v>
      </c>
      <c r="CL19">
        <v>0.19420000000000001</v>
      </c>
      <c r="CM19">
        <v>0.1648</v>
      </c>
      <c r="CN19">
        <v>0.1343</v>
      </c>
      <c r="CO19">
        <v>0.10290000000000001</v>
      </c>
      <c r="CP19">
        <v>7.0400000000000004E-2</v>
      </c>
    </row>
    <row r="20" spans="1:94" x14ac:dyDescent="0.4">
      <c r="A20" t="s">
        <v>332</v>
      </c>
      <c r="B20" t="s">
        <v>270</v>
      </c>
      <c r="C20">
        <v>1</v>
      </c>
      <c r="D20">
        <v>5</v>
      </c>
      <c r="E20">
        <v>886</v>
      </c>
      <c r="F20">
        <v>0.89580000000000004</v>
      </c>
      <c r="G20">
        <v>0.91639999999999999</v>
      </c>
      <c r="H20">
        <v>0.93510000000000004</v>
      </c>
      <c r="I20">
        <v>0.95199999999999996</v>
      </c>
      <c r="J20">
        <v>0.96799999999999997</v>
      </c>
      <c r="K20">
        <v>0.98399999999999999</v>
      </c>
      <c r="L20">
        <v>0.996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0.99980000000000002</v>
      </c>
      <c r="Z20">
        <v>0.999</v>
      </c>
      <c r="AA20">
        <v>0.99770000000000003</v>
      </c>
      <c r="AB20">
        <v>0.99590000000000001</v>
      </c>
      <c r="AC20">
        <v>0.99350000000000005</v>
      </c>
      <c r="AD20">
        <v>0.99060000000000004</v>
      </c>
      <c r="AE20">
        <v>0.98709999999999998</v>
      </c>
      <c r="AF20">
        <v>0.98309999999999997</v>
      </c>
      <c r="AG20">
        <v>0.97850000000000004</v>
      </c>
      <c r="AH20">
        <v>0.97340000000000004</v>
      </c>
      <c r="AI20">
        <v>0.96779999999999999</v>
      </c>
      <c r="AJ20">
        <v>0.96160000000000001</v>
      </c>
      <c r="AK20">
        <v>0.95489999999999997</v>
      </c>
      <c r="AL20">
        <v>0.9476</v>
      </c>
      <c r="AM20">
        <v>0.93979999999999997</v>
      </c>
      <c r="AN20">
        <v>0.93140000000000001</v>
      </c>
      <c r="AO20">
        <v>0.92249999999999999</v>
      </c>
      <c r="AP20">
        <v>0.91310000000000002</v>
      </c>
      <c r="AQ20">
        <v>0.90339999999999998</v>
      </c>
      <c r="AR20">
        <v>0.89370000000000005</v>
      </c>
      <c r="AS20">
        <v>0.88400000000000001</v>
      </c>
      <c r="AT20">
        <v>0.87429999999999997</v>
      </c>
      <c r="AU20">
        <v>0.86450000000000005</v>
      </c>
      <c r="AV20">
        <v>0.8548</v>
      </c>
      <c r="AW20">
        <v>0.84509999999999996</v>
      </c>
      <c r="AX20">
        <v>0.83540000000000003</v>
      </c>
      <c r="AY20">
        <v>0.82569999999999999</v>
      </c>
      <c r="AZ20">
        <v>0.81599999999999995</v>
      </c>
      <c r="BA20">
        <v>0.80630000000000002</v>
      </c>
      <c r="BB20">
        <v>0.79659999999999997</v>
      </c>
      <c r="BC20">
        <v>0.78690000000000004</v>
      </c>
      <c r="BD20">
        <v>0.7772</v>
      </c>
      <c r="BE20">
        <v>0.76739999999999997</v>
      </c>
      <c r="BF20">
        <v>0.75770000000000004</v>
      </c>
      <c r="BG20">
        <v>0.748</v>
      </c>
      <c r="BH20">
        <v>0.73829999999999996</v>
      </c>
      <c r="BI20">
        <v>0.72860000000000003</v>
      </c>
      <c r="BJ20">
        <v>0.71889999999999998</v>
      </c>
      <c r="BK20">
        <v>0.70920000000000005</v>
      </c>
      <c r="BL20">
        <v>0.69950000000000001</v>
      </c>
      <c r="BM20">
        <v>0.68979999999999997</v>
      </c>
      <c r="BN20">
        <v>0.68010000000000004</v>
      </c>
      <c r="BO20">
        <v>0.67030000000000001</v>
      </c>
      <c r="BP20">
        <v>0.66059999999999997</v>
      </c>
      <c r="BQ20">
        <v>0.65090000000000003</v>
      </c>
      <c r="BR20">
        <v>0.64119999999999999</v>
      </c>
      <c r="BS20">
        <v>0.63149999999999995</v>
      </c>
      <c r="BT20">
        <v>0.62180000000000002</v>
      </c>
      <c r="BU20">
        <v>0.61199999999999999</v>
      </c>
      <c r="BV20">
        <v>0.60129999999999995</v>
      </c>
      <c r="BW20">
        <v>0.5897</v>
      </c>
      <c r="BX20">
        <v>0.57720000000000005</v>
      </c>
      <c r="BY20">
        <v>0.56369999999999998</v>
      </c>
      <c r="BZ20">
        <v>0.54930000000000001</v>
      </c>
      <c r="CA20">
        <v>0.53400000000000003</v>
      </c>
      <c r="CB20">
        <v>0.51770000000000005</v>
      </c>
      <c r="CC20">
        <v>0.50039999999999996</v>
      </c>
      <c r="CD20">
        <v>0.48230000000000001</v>
      </c>
      <c r="CE20">
        <v>0.4632</v>
      </c>
      <c r="CF20">
        <v>0.44309999999999999</v>
      </c>
      <c r="CG20">
        <v>0.42209999999999998</v>
      </c>
      <c r="CH20">
        <v>0.4002</v>
      </c>
      <c r="CI20">
        <v>0.37730000000000002</v>
      </c>
      <c r="CJ20">
        <v>0.35349999999999998</v>
      </c>
      <c r="CK20">
        <v>0.32879999999999998</v>
      </c>
      <c r="CL20">
        <v>0.30309999999999998</v>
      </c>
      <c r="CM20">
        <v>0.27639999999999998</v>
      </c>
      <c r="CN20">
        <v>0.24890000000000001</v>
      </c>
      <c r="CO20">
        <v>0.22040000000000001</v>
      </c>
      <c r="CP20">
        <v>0.19089999999999999</v>
      </c>
    </row>
    <row r="21" spans="1:94" x14ac:dyDescent="0.4">
      <c r="A21" t="s">
        <v>333</v>
      </c>
      <c r="B21" t="str">
        <f>MID(A21,2,100)</f>
        <v>5km</v>
      </c>
      <c r="C21">
        <v>0</v>
      </c>
      <c r="D21">
        <v>5</v>
      </c>
      <c r="E21">
        <v>864.68</v>
      </c>
      <c r="F21">
        <v>0.90910000000000002</v>
      </c>
      <c r="G21">
        <v>0.92659999999999998</v>
      </c>
      <c r="H21">
        <v>0.94189999999999996</v>
      </c>
      <c r="I21">
        <v>0.95499999999999996</v>
      </c>
      <c r="J21">
        <v>0.96699999999999997</v>
      </c>
      <c r="K21">
        <v>0.97899999999999998</v>
      </c>
      <c r="L21">
        <v>0.98929999999999996</v>
      </c>
      <c r="M21">
        <v>0.99609999999999999</v>
      </c>
      <c r="N21">
        <v>0.99960000000000004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0.99970000000000003</v>
      </c>
      <c r="Y21">
        <v>0.99870000000000003</v>
      </c>
      <c r="Z21">
        <v>0.99709999999999999</v>
      </c>
      <c r="AA21">
        <v>0.99480000000000002</v>
      </c>
      <c r="AB21">
        <v>0.9919</v>
      </c>
      <c r="AC21">
        <v>0.98829999999999996</v>
      </c>
      <c r="AD21">
        <v>0.98409999999999997</v>
      </c>
      <c r="AE21">
        <v>0.97929999999999995</v>
      </c>
      <c r="AF21">
        <v>0.97370000000000001</v>
      </c>
      <c r="AG21">
        <v>0.96760000000000002</v>
      </c>
      <c r="AH21">
        <v>0.96079999999999999</v>
      </c>
      <c r="AI21">
        <v>0.95330000000000004</v>
      </c>
      <c r="AJ21">
        <v>0.94520000000000004</v>
      </c>
      <c r="AK21">
        <v>0.9365</v>
      </c>
      <c r="AL21">
        <v>0.92710000000000004</v>
      </c>
      <c r="AM21">
        <v>0.91700000000000004</v>
      </c>
      <c r="AN21">
        <v>0.90629999999999999</v>
      </c>
      <c r="AO21">
        <v>0.89529999999999998</v>
      </c>
      <c r="AP21">
        <v>0.88429999999999997</v>
      </c>
      <c r="AQ21">
        <v>0.87329999999999997</v>
      </c>
      <c r="AR21">
        <v>0.86229999999999996</v>
      </c>
      <c r="AS21">
        <v>0.85119999999999996</v>
      </c>
      <c r="AT21">
        <v>0.84019999999999995</v>
      </c>
      <c r="AU21">
        <v>0.82920000000000005</v>
      </c>
      <c r="AV21">
        <v>0.81820000000000004</v>
      </c>
      <c r="AW21">
        <v>0.80720000000000003</v>
      </c>
      <c r="AX21">
        <v>0.79610000000000003</v>
      </c>
      <c r="AY21">
        <v>0.78510000000000002</v>
      </c>
      <c r="AZ21">
        <v>0.77410000000000001</v>
      </c>
      <c r="BA21">
        <v>0.7631</v>
      </c>
      <c r="BB21">
        <v>0.75209999999999999</v>
      </c>
      <c r="BC21">
        <v>0.74099999999999999</v>
      </c>
      <c r="BD21">
        <v>0.73</v>
      </c>
      <c r="BE21">
        <v>0.71899999999999997</v>
      </c>
      <c r="BF21">
        <v>0.70799999999999996</v>
      </c>
      <c r="BG21">
        <v>0.69699999999999995</v>
      </c>
      <c r="BH21">
        <v>0.68589999999999995</v>
      </c>
      <c r="BI21">
        <v>0.67490000000000006</v>
      </c>
      <c r="BJ21">
        <v>0.66390000000000005</v>
      </c>
      <c r="BK21">
        <v>0.65290000000000004</v>
      </c>
      <c r="BL21">
        <v>0.64190000000000003</v>
      </c>
      <c r="BM21">
        <v>0.63080000000000003</v>
      </c>
      <c r="BN21">
        <v>0.61980000000000002</v>
      </c>
      <c r="BO21">
        <v>0.60880000000000001</v>
      </c>
      <c r="BP21">
        <v>0.5978</v>
      </c>
      <c r="BQ21">
        <v>0.58679999999999999</v>
      </c>
      <c r="BR21">
        <v>0.57569999999999999</v>
      </c>
      <c r="BS21">
        <v>0.56469999999999998</v>
      </c>
      <c r="BT21">
        <v>0.55369999999999997</v>
      </c>
      <c r="BU21">
        <v>0.54220000000000002</v>
      </c>
      <c r="BV21">
        <v>0.52969999999999995</v>
      </c>
      <c r="BW21">
        <v>0.5161</v>
      </c>
      <c r="BX21">
        <v>0.50160000000000005</v>
      </c>
      <c r="BY21">
        <v>0.48609999999999998</v>
      </c>
      <c r="BZ21">
        <v>0.46960000000000002</v>
      </c>
      <c r="CA21">
        <v>0.4521</v>
      </c>
      <c r="CB21">
        <v>0.4335</v>
      </c>
      <c r="CC21">
        <v>0.41399999999999998</v>
      </c>
      <c r="CD21">
        <v>0.39350000000000002</v>
      </c>
      <c r="CE21">
        <v>0.372</v>
      </c>
      <c r="CF21">
        <v>0.34949999999999998</v>
      </c>
      <c r="CG21">
        <v>0.32590000000000002</v>
      </c>
      <c r="CH21">
        <v>0.3014</v>
      </c>
      <c r="CI21">
        <v>0.27589999999999998</v>
      </c>
      <c r="CJ21">
        <v>0.24940000000000001</v>
      </c>
      <c r="CK21">
        <v>0.22189999999999999</v>
      </c>
      <c r="CL21">
        <v>0.1933</v>
      </c>
      <c r="CM21">
        <v>0.1638</v>
      </c>
      <c r="CN21">
        <v>0.1333</v>
      </c>
      <c r="CO21">
        <v>0.1018</v>
      </c>
      <c r="CP21">
        <v>6.9199999999999998E-2</v>
      </c>
    </row>
    <row r="22" spans="1:94" x14ac:dyDescent="0.4">
      <c r="A22" t="s">
        <v>334</v>
      </c>
      <c r="B22" t="s">
        <v>273</v>
      </c>
      <c r="C22">
        <v>1</v>
      </c>
      <c r="D22">
        <v>6</v>
      </c>
      <c r="E22">
        <v>1071</v>
      </c>
      <c r="F22">
        <v>0.88780000000000003</v>
      </c>
      <c r="G22">
        <v>0.90839999999999999</v>
      </c>
      <c r="H22">
        <v>0.92710000000000004</v>
      </c>
      <c r="I22">
        <v>0.94399999999999995</v>
      </c>
      <c r="J22">
        <v>0.96</v>
      </c>
      <c r="K22">
        <v>0.97599999999999998</v>
      </c>
      <c r="L22">
        <v>0.98929999999999996</v>
      </c>
      <c r="M22">
        <v>0.99729999999999996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0.99980000000000002</v>
      </c>
      <c r="Z22">
        <v>0.999</v>
      </c>
      <c r="AA22">
        <v>0.99770000000000003</v>
      </c>
      <c r="AB22">
        <v>0.99580000000000002</v>
      </c>
      <c r="AC22">
        <v>0.99329999999999996</v>
      </c>
      <c r="AD22">
        <v>0.99039999999999995</v>
      </c>
      <c r="AE22">
        <v>0.98680000000000001</v>
      </c>
      <c r="AF22">
        <v>0.98270000000000002</v>
      </c>
      <c r="AG22">
        <v>0.97809999999999997</v>
      </c>
      <c r="AH22">
        <v>0.9728</v>
      </c>
      <c r="AI22">
        <v>0.96709999999999996</v>
      </c>
      <c r="AJ22">
        <v>0.96079999999999999</v>
      </c>
      <c r="AK22">
        <v>0.95389999999999997</v>
      </c>
      <c r="AL22">
        <v>0.94650000000000001</v>
      </c>
      <c r="AM22">
        <v>0.9385</v>
      </c>
      <c r="AN22">
        <v>0.93</v>
      </c>
      <c r="AO22">
        <v>0.92090000000000005</v>
      </c>
      <c r="AP22">
        <v>0.91120000000000001</v>
      </c>
      <c r="AQ22">
        <v>0.90129999999999999</v>
      </c>
      <c r="AR22">
        <v>0.89139999999999997</v>
      </c>
      <c r="AS22">
        <v>0.88149999999999995</v>
      </c>
      <c r="AT22">
        <v>0.87160000000000004</v>
      </c>
      <c r="AU22">
        <v>0.86160000000000003</v>
      </c>
      <c r="AV22">
        <v>0.85170000000000001</v>
      </c>
      <c r="AW22">
        <v>0.84179999999999999</v>
      </c>
      <c r="AX22">
        <v>0.83189999999999997</v>
      </c>
      <c r="AY22">
        <v>0.82199999999999995</v>
      </c>
      <c r="AZ22">
        <v>0.81210000000000004</v>
      </c>
      <c r="BA22">
        <v>0.80210000000000004</v>
      </c>
      <c r="BB22">
        <v>0.79220000000000002</v>
      </c>
      <c r="BC22">
        <v>0.7823</v>
      </c>
      <c r="BD22">
        <v>0.77239999999999998</v>
      </c>
      <c r="BE22">
        <v>0.76249999999999996</v>
      </c>
      <c r="BF22">
        <v>0.75260000000000005</v>
      </c>
      <c r="BG22">
        <v>0.74260000000000004</v>
      </c>
      <c r="BH22">
        <v>0.73270000000000002</v>
      </c>
      <c r="BI22">
        <v>0.7228</v>
      </c>
      <c r="BJ22">
        <v>0.71289999999999998</v>
      </c>
      <c r="BK22">
        <v>0.70299999999999996</v>
      </c>
      <c r="BL22">
        <v>0.69299999999999995</v>
      </c>
      <c r="BM22">
        <v>0.68310000000000004</v>
      </c>
      <c r="BN22">
        <v>0.67320000000000002</v>
      </c>
      <c r="BO22">
        <v>0.6633</v>
      </c>
      <c r="BP22">
        <v>0.65339999999999998</v>
      </c>
      <c r="BQ22">
        <v>0.64349999999999996</v>
      </c>
      <c r="BR22">
        <v>0.63349999999999995</v>
      </c>
      <c r="BS22">
        <v>0.62360000000000004</v>
      </c>
      <c r="BT22">
        <v>0.61370000000000002</v>
      </c>
      <c r="BU22">
        <v>0.60360000000000003</v>
      </c>
      <c r="BV22">
        <v>0.59260000000000002</v>
      </c>
      <c r="BW22">
        <v>0.58069999999999999</v>
      </c>
      <c r="BX22">
        <v>0.56779999999999997</v>
      </c>
      <c r="BY22">
        <v>0.55400000000000005</v>
      </c>
      <c r="BZ22">
        <v>0.5393</v>
      </c>
      <c r="CA22">
        <v>0.52359999999999995</v>
      </c>
      <c r="CB22">
        <v>0.50700000000000001</v>
      </c>
      <c r="CC22">
        <v>0.4894</v>
      </c>
      <c r="CD22">
        <v>0.47089999999999999</v>
      </c>
      <c r="CE22">
        <v>0.45150000000000001</v>
      </c>
      <c r="CF22">
        <v>0.43109999999999998</v>
      </c>
      <c r="CG22">
        <v>0.4098</v>
      </c>
      <c r="CH22">
        <v>0.38750000000000001</v>
      </c>
      <c r="CI22">
        <v>0.36430000000000001</v>
      </c>
      <c r="CJ22">
        <v>0.3402</v>
      </c>
      <c r="CK22">
        <v>0.31509999999999999</v>
      </c>
      <c r="CL22">
        <v>0.28910000000000002</v>
      </c>
      <c r="CM22">
        <v>0.2621</v>
      </c>
      <c r="CN22">
        <v>0.23419999999999999</v>
      </c>
      <c r="CO22">
        <v>0.2054</v>
      </c>
      <c r="CP22">
        <v>0.17560000000000001</v>
      </c>
    </row>
    <row r="23" spans="1:94" x14ac:dyDescent="0.4">
      <c r="A23" t="s">
        <v>335</v>
      </c>
      <c r="B23" t="str">
        <f>MID(A23,2,100)</f>
        <v>6km</v>
      </c>
      <c r="C23">
        <v>0</v>
      </c>
      <c r="D23">
        <v>6</v>
      </c>
      <c r="E23">
        <v>1051</v>
      </c>
      <c r="F23">
        <v>0.90910000000000002</v>
      </c>
      <c r="G23">
        <v>0.92659999999999998</v>
      </c>
      <c r="H23">
        <v>0.94189999999999996</v>
      </c>
      <c r="I23">
        <v>0.95499999999999996</v>
      </c>
      <c r="J23">
        <v>0.96699999999999997</v>
      </c>
      <c r="K23">
        <v>0.97899999999999998</v>
      </c>
      <c r="L23">
        <v>0.98929999999999996</v>
      </c>
      <c r="M23">
        <v>0.99609999999999999</v>
      </c>
      <c r="N23">
        <v>0.99960000000000004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0.99970000000000003</v>
      </c>
      <c r="Y23">
        <v>0.99880000000000002</v>
      </c>
      <c r="Z23">
        <v>0.99719999999999998</v>
      </c>
      <c r="AA23">
        <v>0.995</v>
      </c>
      <c r="AB23">
        <v>0.99219999999999997</v>
      </c>
      <c r="AC23">
        <v>0.98880000000000001</v>
      </c>
      <c r="AD23">
        <v>0.98480000000000001</v>
      </c>
      <c r="AE23">
        <v>0.98009999999999997</v>
      </c>
      <c r="AF23">
        <v>0.97489999999999999</v>
      </c>
      <c r="AG23">
        <v>0.96899999999999997</v>
      </c>
      <c r="AH23">
        <v>0.96240000000000003</v>
      </c>
      <c r="AI23">
        <v>0.95530000000000004</v>
      </c>
      <c r="AJ23">
        <v>0.94750000000000001</v>
      </c>
      <c r="AK23">
        <v>0.93910000000000005</v>
      </c>
      <c r="AL23">
        <v>0.93010000000000004</v>
      </c>
      <c r="AM23">
        <v>0.92049999999999998</v>
      </c>
      <c r="AN23">
        <v>0.9103</v>
      </c>
      <c r="AO23">
        <v>0.89939999999999998</v>
      </c>
      <c r="AP23">
        <v>0.88829999999999998</v>
      </c>
      <c r="AQ23">
        <v>0.87709999999999999</v>
      </c>
      <c r="AR23">
        <v>0.86599999999999999</v>
      </c>
      <c r="AS23">
        <v>0.8548</v>
      </c>
      <c r="AT23">
        <v>0.84370000000000001</v>
      </c>
      <c r="AU23">
        <v>0.83250000000000002</v>
      </c>
      <c r="AV23">
        <v>0.82140000000000002</v>
      </c>
      <c r="AW23">
        <v>0.81020000000000003</v>
      </c>
      <c r="AX23">
        <v>0.79910000000000003</v>
      </c>
      <c r="AY23">
        <v>0.78790000000000004</v>
      </c>
      <c r="AZ23">
        <v>0.77680000000000005</v>
      </c>
      <c r="BA23">
        <v>0.76570000000000005</v>
      </c>
      <c r="BB23">
        <v>0.75449999999999995</v>
      </c>
      <c r="BC23">
        <v>0.74339999999999995</v>
      </c>
      <c r="BD23">
        <v>0.73219999999999996</v>
      </c>
      <c r="BE23">
        <v>0.72109999999999996</v>
      </c>
      <c r="BF23">
        <v>0.70989999999999998</v>
      </c>
      <c r="BG23">
        <v>0.69879999999999998</v>
      </c>
      <c r="BH23">
        <v>0.68759999999999999</v>
      </c>
      <c r="BI23">
        <v>0.67649999999999999</v>
      </c>
      <c r="BJ23">
        <v>0.6653</v>
      </c>
      <c r="BK23">
        <v>0.6542</v>
      </c>
      <c r="BL23">
        <v>0.64300000000000002</v>
      </c>
      <c r="BM23">
        <v>0.63190000000000002</v>
      </c>
      <c r="BN23">
        <v>0.62080000000000002</v>
      </c>
      <c r="BO23">
        <v>0.60960000000000003</v>
      </c>
      <c r="BP23">
        <v>0.59850000000000003</v>
      </c>
      <c r="BQ23">
        <v>0.58730000000000004</v>
      </c>
      <c r="BR23">
        <v>0.57620000000000005</v>
      </c>
      <c r="BS23">
        <v>0.56499999999999995</v>
      </c>
      <c r="BT23">
        <v>0.55389999999999995</v>
      </c>
      <c r="BU23">
        <v>0.54259999999999997</v>
      </c>
      <c r="BV23">
        <v>0.53049999999999997</v>
      </c>
      <c r="BW23">
        <v>0.51739999999999997</v>
      </c>
      <c r="BX23">
        <v>0.50329999999999997</v>
      </c>
      <c r="BY23">
        <v>0.48820000000000002</v>
      </c>
      <c r="BZ23">
        <v>0.47199999999999998</v>
      </c>
      <c r="CA23">
        <v>0.45490000000000003</v>
      </c>
      <c r="CB23">
        <v>0.43680000000000002</v>
      </c>
      <c r="CC23">
        <v>0.41770000000000002</v>
      </c>
      <c r="CD23">
        <v>0.39760000000000001</v>
      </c>
      <c r="CE23">
        <v>0.3765</v>
      </c>
      <c r="CF23">
        <v>0.3543</v>
      </c>
      <c r="CG23">
        <v>0.33119999999999999</v>
      </c>
      <c r="CH23">
        <v>0.30709999999999998</v>
      </c>
      <c r="CI23">
        <v>0.28199999999999997</v>
      </c>
      <c r="CJ23">
        <v>0.25590000000000002</v>
      </c>
      <c r="CK23">
        <v>0.2288</v>
      </c>
      <c r="CL23">
        <v>0.20069999999999999</v>
      </c>
      <c r="CM23">
        <v>0.17150000000000001</v>
      </c>
      <c r="CN23">
        <v>0.1414</v>
      </c>
      <c r="CO23">
        <v>0.1103</v>
      </c>
      <c r="CP23">
        <v>7.8200000000000006E-2</v>
      </c>
    </row>
    <row r="24" spans="1:94" x14ac:dyDescent="0.4">
      <c r="A24" t="s">
        <v>336</v>
      </c>
      <c r="B24" t="s">
        <v>276</v>
      </c>
      <c r="C24">
        <v>1</v>
      </c>
      <c r="D24">
        <v>6.4373760000000004</v>
      </c>
      <c r="E24">
        <v>1152</v>
      </c>
      <c r="F24">
        <v>0.88780000000000003</v>
      </c>
      <c r="G24">
        <v>0.90839999999999999</v>
      </c>
      <c r="H24">
        <v>0.92710000000000004</v>
      </c>
      <c r="I24">
        <v>0.94399999999999995</v>
      </c>
      <c r="J24">
        <v>0.96</v>
      </c>
      <c r="K24">
        <v>0.97599999999999998</v>
      </c>
      <c r="L24">
        <v>0.98929999999999996</v>
      </c>
      <c r="M24">
        <v>0.99729999999999996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0.99980000000000002</v>
      </c>
      <c r="Z24">
        <v>0.999</v>
      </c>
      <c r="AA24">
        <v>0.99770000000000003</v>
      </c>
      <c r="AB24">
        <v>0.99580000000000002</v>
      </c>
      <c r="AC24">
        <v>0.99329999999999996</v>
      </c>
      <c r="AD24">
        <v>0.99029999999999996</v>
      </c>
      <c r="AE24">
        <v>0.98670000000000002</v>
      </c>
      <c r="AF24">
        <v>0.98260000000000003</v>
      </c>
      <c r="AG24">
        <v>0.97789999999999999</v>
      </c>
      <c r="AH24">
        <v>0.97260000000000002</v>
      </c>
      <c r="AI24">
        <v>0.96679999999999999</v>
      </c>
      <c r="AJ24">
        <v>0.96050000000000002</v>
      </c>
      <c r="AK24">
        <v>0.95350000000000001</v>
      </c>
      <c r="AL24">
        <v>0.94599999999999995</v>
      </c>
      <c r="AM24">
        <v>0.93799999999999994</v>
      </c>
      <c r="AN24">
        <v>0.9294</v>
      </c>
      <c r="AO24">
        <v>0.92020000000000002</v>
      </c>
      <c r="AP24">
        <v>0.91049999999999998</v>
      </c>
      <c r="AQ24">
        <v>0.90049999999999997</v>
      </c>
      <c r="AR24">
        <v>0.89049999999999996</v>
      </c>
      <c r="AS24">
        <v>0.88049999999999995</v>
      </c>
      <c r="AT24">
        <v>0.87050000000000005</v>
      </c>
      <c r="AU24">
        <v>0.86050000000000004</v>
      </c>
      <c r="AV24">
        <v>0.85050000000000003</v>
      </c>
      <c r="AW24">
        <v>0.84050000000000002</v>
      </c>
      <c r="AX24">
        <v>0.83050000000000002</v>
      </c>
      <c r="AY24">
        <v>0.82050000000000001</v>
      </c>
      <c r="AZ24">
        <v>0.8105</v>
      </c>
      <c r="BA24">
        <v>0.80049999999999999</v>
      </c>
      <c r="BB24">
        <v>0.79049999999999998</v>
      </c>
      <c r="BC24">
        <v>0.78049999999999997</v>
      </c>
      <c r="BD24">
        <v>0.77049999999999996</v>
      </c>
      <c r="BE24">
        <v>0.76049999999999995</v>
      </c>
      <c r="BF24">
        <v>0.75060000000000004</v>
      </c>
      <c r="BG24">
        <v>0.74060000000000004</v>
      </c>
      <c r="BH24">
        <v>0.73060000000000003</v>
      </c>
      <c r="BI24">
        <v>0.72060000000000002</v>
      </c>
      <c r="BJ24">
        <v>0.71060000000000001</v>
      </c>
      <c r="BK24">
        <v>0.7006</v>
      </c>
      <c r="BL24">
        <v>0.69059999999999999</v>
      </c>
      <c r="BM24">
        <v>0.68059999999999998</v>
      </c>
      <c r="BN24">
        <v>0.67059999999999997</v>
      </c>
      <c r="BO24">
        <v>0.66059999999999997</v>
      </c>
      <c r="BP24">
        <v>0.65059999999999996</v>
      </c>
      <c r="BQ24">
        <v>0.64059999999999995</v>
      </c>
      <c r="BR24">
        <v>0.63060000000000005</v>
      </c>
      <c r="BS24">
        <v>0.62060000000000004</v>
      </c>
      <c r="BT24">
        <v>0.61060000000000003</v>
      </c>
      <c r="BU24">
        <v>0.60040000000000004</v>
      </c>
      <c r="BV24">
        <v>0.58930000000000005</v>
      </c>
      <c r="BW24">
        <v>0.57720000000000005</v>
      </c>
      <c r="BX24">
        <v>0.56420000000000003</v>
      </c>
      <c r="BY24">
        <v>0.55030000000000001</v>
      </c>
      <c r="BZ24">
        <v>0.53539999999999999</v>
      </c>
      <c r="CA24">
        <v>0.51959999999999995</v>
      </c>
      <c r="CB24">
        <v>0.50290000000000001</v>
      </c>
      <c r="CC24">
        <v>0.48520000000000002</v>
      </c>
      <c r="CD24">
        <v>0.46650000000000003</v>
      </c>
      <c r="CE24">
        <v>0.44700000000000001</v>
      </c>
      <c r="CF24">
        <v>0.42649999999999999</v>
      </c>
      <c r="CG24">
        <v>0.40500000000000003</v>
      </c>
      <c r="CH24">
        <v>0.3826</v>
      </c>
      <c r="CI24">
        <v>0.35930000000000001</v>
      </c>
      <c r="CJ24">
        <v>0.33500000000000002</v>
      </c>
      <c r="CK24">
        <v>0.30980000000000002</v>
      </c>
      <c r="CL24">
        <v>0.28370000000000001</v>
      </c>
      <c r="CM24">
        <v>0.25659999999999999</v>
      </c>
      <c r="CN24">
        <v>0.22850000000000001</v>
      </c>
      <c r="CO24">
        <v>0.1996</v>
      </c>
      <c r="CP24">
        <v>0.16969999999999999</v>
      </c>
    </row>
    <row r="25" spans="1:94" x14ac:dyDescent="0.4">
      <c r="A25" t="s">
        <v>337</v>
      </c>
      <c r="B25" t="str">
        <f>MID(A25,2,100)</f>
        <v>4Mile</v>
      </c>
      <c r="C25">
        <v>0</v>
      </c>
      <c r="D25">
        <v>6.4373760000000004</v>
      </c>
      <c r="E25">
        <v>1132</v>
      </c>
      <c r="F25">
        <v>0.90910000000000002</v>
      </c>
      <c r="G25">
        <v>0.92659999999999998</v>
      </c>
      <c r="H25">
        <v>0.94189999999999996</v>
      </c>
      <c r="I25">
        <v>0.95499999999999996</v>
      </c>
      <c r="J25">
        <v>0.96699999999999997</v>
      </c>
      <c r="K25">
        <v>0.97899999999999998</v>
      </c>
      <c r="L25">
        <v>0.98929999999999996</v>
      </c>
      <c r="M25">
        <v>0.99609999999999999</v>
      </c>
      <c r="N25">
        <v>0.99960000000000004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0.99970000000000003</v>
      </c>
      <c r="Y25">
        <v>0.99880000000000002</v>
      </c>
      <c r="Z25">
        <v>0.99719999999999998</v>
      </c>
      <c r="AA25">
        <v>0.99509999999999998</v>
      </c>
      <c r="AB25">
        <v>0.99239999999999995</v>
      </c>
      <c r="AC25">
        <v>0.98899999999999999</v>
      </c>
      <c r="AD25">
        <v>0.98499999999999999</v>
      </c>
      <c r="AE25">
        <v>0.98040000000000005</v>
      </c>
      <c r="AF25">
        <v>0.97519999999999996</v>
      </c>
      <c r="AG25">
        <v>0.96940000000000004</v>
      </c>
      <c r="AH25">
        <v>0.96299999999999997</v>
      </c>
      <c r="AI25">
        <v>0.95599999999999996</v>
      </c>
      <c r="AJ25">
        <v>0.94830000000000003</v>
      </c>
      <c r="AK25">
        <v>0.94010000000000005</v>
      </c>
      <c r="AL25">
        <v>0.93120000000000003</v>
      </c>
      <c r="AM25">
        <v>0.92169999999999996</v>
      </c>
      <c r="AN25">
        <v>0.91169999999999995</v>
      </c>
      <c r="AO25">
        <v>0.90100000000000002</v>
      </c>
      <c r="AP25">
        <v>0.88980000000000004</v>
      </c>
      <c r="AQ25">
        <v>0.87860000000000005</v>
      </c>
      <c r="AR25">
        <v>0.86739999999999995</v>
      </c>
      <c r="AS25">
        <v>0.85619999999999996</v>
      </c>
      <c r="AT25">
        <v>0.84499999999999997</v>
      </c>
      <c r="AU25">
        <v>0.83379999999999999</v>
      </c>
      <c r="AV25">
        <v>0.8226</v>
      </c>
      <c r="AW25">
        <v>0.81140000000000001</v>
      </c>
      <c r="AX25">
        <v>0.80020000000000002</v>
      </c>
      <c r="AY25">
        <v>0.78900000000000003</v>
      </c>
      <c r="AZ25">
        <v>0.77780000000000005</v>
      </c>
      <c r="BA25">
        <v>0.76659999999999995</v>
      </c>
      <c r="BB25">
        <v>0.75539999999999996</v>
      </c>
      <c r="BC25">
        <v>0.74429999999999996</v>
      </c>
      <c r="BD25">
        <v>0.73309999999999997</v>
      </c>
      <c r="BE25">
        <v>0.72189999999999999</v>
      </c>
      <c r="BF25">
        <v>0.7107</v>
      </c>
      <c r="BG25">
        <v>0.69950000000000001</v>
      </c>
      <c r="BH25">
        <v>0.68830000000000002</v>
      </c>
      <c r="BI25">
        <v>0.67710000000000004</v>
      </c>
      <c r="BJ25">
        <v>0.66590000000000005</v>
      </c>
      <c r="BK25">
        <v>0.65469999999999995</v>
      </c>
      <c r="BL25">
        <v>0.64349999999999996</v>
      </c>
      <c r="BM25">
        <v>0.63229999999999997</v>
      </c>
      <c r="BN25">
        <v>0.62109999999999999</v>
      </c>
      <c r="BO25">
        <v>0.6099</v>
      </c>
      <c r="BP25">
        <v>0.59870000000000001</v>
      </c>
      <c r="BQ25">
        <v>0.58750000000000002</v>
      </c>
      <c r="BR25">
        <v>0.57630000000000003</v>
      </c>
      <c r="BS25">
        <v>0.56510000000000005</v>
      </c>
      <c r="BT25">
        <v>0.55389999999999995</v>
      </c>
      <c r="BU25">
        <v>0.54269999999999996</v>
      </c>
      <c r="BV25">
        <v>0.53090000000000004</v>
      </c>
      <c r="BW25">
        <v>0.51800000000000002</v>
      </c>
      <c r="BX25">
        <v>0.50409999999999999</v>
      </c>
      <c r="BY25">
        <v>0.48930000000000001</v>
      </c>
      <c r="BZ25">
        <v>0.47339999999999999</v>
      </c>
      <c r="CA25">
        <v>0.45650000000000002</v>
      </c>
      <c r="CB25">
        <v>0.43869999999999998</v>
      </c>
      <c r="CC25">
        <v>0.41980000000000001</v>
      </c>
      <c r="CD25">
        <v>0.39989999999999998</v>
      </c>
      <c r="CE25">
        <v>0.37909999999999999</v>
      </c>
      <c r="CF25">
        <v>0.35720000000000002</v>
      </c>
      <c r="CG25">
        <v>0.33429999999999999</v>
      </c>
      <c r="CH25">
        <v>0.3105</v>
      </c>
      <c r="CI25">
        <v>0.28560000000000002</v>
      </c>
      <c r="CJ25">
        <v>0.25979999999999998</v>
      </c>
      <c r="CK25">
        <v>0.2329</v>
      </c>
      <c r="CL25">
        <v>0.20499999999999999</v>
      </c>
      <c r="CM25">
        <v>0.1762</v>
      </c>
      <c r="CN25">
        <v>0.14630000000000001</v>
      </c>
      <c r="CO25">
        <v>0.1154</v>
      </c>
      <c r="CP25">
        <v>8.3599999999999994E-2</v>
      </c>
    </row>
    <row r="26" spans="1:94" x14ac:dyDescent="0.4">
      <c r="A26" t="s">
        <v>338</v>
      </c>
      <c r="B26" t="s">
        <v>279</v>
      </c>
      <c r="C26">
        <v>1</v>
      </c>
      <c r="D26">
        <v>8</v>
      </c>
      <c r="E26">
        <v>1442</v>
      </c>
      <c r="F26">
        <v>0.88780000000000003</v>
      </c>
      <c r="G26">
        <v>0.90839999999999999</v>
      </c>
      <c r="H26">
        <v>0.92710000000000004</v>
      </c>
      <c r="I26">
        <v>0.94399999999999995</v>
      </c>
      <c r="J26">
        <v>0.96</v>
      </c>
      <c r="K26">
        <v>0.97599999999999998</v>
      </c>
      <c r="L26">
        <v>0.98929999999999996</v>
      </c>
      <c r="M26">
        <v>0.99729999999999996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0.99980000000000002</v>
      </c>
      <c r="Z26">
        <v>0.999</v>
      </c>
      <c r="AA26">
        <v>0.99760000000000004</v>
      </c>
      <c r="AB26">
        <v>0.99560000000000004</v>
      </c>
      <c r="AC26">
        <v>0.99309999999999998</v>
      </c>
      <c r="AD26">
        <v>0.99</v>
      </c>
      <c r="AE26">
        <v>0.98640000000000005</v>
      </c>
      <c r="AF26">
        <v>0.98209999999999997</v>
      </c>
      <c r="AG26">
        <v>0.97729999999999995</v>
      </c>
      <c r="AH26">
        <v>0.97199999999999998</v>
      </c>
      <c r="AI26">
        <v>0.96599999999999997</v>
      </c>
      <c r="AJ26">
        <v>0.95950000000000002</v>
      </c>
      <c r="AK26">
        <v>0.95240000000000002</v>
      </c>
      <c r="AL26">
        <v>0.94469999999999998</v>
      </c>
      <c r="AM26">
        <v>0.9365</v>
      </c>
      <c r="AN26">
        <v>0.92759999999999998</v>
      </c>
      <c r="AO26">
        <v>0.91830000000000001</v>
      </c>
      <c r="AP26">
        <v>0.9083</v>
      </c>
      <c r="AQ26">
        <v>0.89810000000000001</v>
      </c>
      <c r="AR26">
        <v>0.88780000000000003</v>
      </c>
      <c r="AS26">
        <v>0.87760000000000005</v>
      </c>
      <c r="AT26">
        <v>0.86729999999999996</v>
      </c>
      <c r="AU26">
        <v>0.85709999999999997</v>
      </c>
      <c r="AV26">
        <v>0.8468</v>
      </c>
      <c r="AW26">
        <v>0.83660000000000001</v>
      </c>
      <c r="AX26">
        <v>0.82630000000000003</v>
      </c>
      <c r="AY26">
        <v>0.81610000000000005</v>
      </c>
      <c r="AZ26">
        <v>0.80579999999999996</v>
      </c>
      <c r="BA26">
        <v>0.79559999999999997</v>
      </c>
      <c r="BB26">
        <v>0.78539999999999999</v>
      </c>
      <c r="BC26">
        <v>0.77510000000000001</v>
      </c>
      <c r="BD26">
        <v>0.76490000000000002</v>
      </c>
      <c r="BE26">
        <v>0.75460000000000005</v>
      </c>
      <c r="BF26">
        <v>0.74439999999999995</v>
      </c>
      <c r="BG26">
        <v>0.73409999999999997</v>
      </c>
      <c r="BH26">
        <v>0.72389999999999999</v>
      </c>
      <c r="BI26">
        <v>0.71360000000000001</v>
      </c>
      <c r="BJ26">
        <v>0.70340000000000003</v>
      </c>
      <c r="BK26">
        <v>0.69310000000000005</v>
      </c>
      <c r="BL26">
        <v>0.68289999999999995</v>
      </c>
      <c r="BM26">
        <v>0.67269999999999996</v>
      </c>
      <c r="BN26">
        <v>0.66239999999999999</v>
      </c>
      <c r="BO26">
        <v>0.6522</v>
      </c>
      <c r="BP26">
        <v>0.64190000000000003</v>
      </c>
      <c r="BQ26">
        <v>0.63170000000000004</v>
      </c>
      <c r="BR26">
        <v>0.62139999999999995</v>
      </c>
      <c r="BS26">
        <v>0.61119999999999997</v>
      </c>
      <c r="BT26">
        <v>0.60089999999999999</v>
      </c>
      <c r="BU26">
        <v>0.59040000000000004</v>
      </c>
      <c r="BV26">
        <v>0.57879999999999998</v>
      </c>
      <c r="BW26">
        <v>0.56640000000000001</v>
      </c>
      <c r="BX26">
        <v>0.55300000000000005</v>
      </c>
      <c r="BY26">
        <v>0.53869999999999996</v>
      </c>
      <c r="BZ26">
        <v>0.52339999999999998</v>
      </c>
      <c r="CA26">
        <v>0.50719999999999998</v>
      </c>
      <c r="CB26">
        <v>0.49009999999999998</v>
      </c>
      <c r="CC26">
        <v>0.47199999999999998</v>
      </c>
      <c r="CD26">
        <v>0.45300000000000001</v>
      </c>
      <c r="CE26">
        <v>0.433</v>
      </c>
      <c r="CF26">
        <v>0.41210000000000002</v>
      </c>
      <c r="CG26">
        <v>0.39029999999999998</v>
      </c>
      <c r="CH26">
        <v>0.36749999999999999</v>
      </c>
      <c r="CI26">
        <v>0.34379999999999999</v>
      </c>
      <c r="CJ26">
        <v>0.31909999999999999</v>
      </c>
      <c r="CK26">
        <v>0.29349999999999998</v>
      </c>
      <c r="CL26">
        <v>0.26690000000000003</v>
      </c>
      <c r="CM26">
        <v>0.23949999999999999</v>
      </c>
      <c r="CN26">
        <v>0.21099999999999999</v>
      </c>
      <c r="CO26">
        <v>0.1817</v>
      </c>
      <c r="CP26">
        <v>0.15140000000000001</v>
      </c>
    </row>
    <row r="27" spans="1:94" x14ac:dyDescent="0.4">
      <c r="A27" t="s">
        <v>339</v>
      </c>
      <c r="B27" t="str">
        <f>MID(A27,2,100)</f>
        <v>8km</v>
      </c>
      <c r="C27">
        <v>0</v>
      </c>
      <c r="D27">
        <v>8</v>
      </c>
      <c r="E27">
        <v>1425</v>
      </c>
      <c r="F27">
        <v>0.90910000000000002</v>
      </c>
      <c r="G27">
        <v>0.92659999999999998</v>
      </c>
      <c r="H27">
        <v>0.94189999999999996</v>
      </c>
      <c r="I27">
        <v>0.95499999999999996</v>
      </c>
      <c r="J27">
        <v>0.96699999999999997</v>
      </c>
      <c r="K27">
        <v>0.97899999999999998</v>
      </c>
      <c r="L27">
        <v>0.98929999999999996</v>
      </c>
      <c r="M27">
        <v>0.99609999999999999</v>
      </c>
      <c r="N27">
        <v>0.99960000000000004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0.99970000000000003</v>
      </c>
      <c r="Y27">
        <v>0.99880000000000002</v>
      </c>
      <c r="Z27">
        <v>0.99739999999999995</v>
      </c>
      <c r="AA27">
        <v>0.99529999999999996</v>
      </c>
      <c r="AB27">
        <v>0.99270000000000003</v>
      </c>
      <c r="AC27">
        <v>0.98950000000000005</v>
      </c>
      <c r="AD27">
        <v>0.98570000000000002</v>
      </c>
      <c r="AE27">
        <v>0.98129999999999995</v>
      </c>
      <c r="AF27">
        <v>0.97640000000000005</v>
      </c>
      <c r="AG27">
        <v>0.9708</v>
      </c>
      <c r="AH27">
        <v>0.9647</v>
      </c>
      <c r="AI27">
        <v>0.95799999999999996</v>
      </c>
      <c r="AJ27">
        <v>0.95069999999999999</v>
      </c>
      <c r="AK27">
        <v>0.94279999999999997</v>
      </c>
      <c r="AL27">
        <v>0.93430000000000002</v>
      </c>
      <c r="AM27">
        <v>0.92530000000000001</v>
      </c>
      <c r="AN27">
        <v>0.91569999999999996</v>
      </c>
      <c r="AO27">
        <v>0.90549999999999997</v>
      </c>
      <c r="AP27">
        <v>0.89470000000000005</v>
      </c>
      <c r="AQ27">
        <v>0.88339999999999996</v>
      </c>
      <c r="AR27">
        <v>0.872</v>
      </c>
      <c r="AS27">
        <v>0.86070000000000002</v>
      </c>
      <c r="AT27">
        <v>0.84930000000000005</v>
      </c>
      <c r="AU27">
        <v>0.83799999999999997</v>
      </c>
      <c r="AV27">
        <v>0.8266</v>
      </c>
      <c r="AW27">
        <v>0.81530000000000002</v>
      </c>
      <c r="AX27">
        <v>0.80400000000000005</v>
      </c>
      <c r="AY27">
        <v>0.79259999999999997</v>
      </c>
      <c r="AZ27">
        <v>0.78129999999999999</v>
      </c>
      <c r="BA27">
        <v>0.76990000000000003</v>
      </c>
      <c r="BB27">
        <v>0.75860000000000005</v>
      </c>
      <c r="BC27">
        <v>0.74719999999999998</v>
      </c>
      <c r="BD27">
        <v>0.7359</v>
      </c>
      <c r="BE27">
        <v>0.72450000000000003</v>
      </c>
      <c r="BF27">
        <v>0.71319999999999995</v>
      </c>
      <c r="BG27">
        <v>0.70189999999999997</v>
      </c>
      <c r="BH27">
        <v>0.6905</v>
      </c>
      <c r="BI27">
        <v>0.67920000000000003</v>
      </c>
      <c r="BJ27">
        <v>0.66779999999999995</v>
      </c>
      <c r="BK27">
        <v>0.65649999999999997</v>
      </c>
      <c r="BL27">
        <v>0.64510000000000001</v>
      </c>
      <c r="BM27">
        <v>0.63380000000000003</v>
      </c>
      <c r="BN27">
        <v>0.62239999999999995</v>
      </c>
      <c r="BO27">
        <v>0.61109999999999998</v>
      </c>
      <c r="BP27">
        <v>0.59970000000000001</v>
      </c>
      <c r="BQ27">
        <v>0.58840000000000003</v>
      </c>
      <c r="BR27">
        <v>0.57709999999999995</v>
      </c>
      <c r="BS27">
        <v>0.56569999999999998</v>
      </c>
      <c r="BT27">
        <v>0.5544</v>
      </c>
      <c r="BU27">
        <v>0.54300000000000004</v>
      </c>
      <c r="BV27">
        <v>0.53149999999999997</v>
      </c>
      <c r="BW27">
        <v>0.51900000000000002</v>
      </c>
      <c r="BX27">
        <v>0.50549999999999995</v>
      </c>
      <c r="BY27">
        <v>0.49099999999999999</v>
      </c>
      <c r="BZ27">
        <v>0.47549999999999998</v>
      </c>
      <c r="CA27">
        <v>0.45900000000000002</v>
      </c>
      <c r="CB27">
        <v>0.44159999999999999</v>
      </c>
      <c r="CC27">
        <v>0.42309999999999998</v>
      </c>
      <c r="CD27">
        <v>0.40360000000000001</v>
      </c>
      <c r="CE27">
        <v>0.3831</v>
      </c>
      <c r="CF27">
        <v>0.36159999999999998</v>
      </c>
      <c r="CG27">
        <v>0.33910000000000001</v>
      </c>
      <c r="CH27">
        <v>0.31569999999999998</v>
      </c>
      <c r="CI27">
        <v>0.29120000000000001</v>
      </c>
      <c r="CJ27">
        <v>0.26569999999999999</v>
      </c>
      <c r="CK27">
        <v>0.2392</v>
      </c>
      <c r="CL27">
        <v>0.2117</v>
      </c>
      <c r="CM27">
        <v>0.1832</v>
      </c>
      <c r="CN27">
        <v>0.1537</v>
      </c>
      <c r="CO27">
        <v>0.12330000000000001</v>
      </c>
      <c r="CP27">
        <v>9.1800000000000007E-2</v>
      </c>
    </row>
    <row r="28" spans="1:94" x14ac:dyDescent="0.4">
      <c r="A28" t="s">
        <v>340</v>
      </c>
      <c r="B28" t="s">
        <v>282</v>
      </c>
      <c r="C28">
        <v>1</v>
      </c>
      <c r="D28">
        <v>8.0467200000000005</v>
      </c>
      <c r="E28">
        <v>1452</v>
      </c>
      <c r="F28">
        <v>0.88780000000000003</v>
      </c>
      <c r="G28">
        <v>0.90839999999999999</v>
      </c>
      <c r="H28">
        <v>0.92710000000000004</v>
      </c>
      <c r="I28">
        <v>0.94399999999999995</v>
      </c>
      <c r="J28">
        <v>0.96</v>
      </c>
      <c r="K28">
        <v>0.97599999999999998</v>
      </c>
      <c r="L28">
        <v>0.98929999999999996</v>
      </c>
      <c r="M28">
        <v>0.99729999999999996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0.99980000000000002</v>
      </c>
      <c r="Z28">
        <v>0.999</v>
      </c>
      <c r="AA28">
        <v>0.99760000000000004</v>
      </c>
      <c r="AB28">
        <v>0.99560000000000004</v>
      </c>
      <c r="AC28">
        <v>0.99309999999999998</v>
      </c>
      <c r="AD28">
        <v>0.99</v>
      </c>
      <c r="AE28">
        <v>0.98640000000000005</v>
      </c>
      <c r="AF28">
        <v>0.98209999999999997</v>
      </c>
      <c r="AG28">
        <v>0.97729999999999995</v>
      </c>
      <c r="AH28">
        <v>0.97189999999999999</v>
      </c>
      <c r="AI28">
        <v>0.96599999999999997</v>
      </c>
      <c r="AJ28">
        <v>0.95940000000000003</v>
      </c>
      <c r="AK28">
        <v>0.95230000000000004</v>
      </c>
      <c r="AL28">
        <v>0.94469999999999998</v>
      </c>
      <c r="AM28">
        <v>0.93640000000000001</v>
      </c>
      <c r="AN28">
        <v>0.92759999999999998</v>
      </c>
      <c r="AO28">
        <v>0.91820000000000002</v>
      </c>
      <c r="AP28">
        <v>0.90820000000000001</v>
      </c>
      <c r="AQ28">
        <v>0.89800000000000002</v>
      </c>
      <c r="AR28">
        <v>0.88770000000000004</v>
      </c>
      <c r="AS28">
        <v>0.87749999999999995</v>
      </c>
      <c r="AT28">
        <v>0.86719999999999997</v>
      </c>
      <c r="AU28">
        <v>0.85699999999999998</v>
      </c>
      <c r="AV28">
        <v>0.84670000000000001</v>
      </c>
      <c r="AW28">
        <v>0.83650000000000002</v>
      </c>
      <c r="AX28">
        <v>0.82620000000000005</v>
      </c>
      <c r="AY28">
        <v>0.81599999999999995</v>
      </c>
      <c r="AZ28">
        <v>0.80569999999999997</v>
      </c>
      <c r="BA28">
        <v>0.79549999999999998</v>
      </c>
      <c r="BB28">
        <v>0.78520000000000001</v>
      </c>
      <c r="BC28">
        <v>0.77500000000000002</v>
      </c>
      <c r="BD28">
        <v>0.76470000000000005</v>
      </c>
      <c r="BE28">
        <v>0.75449999999999995</v>
      </c>
      <c r="BF28">
        <v>0.74419999999999997</v>
      </c>
      <c r="BG28">
        <v>0.73399999999999999</v>
      </c>
      <c r="BH28">
        <v>0.72370000000000001</v>
      </c>
      <c r="BI28">
        <v>0.71340000000000003</v>
      </c>
      <c r="BJ28">
        <v>0.70320000000000005</v>
      </c>
      <c r="BK28">
        <v>0.69289999999999996</v>
      </c>
      <c r="BL28">
        <v>0.68269999999999997</v>
      </c>
      <c r="BM28">
        <v>0.6724</v>
      </c>
      <c r="BN28">
        <v>0.66220000000000001</v>
      </c>
      <c r="BO28">
        <v>0.65190000000000003</v>
      </c>
      <c r="BP28">
        <v>0.64170000000000005</v>
      </c>
      <c r="BQ28">
        <v>0.63139999999999996</v>
      </c>
      <c r="BR28">
        <v>0.62119999999999997</v>
      </c>
      <c r="BS28">
        <v>0.6109</v>
      </c>
      <c r="BT28">
        <v>0.60070000000000001</v>
      </c>
      <c r="BU28">
        <v>0.59009999999999996</v>
      </c>
      <c r="BV28">
        <v>0.5786</v>
      </c>
      <c r="BW28">
        <v>0.56610000000000005</v>
      </c>
      <c r="BX28">
        <v>0.55269999999999997</v>
      </c>
      <c r="BY28">
        <v>0.53839999999999999</v>
      </c>
      <c r="BZ28">
        <v>0.52310000000000001</v>
      </c>
      <c r="CA28">
        <v>0.50690000000000002</v>
      </c>
      <c r="CB28">
        <v>0.48970000000000002</v>
      </c>
      <c r="CC28">
        <v>0.47160000000000002</v>
      </c>
      <c r="CD28">
        <v>0.4526</v>
      </c>
      <c r="CE28">
        <v>0.43259999999999998</v>
      </c>
      <c r="CF28">
        <v>0.41170000000000001</v>
      </c>
      <c r="CG28">
        <v>0.38990000000000002</v>
      </c>
      <c r="CH28">
        <v>0.36709999999999998</v>
      </c>
      <c r="CI28">
        <v>0.34329999999999999</v>
      </c>
      <c r="CJ28">
        <v>0.31869999999999998</v>
      </c>
      <c r="CK28">
        <v>0.29299999999999998</v>
      </c>
      <c r="CL28">
        <v>0.26650000000000001</v>
      </c>
      <c r="CM28">
        <v>0.23899999999999999</v>
      </c>
      <c r="CN28">
        <v>0.21060000000000001</v>
      </c>
      <c r="CO28">
        <v>0.1812</v>
      </c>
      <c r="CP28">
        <v>0.15090000000000001</v>
      </c>
    </row>
    <row r="29" spans="1:94" x14ac:dyDescent="0.4">
      <c r="A29" t="s">
        <v>341</v>
      </c>
      <c r="B29" t="str">
        <f>MID(A29,2,100)</f>
        <v>5Mile</v>
      </c>
      <c r="C29">
        <v>0</v>
      </c>
      <c r="D29">
        <v>8.0467200000000005</v>
      </c>
      <c r="E29">
        <v>1435</v>
      </c>
      <c r="F29">
        <v>0.90910000000000002</v>
      </c>
      <c r="G29">
        <v>0.92659999999999998</v>
      </c>
      <c r="H29">
        <v>0.94189999999999996</v>
      </c>
      <c r="I29">
        <v>0.95499999999999996</v>
      </c>
      <c r="J29">
        <v>0.96699999999999997</v>
      </c>
      <c r="K29">
        <v>0.97899999999999998</v>
      </c>
      <c r="L29">
        <v>0.98929999999999996</v>
      </c>
      <c r="M29">
        <v>0.99609999999999999</v>
      </c>
      <c r="N29">
        <v>0.99960000000000004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0.99970000000000003</v>
      </c>
      <c r="Y29">
        <v>0.99880000000000002</v>
      </c>
      <c r="Z29">
        <v>0.99739999999999995</v>
      </c>
      <c r="AA29">
        <v>0.99529999999999996</v>
      </c>
      <c r="AB29">
        <v>0.99270000000000003</v>
      </c>
      <c r="AC29">
        <v>0.98950000000000005</v>
      </c>
      <c r="AD29">
        <v>0.98570000000000002</v>
      </c>
      <c r="AE29">
        <v>0.98129999999999995</v>
      </c>
      <c r="AF29">
        <v>0.97640000000000005</v>
      </c>
      <c r="AG29">
        <v>0.97089999999999999</v>
      </c>
      <c r="AH29">
        <v>0.9647</v>
      </c>
      <c r="AI29">
        <v>0.95799999999999996</v>
      </c>
      <c r="AJ29">
        <v>0.95069999999999999</v>
      </c>
      <c r="AK29">
        <v>0.94289999999999996</v>
      </c>
      <c r="AL29">
        <v>0.93440000000000001</v>
      </c>
      <c r="AM29">
        <v>0.9254</v>
      </c>
      <c r="AN29">
        <v>0.91579999999999995</v>
      </c>
      <c r="AO29">
        <v>0.90559999999999996</v>
      </c>
      <c r="AP29">
        <v>0.89480000000000004</v>
      </c>
      <c r="AQ29">
        <v>0.88349999999999995</v>
      </c>
      <c r="AR29">
        <v>0.87219999999999998</v>
      </c>
      <c r="AS29">
        <v>0.86080000000000001</v>
      </c>
      <c r="AT29">
        <v>0.84950000000000003</v>
      </c>
      <c r="AU29">
        <v>0.83809999999999996</v>
      </c>
      <c r="AV29">
        <v>0.82679999999999998</v>
      </c>
      <c r="AW29">
        <v>0.81540000000000001</v>
      </c>
      <c r="AX29">
        <v>0.80410000000000004</v>
      </c>
      <c r="AY29">
        <v>0.79269999999999996</v>
      </c>
      <c r="AZ29">
        <v>0.78139999999999998</v>
      </c>
      <c r="BA29">
        <v>0.77</v>
      </c>
      <c r="BB29">
        <v>0.75870000000000004</v>
      </c>
      <c r="BC29">
        <v>0.74729999999999996</v>
      </c>
      <c r="BD29">
        <v>0.73599999999999999</v>
      </c>
      <c r="BE29">
        <v>0.72460000000000002</v>
      </c>
      <c r="BF29">
        <v>0.71330000000000005</v>
      </c>
      <c r="BG29">
        <v>0.70189999999999997</v>
      </c>
      <c r="BH29">
        <v>0.69059999999999999</v>
      </c>
      <c r="BI29">
        <v>0.67920000000000003</v>
      </c>
      <c r="BJ29">
        <v>0.66790000000000005</v>
      </c>
      <c r="BK29">
        <v>0.65649999999999997</v>
      </c>
      <c r="BL29">
        <v>0.6452</v>
      </c>
      <c r="BM29">
        <v>0.63380000000000003</v>
      </c>
      <c r="BN29">
        <v>0.62250000000000005</v>
      </c>
      <c r="BO29">
        <v>0.61109999999999998</v>
      </c>
      <c r="BP29">
        <v>0.5998</v>
      </c>
      <c r="BQ29">
        <v>0.58840000000000003</v>
      </c>
      <c r="BR29">
        <v>0.57709999999999995</v>
      </c>
      <c r="BS29">
        <v>0.56569999999999998</v>
      </c>
      <c r="BT29">
        <v>0.5544</v>
      </c>
      <c r="BU29">
        <v>0.54300000000000004</v>
      </c>
      <c r="BV29">
        <v>0.53149999999999997</v>
      </c>
      <c r="BW29">
        <v>0.51900000000000002</v>
      </c>
      <c r="BX29">
        <v>0.50549999999999995</v>
      </c>
      <c r="BY29">
        <v>0.49099999999999999</v>
      </c>
      <c r="BZ29">
        <v>0.47560000000000002</v>
      </c>
      <c r="CA29">
        <v>0.45910000000000001</v>
      </c>
      <c r="CB29">
        <v>0.44159999999999999</v>
      </c>
      <c r="CC29">
        <v>0.42309999999999998</v>
      </c>
      <c r="CD29">
        <v>0.4037</v>
      </c>
      <c r="CE29">
        <v>0.38319999999999999</v>
      </c>
      <c r="CF29">
        <v>0.36170000000000002</v>
      </c>
      <c r="CG29">
        <v>0.3392</v>
      </c>
      <c r="CH29">
        <v>0.31569999999999998</v>
      </c>
      <c r="CI29">
        <v>0.2913</v>
      </c>
      <c r="CJ29">
        <v>0.26579999999999998</v>
      </c>
      <c r="CK29">
        <v>0.23930000000000001</v>
      </c>
      <c r="CL29">
        <v>0.21179999999999999</v>
      </c>
      <c r="CM29">
        <v>0.18329999999999999</v>
      </c>
      <c r="CN29">
        <v>0.15390000000000001</v>
      </c>
      <c r="CO29">
        <v>0.1234</v>
      </c>
      <c r="CP29">
        <v>9.1899999999999996E-2</v>
      </c>
    </row>
    <row r="30" spans="1:94" x14ac:dyDescent="0.4">
      <c r="A30" t="s">
        <v>342</v>
      </c>
      <c r="B30" t="s">
        <v>285</v>
      </c>
      <c r="C30">
        <v>1</v>
      </c>
      <c r="D30">
        <v>10</v>
      </c>
      <c r="E30">
        <v>1820</v>
      </c>
      <c r="F30">
        <v>0.88780000000000003</v>
      </c>
      <c r="G30">
        <v>0.90839999999999999</v>
      </c>
      <c r="H30">
        <v>0.92710000000000004</v>
      </c>
      <c r="I30">
        <v>0.94399999999999995</v>
      </c>
      <c r="J30">
        <v>0.96</v>
      </c>
      <c r="K30">
        <v>0.97599999999999998</v>
      </c>
      <c r="L30">
        <v>0.98929999999999996</v>
      </c>
      <c r="M30">
        <v>0.99729999999999996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0.99980000000000002</v>
      </c>
      <c r="Z30">
        <v>0.99890000000000001</v>
      </c>
      <c r="AA30">
        <v>0.99750000000000005</v>
      </c>
      <c r="AB30">
        <v>0.99550000000000005</v>
      </c>
      <c r="AC30">
        <v>0.99299999999999999</v>
      </c>
      <c r="AD30">
        <v>0.98980000000000001</v>
      </c>
      <c r="AE30">
        <v>0.98599999999999999</v>
      </c>
      <c r="AF30">
        <v>0.98170000000000002</v>
      </c>
      <c r="AG30">
        <v>0.9768</v>
      </c>
      <c r="AH30">
        <v>0.97130000000000005</v>
      </c>
      <c r="AI30">
        <v>0.96519999999999995</v>
      </c>
      <c r="AJ30">
        <v>0.95850000000000002</v>
      </c>
      <c r="AK30">
        <v>0.95120000000000005</v>
      </c>
      <c r="AL30">
        <v>0.94330000000000003</v>
      </c>
      <c r="AM30">
        <v>0.93489999999999995</v>
      </c>
      <c r="AN30">
        <v>0.92589999999999995</v>
      </c>
      <c r="AO30">
        <v>0.91620000000000001</v>
      </c>
      <c r="AP30">
        <v>0.90600000000000003</v>
      </c>
      <c r="AQ30">
        <v>0.89549999999999996</v>
      </c>
      <c r="AR30">
        <v>0.88500000000000001</v>
      </c>
      <c r="AS30">
        <v>0.87450000000000006</v>
      </c>
      <c r="AT30">
        <v>0.86399999999999999</v>
      </c>
      <c r="AU30">
        <v>0.85350000000000004</v>
      </c>
      <c r="AV30">
        <v>0.84299999999999997</v>
      </c>
      <c r="AW30">
        <v>0.83250000000000002</v>
      </c>
      <c r="AX30">
        <v>0.82199999999999995</v>
      </c>
      <c r="AY30">
        <v>0.8115</v>
      </c>
      <c r="AZ30">
        <v>0.80100000000000005</v>
      </c>
      <c r="BA30">
        <v>0.79049999999999998</v>
      </c>
      <c r="BB30">
        <v>0.78</v>
      </c>
      <c r="BC30">
        <v>0.76949999999999996</v>
      </c>
      <c r="BD30">
        <v>0.75900000000000001</v>
      </c>
      <c r="BE30">
        <v>0.74850000000000005</v>
      </c>
      <c r="BF30">
        <v>0.73799999999999999</v>
      </c>
      <c r="BG30">
        <v>0.72750000000000004</v>
      </c>
      <c r="BH30">
        <v>0.71699999999999997</v>
      </c>
      <c r="BI30">
        <v>0.70650000000000002</v>
      </c>
      <c r="BJ30">
        <v>0.69599999999999995</v>
      </c>
      <c r="BK30">
        <v>0.6855</v>
      </c>
      <c r="BL30">
        <v>0.67500000000000004</v>
      </c>
      <c r="BM30">
        <v>0.66449999999999998</v>
      </c>
      <c r="BN30">
        <v>0.65400000000000003</v>
      </c>
      <c r="BO30">
        <v>0.64349999999999996</v>
      </c>
      <c r="BP30">
        <v>0.63300000000000001</v>
      </c>
      <c r="BQ30">
        <v>0.62250000000000005</v>
      </c>
      <c r="BR30">
        <v>0.61199999999999999</v>
      </c>
      <c r="BS30">
        <v>0.60150000000000003</v>
      </c>
      <c r="BT30">
        <v>0.59099999999999997</v>
      </c>
      <c r="BU30">
        <v>0.58009999999999995</v>
      </c>
      <c r="BV30">
        <v>0.56810000000000005</v>
      </c>
      <c r="BW30">
        <v>0.55530000000000002</v>
      </c>
      <c r="BX30">
        <v>0.54149999999999998</v>
      </c>
      <c r="BY30">
        <v>0.52680000000000005</v>
      </c>
      <c r="BZ30">
        <v>0.5111</v>
      </c>
      <c r="CA30">
        <v>0.4945</v>
      </c>
      <c r="CB30">
        <v>0.47689999999999999</v>
      </c>
      <c r="CC30">
        <v>0.45850000000000002</v>
      </c>
      <c r="CD30">
        <v>0.439</v>
      </c>
      <c r="CE30">
        <v>0.41870000000000002</v>
      </c>
      <c r="CF30">
        <v>0.39729999999999999</v>
      </c>
      <c r="CG30">
        <v>0.37509999999999999</v>
      </c>
      <c r="CH30">
        <v>0.35189999999999999</v>
      </c>
      <c r="CI30">
        <v>0.32779999999999998</v>
      </c>
      <c r="CJ30">
        <v>0.30270000000000002</v>
      </c>
      <c r="CK30">
        <v>0.2767</v>
      </c>
      <c r="CL30">
        <v>0.24970000000000001</v>
      </c>
      <c r="CM30">
        <v>0.22189999999999999</v>
      </c>
      <c r="CN30">
        <v>0.193</v>
      </c>
      <c r="CO30">
        <v>0.1633</v>
      </c>
      <c r="CP30">
        <v>0.13250000000000001</v>
      </c>
    </row>
    <row r="31" spans="1:94" x14ac:dyDescent="0.4">
      <c r="A31" t="s">
        <v>343</v>
      </c>
      <c r="B31" t="str">
        <f>MID(A31,2,100)</f>
        <v>10km</v>
      </c>
      <c r="C31">
        <v>0</v>
      </c>
      <c r="D31">
        <v>10</v>
      </c>
      <c r="E31">
        <v>1801.09</v>
      </c>
      <c r="F31">
        <v>0.90910000000000002</v>
      </c>
      <c r="G31">
        <v>0.92659999999999998</v>
      </c>
      <c r="H31">
        <v>0.94189999999999996</v>
      </c>
      <c r="I31">
        <v>0.95499999999999996</v>
      </c>
      <c r="J31">
        <v>0.96699999999999997</v>
      </c>
      <c r="K31">
        <v>0.97899999999999998</v>
      </c>
      <c r="L31">
        <v>0.98929999999999996</v>
      </c>
      <c r="M31">
        <v>0.99609999999999999</v>
      </c>
      <c r="N31">
        <v>0.99960000000000004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0.99970000000000003</v>
      </c>
      <c r="Y31">
        <v>0.99890000000000001</v>
      </c>
      <c r="Z31">
        <v>0.99750000000000005</v>
      </c>
      <c r="AA31">
        <v>0.99550000000000005</v>
      </c>
      <c r="AB31">
        <v>0.99299999999999999</v>
      </c>
      <c r="AC31">
        <v>0.99</v>
      </c>
      <c r="AD31">
        <v>0.98629999999999995</v>
      </c>
      <c r="AE31">
        <v>0.98209999999999997</v>
      </c>
      <c r="AF31">
        <v>0.97740000000000005</v>
      </c>
      <c r="AG31">
        <v>0.97209999999999996</v>
      </c>
      <c r="AH31">
        <v>0.96619999999999995</v>
      </c>
      <c r="AI31">
        <v>0.95979999999999999</v>
      </c>
      <c r="AJ31">
        <v>0.95279999999999998</v>
      </c>
      <c r="AK31">
        <v>0.94530000000000003</v>
      </c>
      <c r="AL31">
        <v>0.93720000000000003</v>
      </c>
      <c r="AM31">
        <v>0.92849999999999999</v>
      </c>
      <c r="AN31">
        <v>0.91930000000000001</v>
      </c>
      <c r="AO31">
        <v>0.90959999999999996</v>
      </c>
      <c r="AP31">
        <v>0.8992</v>
      </c>
      <c r="AQ31">
        <v>0.88829999999999998</v>
      </c>
      <c r="AR31">
        <v>0.877</v>
      </c>
      <c r="AS31">
        <v>0.86550000000000005</v>
      </c>
      <c r="AT31">
        <v>0.85399999999999998</v>
      </c>
      <c r="AU31">
        <v>0.84250000000000003</v>
      </c>
      <c r="AV31">
        <v>0.83099999999999996</v>
      </c>
      <c r="AW31">
        <v>0.81950000000000001</v>
      </c>
      <c r="AX31">
        <v>0.80800000000000005</v>
      </c>
      <c r="AY31">
        <v>0.79649999999999999</v>
      </c>
      <c r="AZ31">
        <v>0.78500000000000003</v>
      </c>
      <c r="BA31">
        <v>0.77349999999999997</v>
      </c>
      <c r="BB31">
        <v>0.76200000000000001</v>
      </c>
      <c r="BC31">
        <v>0.75049999999999994</v>
      </c>
      <c r="BD31">
        <v>0.73899999999999999</v>
      </c>
      <c r="BE31">
        <v>0.72750000000000004</v>
      </c>
      <c r="BF31">
        <v>0.71599999999999997</v>
      </c>
      <c r="BG31">
        <v>0.70450000000000002</v>
      </c>
      <c r="BH31">
        <v>0.69299999999999995</v>
      </c>
      <c r="BI31">
        <v>0.68149999999999999</v>
      </c>
      <c r="BJ31">
        <v>0.67</v>
      </c>
      <c r="BK31">
        <v>0.65849999999999997</v>
      </c>
      <c r="BL31">
        <v>0.64700000000000002</v>
      </c>
      <c r="BM31">
        <v>0.63549999999999995</v>
      </c>
      <c r="BN31">
        <v>0.624</v>
      </c>
      <c r="BO31">
        <v>0.61250000000000004</v>
      </c>
      <c r="BP31">
        <v>0.60099999999999998</v>
      </c>
      <c r="BQ31">
        <v>0.58950000000000002</v>
      </c>
      <c r="BR31">
        <v>0.57799999999999996</v>
      </c>
      <c r="BS31">
        <v>0.5665</v>
      </c>
      <c r="BT31">
        <v>0.55500000000000005</v>
      </c>
      <c r="BU31">
        <v>0.54349999999999998</v>
      </c>
      <c r="BV31">
        <v>0.53200000000000003</v>
      </c>
      <c r="BW31">
        <v>0.52</v>
      </c>
      <c r="BX31">
        <v>0.50700000000000001</v>
      </c>
      <c r="BY31">
        <v>0.49299999999999999</v>
      </c>
      <c r="BZ31">
        <v>0.47799999999999998</v>
      </c>
      <c r="CA31">
        <v>0.46200000000000002</v>
      </c>
      <c r="CB31">
        <v>0.44500000000000001</v>
      </c>
      <c r="CC31">
        <v>0.42699999999999999</v>
      </c>
      <c r="CD31">
        <v>0.40799999999999997</v>
      </c>
      <c r="CE31">
        <v>0.38800000000000001</v>
      </c>
      <c r="CF31">
        <v>0.36699999999999999</v>
      </c>
      <c r="CG31">
        <v>0.34499999999999997</v>
      </c>
      <c r="CH31">
        <v>0.32200000000000001</v>
      </c>
      <c r="CI31">
        <v>0.29799999999999999</v>
      </c>
      <c r="CJ31">
        <v>0.27300000000000002</v>
      </c>
      <c r="CK31">
        <v>0.247</v>
      </c>
      <c r="CL31">
        <v>0.22</v>
      </c>
      <c r="CM31">
        <v>0.192</v>
      </c>
      <c r="CN31">
        <v>0.16300000000000001</v>
      </c>
      <c r="CO31">
        <v>0.13300000000000001</v>
      </c>
      <c r="CP31">
        <v>0.10199999999999999</v>
      </c>
    </row>
    <row r="32" spans="1:94" x14ac:dyDescent="0.4">
      <c r="A32" t="s">
        <v>344</v>
      </c>
      <c r="B32" t="s">
        <v>288</v>
      </c>
      <c r="C32">
        <v>1</v>
      </c>
      <c r="D32">
        <v>12</v>
      </c>
      <c r="E32">
        <v>2194</v>
      </c>
      <c r="F32">
        <v>0.88780000000000003</v>
      </c>
      <c r="G32">
        <v>0.90839999999999999</v>
      </c>
      <c r="H32">
        <v>0.92710000000000004</v>
      </c>
      <c r="I32">
        <v>0.94399999999999995</v>
      </c>
      <c r="J32">
        <v>0.96</v>
      </c>
      <c r="K32">
        <v>0.97599999999999998</v>
      </c>
      <c r="L32">
        <v>0.98929999999999996</v>
      </c>
      <c r="M32">
        <v>0.99729999999999996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0.99980000000000002</v>
      </c>
      <c r="Z32">
        <v>0.99890000000000001</v>
      </c>
      <c r="AA32">
        <v>0.99750000000000005</v>
      </c>
      <c r="AB32">
        <v>0.99550000000000005</v>
      </c>
      <c r="AC32">
        <v>0.99299999999999999</v>
      </c>
      <c r="AD32">
        <v>0.98980000000000001</v>
      </c>
      <c r="AE32">
        <v>0.98599999999999999</v>
      </c>
      <c r="AF32">
        <v>0.98170000000000002</v>
      </c>
      <c r="AG32">
        <v>0.9768</v>
      </c>
      <c r="AH32">
        <v>0.97130000000000005</v>
      </c>
      <c r="AI32">
        <v>0.96519999999999995</v>
      </c>
      <c r="AJ32">
        <v>0.95850000000000002</v>
      </c>
      <c r="AK32">
        <v>0.95120000000000005</v>
      </c>
      <c r="AL32">
        <v>0.94330000000000003</v>
      </c>
      <c r="AM32">
        <v>0.93489999999999995</v>
      </c>
      <c r="AN32">
        <v>0.92589999999999995</v>
      </c>
      <c r="AO32">
        <v>0.91620000000000001</v>
      </c>
      <c r="AP32">
        <v>0.90600000000000003</v>
      </c>
      <c r="AQ32">
        <v>0.89549999999999996</v>
      </c>
      <c r="AR32">
        <v>0.88500000000000001</v>
      </c>
      <c r="AS32">
        <v>0.87450000000000006</v>
      </c>
      <c r="AT32">
        <v>0.86399999999999999</v>
      </c>
      <c r="AU32">
        <v>0.85350000000000004</v>
      </c>
      <c r="AV32">
        <v>0.84299999999999997</v>
      </c>
      <c r="AW32">
        <v>0.83250000000000002</v>
      </c>
      <c r="AX32">
        <v>0.82199999999999995</v>
      </c>
      <c r="AY32">
        <v>0.8115</v>
      </c>
      <c r="AZ32">
        <v>0.80100000000000005</v>
      </c>
      <c r="BA32">
        <v>0.79049999999999998</v>
      </c>
      <c r="BB32">
        <v>0.78</v>
      </c>
      <c r="BC32">
        <v>0.76949999999999996</v>
      </c>
      <c r="BD32">
        <v>0.75900000000000001</v>
      </c>
      <c r="BE32">
        <v>0.74850000000000005</v>
      </c>
      <c r="BF32">
        <v>0.73799999999999999</v>
      </c>
      <c r="BG32">
        <v>0.72750000000000004</v>
      </c>
      <c r="BH32">
        <v>0.71699999999999997</v>
      </c>
      <c r="BI32">
        <v>0.70650000000000002</v>
      </c>
      <c r="BJ32">
        <v>0.69599999999999995</v>
      </c>
      <c r="BK32">
        <v>0.6855</v>
      </c>
      <c r="BL32">
        <v>0.67500000000000004</v>
      </c>
      <c r="BM32">
        <v>0.66449999999999998</v>
      </c>
      <c r="BN32">
        <v>0.65400000000000003</v>
      </c>
      <c r="BO32">
        <v>0.64349999999999996</v>
      </c>
      <c r="BP32">
        <v>0.63300000000000001</v>
      </c>
      <c r="BQ32">
        <v>0.62250000000000005</v>
      </c>
      <c r="BR32">
        <v>0.61199999999999999</v>
      </c>
      <c r="BS32">
        <v>0.60150000000000003</v>
      </c>
      <c r="BT32">
        <v>0.59079999999999999</v>
      </c>
      <c r="BU32">
        <v>0.57920000000000005</v>
      </c>
      <c r="BV32">
        <v>0.56669999999999998</v>
      </c>
      <c r="BW32">
        <v>0.55330000000000001</v>
      </c>
      <c r="BX32">
        <v>0.53900000000000003</v>
      </c>
      <c r="BY32">
        <v>0.52380000000000004</v>
      </c>
      <c r="BZ32">
        <v>0.50770000000000004</v>
      </c>
      <c r="CA32">
        <v>0.49070000000000003</v>
      </c>
      <c r="CB32">
        <v>0.47289999999999999</v>
      </c>
      <c r="CC32">
        <v>0.4541</v>
      </c>
      <c r="CD32">
        <v>0.43440000000000001</v>
      </c>
      <c r="CE32">
        <v>0.41389999999999999</v>
      </c>
      <c r="CF32">
        <v>0.39240000000000003</v>
      </c>
      <c r="CG32">
        <v>0.37</v>
      </c>
      <c r="CH32">
        <v>0.3468</v>
      </c>
      <c r="CI32">
        <v>0.3226</v>
      </c>
      <c r="CJ32">
        <v>0.29759999999999998</v>
      </c>
      <c r="CK32">
        <v>0.27160000000000001</v>
      </c>
      <c r="CL32">
        <v>0.24479999999999999</v>
      </c>
      <c r="CM32">
        <v>0.21709999999999999</v>
      </c>
      <c r="CN32">
        <v>0.18840000000000001</v>
      </c>
      <c r="CO32">
        <v>0.15890000000000001</v>
      </c>
      <c r="CP32">
        <v>0.1285</v>
      </c>
    </row>
    <row r="33" spans="1:94" x14ac:dyDescent="0.4">
      <c r="A33" t="s">
        <v>345</v>
      </c>
      <c r="B33" t="s">
        <v>290</v>
      </c>
      <c r="C33">
        <v>1</v>
      </c>
      <c r="D33">
        <v>15</v>
      </c>
      <c r="E33">
        <v>2755</v>
      </c>
      <c r="F33">
        <v>0.8458</v>
      </c>
      <c r="G33">
        <v>0.87129999999999996</v>
      </c>
      <c r="H33">
        <v>0.89419999999999999</v>
      </c>
      <c r="I33">
        <v>0.91449999999999998</v>
      </c>
      <c r="J33">
        <v>0.9335</v>
      </c>
      <c r="K33">
        <v>0.95250000000000001</v>
      </c>
      <c r="L33">
        <v>0.96960000000000002</v>
      </c>
      <c r="M33">
        <v>0.9829</v>
      </c>
      <c r="N33">
        <v>0.99239999999999995</v>
      </c>
      <c r="O33">
        <v>0.99809999999999999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0.99970000000000003</v>
      </c>
      <c r="Y33">
        <v>0.99890000000000001</v>
      </c>
      <c r="Z33">
        <v>0.99750000000000005</v>
      </c>
      <c r="AA33">
        <v>0.99560000000000004</v>
      </c>
      <c r="AB33">
        <v>0.99309999999999998</v>
      </c>
      <c r="AC33">
        <v>0.99009999999999998</v>
      </c>
      <c r="AD33">
        <v>0.98650000000000004</v>
      </c>
      <c r="AE33">
        <v>0.98229999999999995</v>
      </c>
      <c r="AF33">
        <v>0.97760000000000002</v>
      </c>
      <c r="AG33">
        <v>0.97240000000000004</v>
      </c>
      <c r="AH33">
        <v>0.96660000000000001</v>
      </c>
      <c r="AI33">
        <v>0.96020000000000005</v>
      </c>
      <c r="AJ33">
        <v>0.95330000000000004</v>
      </c>
      <c r="AK33">
        <v>0.94579999999999997</v>
      </c>
      <c r="AL33">
        <v>0.93779999999999997</v>
      </c>
      <c r="AM33">
        <v>0.92930000000000001</v>
      </c>
      <c r="AN33">
        <v>0.92010000000000003</v>
      </c>
      <c r="AO33">
        <v>0.91049999999999998</v>
      </c>
      <c r="AP33">
        <v>0.90029999999999999</v>
      </c>
      <c r="AQ33">
        <v>0.88980000000000004</v>
      </c>
      <c r="AR33">
        <v>0.87929999999999997</v>
      </c>
      <c r="AS33">
        <v>0.86880000000000002</v>
      </c>
      <c r="AT33">
        <v>0.85829999999999995</v>
      </c>
      <c r="AU33">
        <v>0.8478</v>
      </c>
      <c r="AV33">
        <v>0.83730000000000004</v>
      </c>
      <c r="AW33">
        <v>0.82679999999999998</v>
      </c>
      <c r="AX33">
        <v>0.81630000000000003</v>
      </c>
      <c r="AY33">
        <v>0.80579999999999996</v>
      </c>
      <c r="AZ33">
        <v>0.79530000000000001</v>
      </c>
      <c r="BA33">
        <v>0.78480000000000005</v>
      </c>
      <c r="BB33">
        <v>0.77429999999999999</v>
      </c>
      <c r="BC33">
        <v>0.76380000000000003</v>
      </c>
      <c r="BD33">
        <v>0.75329999999999997</v>
      </c>
      <c r="BE33">
        <v>0.74280000000000002</v>
      </c>
      <c r="BF33">
        <v>0.73229999999999995</v>
      </c>
      <c r="BG33">
        <v>0.7218</v>
      </c>
      <c r="BH33">
        <v>0.71130000000000004</v>
      </c>
      <c r="BI33">
        <v>0.70079999999999998</v>
      </c>
      <c r="BJ33">
        <v>0.69030000000000002</v>
      </c>
      <c r="BK33">
        <v>0.67979999999999996</v>
      </c>
      <c r="BL33">
        <v>0.66930000000000001</v>
      </c>
      <c r="BM33">
        <v>0.65880000000000005</v>
      </c>
      <c r="BN33">
        <v>0.64829999999999999</v>
      </c>
      <c r="BO33">
        <v>0.63780000000000003</v>
      </c>
      <c r="BP33">
        <v>0.62729999999999997</v>
      </c>
      <c r="BQ33">
        <v>0.61680000000000001</v>
      </c>
      <c r="BR33">
        <v>0.60629999999999995</v>
      </c>
      <c r="BS33">
        <v>0.59560000000000002</v>
      </c>
      <c r="BT33">
        <v>0.58409999999999995</v>
      </c>
      <c r="BU33">
        <v>0.57179999999999997</v>
      </c>
      <c r="BV33">
        <v>0.55869999999999997</v>
      </c>
      <c r="BW33">
        <v>0.54469999999999996</v>
      </c>
      <c r="BX33">
        <v>0.52990000000000004</v>
      </c>
      <c r="BY33">
        <v>0.51419999999999999</v>
      </c>
      <c r="BZ33">
        <v>0.49769999999999998</v>
      </c>
      <c r="CA33">
        <v>0.48039999999999999</v>
      </c>
      <c r="CB33">
        <v>0.4622</v>
      </c>
      <c r="CC33">
        <v>0.44319999999999998</v>
      </c>
      <c r="CD33">
        <v>0.42330000000000001</v>
      </c>
      <c r="CE33">
        <v>0.40260000000000001</v>
      </c>
      <c r="CF33">
        <v>0.38100000000000001</v>
      </c>
      <c r="CG33">
        <v>0.35859999999999997</v>
      </c>
      <c r="CH33">
        <v>0.33539999999999998</v>
      </c>
      <c r="CI33">
        <v>0.31130000000000002</v>
      </c>
      <c r="CJ33">
        <v>0.28639999999999999</v>
      </c>
      <c r="CK33">
        <v>0.2606</v>
      </c>
      <c r="CL33">
        <v>0.23400000000000001</v>
      </c>
      <c r="CM33">
        <v>0.20649999999999999</v>
      </c>
      <c r="CN33">
        <v>0.1782</v>
      </c>
      <c r="CO33">
        <v>0.14910000000000001</v>
      </c>
      <c r="CP33">
        <v>0.1191</v>
      </c>
    </row>
    <row r="34" spans="1:94" x14ac:dyDescent="0.4">
      <c r="A34" t="s">
        <v>346</v>
      </c>
      <c r="B34" t="s">
        <v>292</v>
      </c>
      <c r="C34">
        <v>1</v>
      </c>
      <c r="D34">
        <v>16.093440000000001</v>
      </c>
      <c r="E34">
        <v>3001</v>
      </c>
      <c r="F34">
        <v>0.88560000000000005</v>
      </c>
      <c r="G34">
        <v>0.91010000000000002</v>
      </c>
      <c r="H34">
        <v>0.93240000000000001</v>
      </c>
      <c r="I34">
        <v>0.95250000000000001</v>
      </c>
      <c r="J34">
        <v>0.97150000000000003</v>
      </c>
      <c r="K34">
        <v>0.99050000000000005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0.99970000000000003</v>
      </c>
      <c r="Y34">
        <v>0.99890000000000001</v>
      </c>
      <c r="Z34">
        <v>0.99750000000000005</v>
      </c>
      <c r="AA34">
        <v>0.99560000000000004</v>
      </c>
      <c r="AB34">
        <v>0.99309999999999998</v>
      </c>
      <c r="AC34">
        <v>0.99009999999999998</v>
      </c>
      <c r="AD34">
        <v>0.98650000000000004</v>
      </c>
      <c r="AE34">
        <v>0.98229999999999995</v>
      </c>
      <c r="AF34">
        <v>0.97760000000000002</v>
      </c>
      <c r="AG34">
        <v>0.97240000000000004</v>
      </c>
      <c r="AH34">
        <v>0.96660000000000001</v>
      </c>
      <c r="AI34">
        <v>0.96020000000000005</v>
      </c>
      <c r="AJ34">
        <v>0.95330000000000004</v>
      </c>
      <c r="AK34">
        <v>0.94579999999999997</v>
      </c>
      <c r="AL34">
        <v>0.93779999999999997</v>
      </c>
      <c r="AM34">
        <v>0.92930000000000001</v>
      </c>
      <c r="AN34">
        <v>0.92010000000000003</v>
      </c>
      <c r="AO34">
        <v>0.91049999999999998</v>
      </c>
      <c r="AP34">
        <v>0.90029999999999999</v>
      </c>
      <c r="AQ34">
        <v>0.88980000000000004</v>
      </c>
      <c r="AR34">
        <v>0.87929999999999997</v>
      </c>
      <c r="AS34">
        <v>0.86880000000000002</v>
      </c>
      <c r="AT34">
        <v>0.85829999999999995</v>
      </c>
      <c r="AU34">
        <v>0.8478</v>
      </c>
      <c r="AV34">
        <v>0.83730000000000004</v>
      </c>
      <c r="AW34">
        <v>0.82679999999999998</v>
      </c>
      <c r="AX34">
        <v>0.81630000000000003</v>
      </c>
      <c r="AY34">
        <v>0.80579999999999996</v>
      </c>
      <c r="AZ34">
        <v>0.79530000000000001</v>
      </c>
      <c r="BA34">
        <v>0.78480000000000005</v>
      </c>
      <c r="BB34">
        <v>0.77429999999999999</v>
      </c>
      <c r="BC34">
        <v>0.76380000000000003</v>
      </c>
      <c r="BD34">
        <v>0.75329999999999997</v>
      </c>
      <c r="BE34">
        <v>0.74280000000000002</v>
      </c>
      <c r="BF34">
        <v>0.73229999999999995</v>
      </c>
      <c r="BG34">
        <v>0.7218</v>
      </c>
      <c r="BH34">
        <v>0.71130000000000004</v>
      </c>
      <c r="BI34">
        <v>0.70079999999999998</v>
      </c>
      <c r="BJ34">
        <v>0.69030000000000002</v>
      </c>
      <c r="BK34">
        <v>0.67979999999999996</v>
      </c>
      <c r="BL34">
        <v>0.66930000000000001</v>
      </c>
      <c r="BM34">
        <v>0.65880000000000005</v>
      </c>
      <c r="BN34">
        <v>0.64829999999999999</v>
      </c>
      <c r="BO34">
        <v>0.63780000000000003</v>
      </c>
      <c r="BP34">
        <v>0.62729999999999997</v>
      </c>
      <c r="BQ34">
        <v>0.61680000000000001</v>
      </c>
      <c r="BR34">
        <v>0.60629999999999995</v>
      </c>
      <c r="BS34">
        <v>0.59540000000000004</v>
      </c>
      <c r="BT34">
        <v>0.5837</v>
      </c>
      <c r="BU34">
        <v>0.57130000000000003</v>
      </c>
      <c r="BV34">
        <v>0.55789999999999995</v>
      </c>
      <c r="BW34">
        <v>0.54379999999999995</v>
      </c>
      <c r="BX34">
        <v>0.52880000000000005</v>
      </c>
      <c r="BY34">
        <v>0.51300000000000001</v>
      </c>
      <c r="BZ34">
        <v>0.49640000000000001</v>
      </c>
      <c r="CA34">
        <v>0.47899999999999998</v>
      </c>
      <c r="CB34">
        <v>0.4607</v>
      </c>
      <c r="CC34">
        <v>0.44159999999999999</v>
      </c>
      <c r="CD34">
        <v>0.42170000000000002</v>
      </c>
      <c r="CE34">
        <v>0.40100000000000002</v>
      </c>
      <c r="CF34">
        <v>0.37940000000000002</v>
      </c>
      <c r="CG34">
        <v>0.35699999999999998</v>
      </c>
      <c r="CH34">
        <v>0.33379999999999999</v>
      </c>
      <c r="CI34">
        <v>0.30969999999999998</v>
      </c>
      <c r="CJ34">
        <v>0.28489999999999999</v>
      </c>
      <c r="CK34">
        <v>0.25919999999999999</v>
      </c>
      <c r="CL34">
        <v>0.2326</v>
      </c>
      <c r="CM34">
        <v>0.20530000000000001</v>
      </c>
      <c r="CN34">
        <v>0.17710000000000001</v>
      </c>
      <c r="CO34">
        <v>0.14810000000000001</v>
      </c>
      <c r="CP34">
        <v>0.1183</v>
      </c>
    </row>
    <row r="35" spans="1:94" x14ac:dyDescent="0.4">
      <c r="A35" t="s">
        <v>347</v>
      </c>
      <c r="B35" t="s">
        <v>294</v>
      </c>
      <c r="C35">
        <v>1</v>
      </c>
      <c r="D35">
        <v>20</v>
      </c>
      <c r="E35">
        <v>3700</v>
      </c>
      <c r="F35">
        <v>0.88560000000000005</v>
      </c>
      <c r="G35">
        <v>0.91010000000000002</v>
      </c>
      <c r="H35">
        <v>0.93240000000000001</v>
      </c>
      <c r="I35">
        <v>0.95250000000000001</v>
      </c>
      <c r="J35">
        <v>0.97150000000000003</v>
      </c>
      <c r="K35">
        <v>0.99050000000000005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0.99970000000000003</v>
      </c>
      <c r="Y35">
        <v>0.99890000000000001</v>
      </c>
      <c r="Z35">
        <v>0.99750000000000005</v>
      </c>
      <c r="AA35">
        <v>0.99560000000000004</v>
      </c>
      <c r="AB35">
        <v>0.99309999999999998</v>
      </c>
      <c r="AC35">
        <v>0.99009999999999998</v>
      </c>
      <c r="AD35">
        <v>0.98650000000000004</v>
      </c>
      <c r="AE35">
        <v>0.98229999999999995</v>
      </c>
      <c r="AF35">
        <v>0.97760000000000002</v>
      </c>
      <c r="AG35">
        <v>0.97240000000000004</v>
      </c>
      <c r="AH35">
        <v>0.96660000000000001</v>
      </c>
      <c r="AI35">
        <v>0.96020000000000005</v>
      </c>
      <c r="AJ35">
        <v>0.95330000000000004</v>
      </c>
      <c r="AK35">
        <v>0.94579999999999997</v>
      </c>
      <c r="AL35">
        <v>0.93779999999999997</v>
      </c>
      <c r="AM35">
        <v>0.92930000000000001</v>
      </c>
      <c r="AN35">
        <v>0.92010000000000003</v>
      </c>
      <c r="AO35">
        <v>0.91049999999999998</v>
      </c>
      <c r="AP35">
        <v>0.90029999999999999</v>
      </c>
      <c r="AQ35">
        <v>0.88980000000000004</v>
      </c>
      <c r="AR35">
        <v>0.87929999999999997</v>
      </c>
      <c r="AS35">
        <v>0.86880000000000002</v>
      </c>
      <c r="AT35">
        <v>0.85829999999999995</v>
      </c>
      <c r="AU35">
        <v>0.8478</v>
      </c>
      <c r="AV35">
        <v>0.83730000000000004</v>
      </c>
      <c r="AW35">
        <v>0.82679999999999998</v>
      </c>
      <c r="AX35">
        <v>0.81630000000000003</v>
      </c>
      <c r="AY35">
        <v>0.80579999999999996</v>
      </c>
      <c r="AZ35">
        <v>0.79530000000000001</v>
      </c>
      <c r="BA35">
        <v>0.78480000000000005</v>
      </c>
      <c r="BB35">
        <v>0.77429999999999999</v>
      </c>
      <c r="BC35">
        <v>0.76380000000000003</v>
      </c>
      <c r="BD35">
        <v>0.75329999999999997</v>
      </c>
      <c r="BE35">
        <v>0.74280000000000002</v>
      </c>
      <c r="BF35">
        <v>0.73229999999999995</v>
      </c>
      <c r="BG35">
        <v>0.7218</v>
      </c>
      <c r="BH35">
        <v>0.71130000000000004</v>
      </c>
      <c r="BI35">
        <v>0.70079999999999998</v>
      </c>
      <c r="BJ35">
        <v>0.69030000000000002</v>
      </c>
      <c r="BK35">
        <v>0.67979999999999996</v>
      </c>
      <c r="BL35">
        <v>0.66930000000000001</v>
      </c>
      <c r="BM35">
        <v>0.65880000000000005</v>
      </c>
      <c r="BN35">
        <v>0.64829999999999999</v>
      </c>
      <c r="BO35">
        <v>0.63780000000000003</v>
      </c>
      <c r="BP35">
        <v>0.62729999999999997</v>
      </c>
      <c r="BQ35">
        <v>0.61680000000000001</v>
      </c>
      <c r="BR35">
        <v>0.60599999999999998</v>
      </c>
      <c r="BS35">
        <v>0.59450000000000003</v>
      </c>
      <c r="BT35">
        <v>0.58230000000000004</v>
      </c>
      <c r="BU35">
        <v>0.56920000000000004</v>
      </c>
      <c r="BV35">
        <v>0.5554</v>
      </c>
      <c r="BW35">
        <v>0.54079999999999995</v>
      </c>
      <c r="BX35">
        <v>0.52549999999999997</v>
      </c>
      <c r="BY35">
        <v>0.50929999999999997</v>
      </c>
      <c r="BZ35">
        <v>0.4924</v>
      </c>
      <c r="CA35">
        <v>0.47470000000000001</v>
      </c>
      <c r="CB35">
        <v>0.45629999999999998</v>
      </c>
      <c r="CC35">
        <v>0.43709999999999999</v>
      </c>
      <c r="CD35">
        <v>0.41710000000000003</v>
      </c>
      <c r="CE35">
        <v>0.39629999999999999</v>
      </c>
      <c r="CF35">
        <v>0.37480000000000002</v>
      </c>
      <c r="CG35">
        <v>0.35249999999999998</v>
      </c>
      <c r="CH35">
        <v>0.32940000000000003</v>
      </c>
      <c r="CI35">
        <v>0.30549999999999999</v>
      </c>
      <c r="CJ35">
        <v>0.28089999999999998</v>
      </c>
      <c r="CK35">
        <v>0.2555</v>
      </c>
      <c r="CL35">
        <v>0.2293</v>
      </c>
      <c r="CM35">
        <v>0.20230000000000001</v>
      </c>
      <c r="CN35">
        <v>0.17460000000000001</v>
      </c>
      <c r="CO35">
        <v>0.14610000000000001</v>
      </c>
      <c r="CP35">
        <v>0.1169</v>
      </c>
    </row>
    <row r="36" spans="1:94" x14ac:dyDescent="0.4">
      <c r="A36" t="s">
        <v>348</v>
      </c>
      <c r="B36" t="s">
        <v>296</v>
      </c>
      <c r="C36">
        <v>1</v>
      </c>
      <c r="D36">
        <v>21.0975</v>
      </c>
      <c r="E36">
        <v>3891</v>
      </c>
      <c r="F36">
        <v>0.8458</v>
      </c>
      <c r="G36">
        <v>0.87129999999999996</v>
      </c>
      <c r="H36">
        <v>0.89419999999999999</v>
      </c>
      <c r="I36">
        <v>0.91449999999999998</v>
      </c>
      <c r="J36">
        <v>0.9335</v>
      </c>
      <c r="K36">
        <v>0.95250000000000001</v>
      </c>
      <c r="L36">
        <v>0.96960000000000002</v>
      </c>
      <c r="M36">
        <v>0.9829</v>
      </c>
      <c r="N36">
        <v>0.99239999999999995</v>
      </c>
      <c r="O36">
        <v>0.99809999999999999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0.99970000000000003</v>
      </c>
      <c r="Y36">
        <v>0.99890000000000001</v>
      </c>
      <c r="Z36">
        <v>0.99750000000000005</v>
      </c>
      <c r="AA36">
        <v>0.99560000000000004</v>
      </c>
      <c r="AB36">
        <v>0.99309999999999998</v>
      </c>
      <c r="AC36">
        <v>0.99009999999999998</v>
      </c>
      <c r="AD36">
        <v>0.98650000000000004</v>
      </c>
      <c r="AE36">
        <v>0.98229999999999995</v>
      </c>
      <c r="AF36">
        <v>0.97760000000000002</v>
      </c>
      <c r="AG36">
        <v>0.97240000000000004</v>
      </c>
      <c r="AH36">
        <v>0.96660000000000001</v>
      </c>
      <c r="AI36">
        <v>0.96020000000000005</v>
      </c>
      <c r="AJ36">
        <v>0.95330000000000004</v>
      </c>
      <c r="AK36">
        <v>0.94579999999999997</v>
      </c>
      <c r="AL36">
        <v>0.93779999999999997</v>
      </c>
      <c r="AM36">
        <v>0.92930000000000001</v>
      </c>
      <c r="AN36">
        <v>0.92010000000000003</v>
      </c>
      <c r="AO36">
        <v>0.91049999999999998</v>
      </c>
      <c r="AP36">
        <v>0.90029999999999999</v>
      </c>
      <c r="AQ36">
        <v>0.88980000000000004</v>
      </c>
      <c r="AR36">
        <v>0.87929999999999997</v>
      </c>
      <c r="AS36">
        <v>0.86880000000000002</v>
      </c>
      <c r="AT36">
        <v>0.85829999999999995</v>
      </c>
      <c r="AU36">
        <v>0.8478</v>
      </c>
      <c r="AV36">
        <v>0.83730000000000004</v>
      </c>
      <c r="AW36">
        <v>0.82679999999999998</v>
      </c>
      <c r="AX36">
        <v>0.81630000000000003</v>
      </c>
      <c r="AY36">
        <v>0.80579999999999996</v>
      </c>
      <c r="AZ36">
        <v>0.79530000000000001</v>
      </c>
      <c r="BA36">
        <v>0.78480000000000005</v>
      </c>
      <c r="BB36">
        <v>0.77429999999999999</v>
      </c>
      <c r="BC36">
        <v>0.76380000000000003</v>
      </c>
      <c r="BD36">
        <v>0.75329999999999997</v>
      </c>
      <c r="BE36">
        <v>0.74280000000000002</v>
      </c>
      <c r="BF36">
        <v>0.73229999999999995</v>
      </c>
      <c r="BG36">
        <v>0.7218</v>
      </c>
      <c r="BH36">
        <v>0.71130000000000004</v>
      </c>
      <c r="BI36">
        <v>0.70079999999999998</v>
      </c>
      <c r="BJ36">
        <v>0.69030000000000002</v>
      </c>
      <c r="BK36">
        <v>0.67979999999999996</v>
      </c>
      <c r="BL36">
        <v>0.66930000000000001</v>
      </c>
      <c r="BM36">
        <v>0.65880000000000005</v>
      </c>
      <c r="BN36">
        <v>0.64829999999999999</v>
      </c>
      <c r="BO36">
        <v>0.63780000000000003</v>
      </c>
      <c r="BP36">
        <v>0.62729999999999997</v>
      </c>
      <c r="BQ36">
        <v>0.61680000000000001</v>
      </c>
      <c r="BR36">
        <v>0.60589999999999999</v>
      </c>
      <c r="BS36">
        <v>0.59419999999999995</v>
      </c>
      <c r="BT36">
        <v>0.58179999999999998</v>
      </c>
      <c r="BU36">
        <v>0.56869999999999998</v>
      </c>
      <c r="BV36">
        <v>0.55479999999999996</v>
      </c>
      <c r="BW36">
        <v>0.54010000000000002</v>
      </c>
      <c r="BX36">
        <v>0.52459999999999996</v>
      </c>
      <c r="BY36">
        <v>0.50839999999999996</v>
      </c>
      <c r="BZ36">
        <v>0.49149999999999999</v>
      </c>
      <c r="CA36">
        <v>0.4738</v>
      </c>
      <c r="CB36">
        <v>0.45529999999999998</v>
      </c>
      <c r="CC36">
        <v>0.436</v>
      </c>
      <c r="CD36">
        <v>0.41599999999999998</v>
      </c>
      <c r="CE36">
        <v>0.39529999999999998</v>
      </c>
      <c r="CF36">
        <v>0.37380000000000002</v>
      </c>
      <c r="CG36">
        <v>0.35149999999999998</v>
      </c>
      <c r="CH36">
        <v>0.32840000000000003</v>
      </c>
      <c r="CI36">
        <v>0.30459999999999998</v>
      </c>
      <c r="CJ36">
        <v>0.28010000000000002</v>
      </c>
      <c r="CK36">
        <v>0.25480000000000003</v>
      </c>
      <c r="CL36">
        <v>0.22869999999999999</v>
      </c>
      <c r="CM36">
        <v>0.20180000000000001</v>
      </c>
      <c r="CN36">
        <v>0.17419999999999999</v>
      </c>
      <c r="CO36">
        <v>0.1459</v>
      </c>
      <c r="CP36">
        <v>0.1168</v>
      </c>
    </row>
    <row r="37" spans="1:94" x14ac:dyDescent="0.4">
      <c r="A37" t="s">
        <v>349</v>
      </c>
      <c r="B37" t="s">
        <v>298</v>
      </c>
      <c r="C37">
        <v>1</v>
      </c>
      <c r="D37">
        <v>25</v>
      </c>
      <c r="E37">
        <v>4665</v>
      </c>
      <c r="F37">
        <v>0.88560000000000005</v>
      </c>
      <c r="G37">
        <v>0.91010000000000002</v>
      </c>
      <c r="H37">
        <v>0.93240000000000001</v>
      </c>
      <c r="I37">
        <v>0.95250000000000001</v>
      </c>
      <c r="J37">
        <v>0.97150000000000003</v>
      </c>
      <c r="K37">
        <v>0.99050000000000005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0.99970000000000003</v>
      </c>
      <c r="Y37">
        <v>0.99890000000000001</v>
      </c>
      <c r="Z37">
        <v>0.99750000000000005</v>
      </c>
      <c r="AA37">
        <v>0.99550000000000005</v>
      </c>
      <c r="AB37">
        <v>0.99299999999999999</v>
      </c>
      <c r="AC37">
        <v>0.9899</v>
      </c>
      <c r="AD37">
        <v>0.98629999999999995</v>
      </c>
      <c r="AE37">
        <v>0.98209999999999997</v>
      </c>
      <c r="AF37">
        <v>0.97740000000000005</v>
      </c>
      <c r="AG37">
        <v>0.97199999999999998</v>
      </c>
      <c r="AH37">
        <v>0.96619999999999995</v>
      </c>
      <c r="AI37">
        <v>0.9597</v>
      </c>
      <c r="AJ37">
        <v>0.95279999999999998</v>
      </c>
      <c r="AK37">
        <v>0.94520000000000004</v>
      </c>
      <c r="AL37">
        <v>0.93710000000000004</v>
      </c>
      <c r="AM37">
        <v>0.9284</v>
      </c>
      <c r="AN37">
        <v>0.91920000000000002</v>
      </c>
      <c r="AO37">
        <v>0.90939999999999999</v>
      </c>
      <c r="AP37">
        <v>0.89910000000000001</v>
      </c>
      <c r="AQ37">
        <v>0.88849999999999996</v>
      </c>
      <c r="AR37">
        <v>0.87780000000000002</v>
      </c>
      <c r="AS37">
        <v>0.86719999999999997</v>
      </c>
      <c r="AT37">
        <v>0.85660000000000003</v>
      </c>
      <c r="AU37">
        <v>0.84599999999999997</v>
      </c>
      <c r="AV37">
        <v>0.83540000000000003</v>
      </c>
      <c r="AW37">
        <v>0.82469999999999999</v>
      </c>
      <c r="AX37">
        <v>0.81410000000000005</v>
      </c>
      <c r="AY37">
        <v>0.80349999999999999</v>
      </c>
      <c r="AZ37">
        <v>0.79290000000000005</v>
      </c>
      <c r="BA37">
        <v>0.78220000000000001</v>
      </c>
      <c r="BB37">
        <v>0.77159999999999995</v>
      </c>
      <c r="BC37">
        <v>0.76100000000000001</v>
      </c>
      <c r="BD37">
        <v>0.75039999999999996</v>
      </c>
      <c r="BE37">
        <v>0.73980000000000001</v>
      </c>
      <c r="BF37">
        <v>0.72909999999999997</v>
      </c>
      <c r="BG37">
        <v>0.71850000000000003</v>
      </c>
      <c r="BH37">
        <v>0.70789999999999997</v>
      </c>
      <c r="BI37">
        <v>0.69730000000000003</v>
      </c>
      <c r="BJ37">
        <v>0.68659999999999999</v>
      </c>
      <c r="BK37">
        <v>0.67600000000000005</v>
      </c>
      <c r="BL37">
        <v>0.66539999999999999</v>
      </c>
      <c r="BM37">
        <v>0.65480000000000005</v>
      </c>
      <c r="BN37">
        <v>0.64410000000000001</v>
      </c>
      <c r="BO37">
        <v>0.63349999999999995</v>
      </c>
      <c r="BP37">
        <v>0.62290000000000001</v>
      </c>
      <c r="BQ37">
        <v>0.61229999999999996</v>
      </c>
      <c r="BR37">
        <v>0.60109999999999997</v>
      </c>
      <c r="BS37">
        <v>0.58909999999999996</v>
      </c>
      <c r="BT37">
        <v>0.57640000000000002</v>
      </c>
      <c r="BU37">
        <v>0.56289999999999996</v>
      </c>
      <c r="BV37">
        <v>0.54859999999999998</v>
      </c>
      <c r="BW37">
        <v>0.53349999999999997</v>
      </c>
      <c r="BX37">
        <v>0.51770000000000005</v>
      </c>
      <c r="BY37">
        <v>0.50109999999999999</v>
      </c>
      <c r="BZ37">
        <v>0.48380000000000001</v>
      </c>
      <c r="CA37">
        <v>0.4657</v>
      </c>
      <c r="CB37">
        <v>0.44679999999999997</v>
      </c>
      <c r="CC37">
        <v>0.42709999999999998</v>
      </c>
      <c r="CD37">
        <v>0.40670000000000001</v>
      </c>
      <c r="CE37">
        <v>0.38550000000000001</v>
      </c>
      <c r="CF37">
        <v>0.36349999999999999</v>
      </c>
      <c r="CG37">
        <v>0.3407</v>
      </c>
      <c r="CH37">
        <v>0.31719999999999998</v>
      </c>
      <c r="CI37">
        <v>0.29299999999999998</v>
      </c>
      <c r="CJ37">
        <v>0.26790000000000003</v>
      </c>
      <c r="CK37">
        <v>0.24210000000000001</v>
      </c>
      <c r="CL37">
        <v>0.2155</v>
      </c>
      <c r="CM37">
        <v>0.18809999999999999</v>
      </c>
      <c r="CN37">
        <v>0.16</v>
      </c>
      <c r="CO37">
        <v>0.13109999999999999</v>
      </c>
      <c r="CP37">
        <v>0.1014</v>
      </c>
    </row>
    <row r="38" spans="1:94" x14ac:dyDescent="0.4">
      <c r="A38" t="s">
        <v>350</v>
      </c>
      <c r="B38" t="s">
        <v>300</v>
      </c>
      <c r="C38">
        <v>1</v>
      </c>
      <c r="D38">
        <v>30</v>
      </c>
      <c r="E38">
        <v>5660</v>
      </c>
      <c r="F38">
        <v>0.88560000000000005</v>
      </c>
      <c r="G38">
        <v>0.91010000000000002</v>
      </c>
      <c r="H38">
        <v>0.93240000000000001</v>
      </c>
      <c r="I38">
        <v>0.95250000000000001</v>
      </c>
      <c r="J38">
        <v>0.97150000000000003</v>
      </c>
      <c r="K38">
        <v>0.99050000000000005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0.99980000000000002</v>
      </c>
      <c r="Z38">
        <v>0.99890000000000001</v>
      </c>
      <c r="AA38">
        <v>0.99750000000000005</v>
      </c>
      <c r="AB38">
        <v>0.99539999999999995</v>
      </c>
      <c r="AC38">
        <v>0.99280000000000002</v>
      </c>
      <c r="AD38">
        <v>0.98950000000000005</v>
      </c>
      <c r="AE38">
        <v>0.98570000000000002</v>
      </c>
      <c r="AF38">
        <v>0.98129999999999995</v>
      </c>
      <c r="AG38">
        <v>0.97619999999999996</v>
      </c>
      <c r="AH38">
        <v>0.97060000000000002</v>
      </c>
      <c r="AI38">
        <v>0.96430000000000005</v>
      </c>
      <c r="AJ38">
        <v>0.95750000000000002</v>
      </c>
      <c r="AK38">
        <v>0.95</v>
      </c>
      <c r="AL38">
        <v>0.94199999999999995</v>
      </c>
      <c r="AM38">
        <v>0.93330000000000002</v>
      </c>
      <c r="AN38">
        <v>0.92410000000000003</v>
      </c>
      <c r="AO38">
        <v>0.91420000000000001</v>
      </c>
      <c r="AP38">
        <v>0.90380000000000005</v>
      </c>
      <c r="AQ38">
        <v>0.89300000000000002</v>
      </c>
      <c r="AR38">
        <v>0.88219999999999998</v>
      </c>
      <c r="AS38">
        <v>0.87150000000000005</v>
      </c>
      <c r="AT38">
        <v>0.86070000000000002</v>
      </c>
      <c r="AU38">
        <v>0.85</v>
      </c>
      <c r="AV38">
        <v>0.83919999999999995</v>
      </c>
      <c r="AW38">
        <v>0.82850000000000001</v>
      </c>
      <c r="AX38">
        <v>0.81769999999999998</v>
      </c>
      <c r="AY38">
        <v>0.80700000000000005</v>
      </c>
      <c r="AZ38">
        <v>0.79620000000000002</v>
      </c>
      <c r="BA38">
        <v>0.78549999999999998</v>
      </c>
      <c r="BB38">
        <v>0.77470000000000006</v>
      </c>
      <c r="BC38">
        <v>0.76400000000000001</v>
      </c>
      <c r="BD38">
        <v>0.75319999999999998</v>
      </c>
      <c r="BE38">
        <v>0.74239999999999995</v>
      </c>
      <c r="BF38">
        <v>0.73170000000000002</v>
      </c>
      <c r="BG38">
        <v>0.72089999999999999</v>
      </c>
      <c r="BH38">
        <v>0.71020000000000005</v>
      </c>
      <c r="BI38">
        <v>0.69940000000000002</v>
      </c>
      <c r="BJ38">
        <v>0.68869999999999998</v>
      </c>
      <c r="BK38">
        <v>0.67789999999999995</v>
      </c>
      <c r="BL38">
        <v>0.66720000000000002</v>
      </c>
      <c r="BM38">
        <v>0.65639999999999998</v>
      </c>
      <c r="BN38">
        <v>0.64570000000000005</v>
      </c>
      <c r="BO38">
        <v>0.63490000000000002</v>
      </c>
      <c r="BP38">
        <v>0.62409999999999999</v>
      </c>
      <c r="BQ38">
        <v>0.61329999999999996</v>
      </c>
      <c r="BR38">
        <v>0.6018</v>
      </c>
      <c r="BS38">
        <v>0.58940000000000003</v>
      </c>
      <c r="BT38">
        <v>0.57630000000000003</v>
      </c>
      <c r="BU38">
        <v>0.5625</v>
      </c>
      <c r="BV38">
        <v>0.54779999999999995</v>
      </c>
      <c r="BW38">
        <v>0.5323</v>
      </c>
      <c r="BX38">
        <v>0.5161</v>
      </c>
      <c r="BY38">
        <v>0.49909999999999999</v>
      </c>
      <c r="BZ38">
        <v>0.48130000000000001</v>
      </c>
      <c r="CA38">
        <v>0.46279999999999999</v>
      </c>
      <c r="CB38">
        <v>0.44340000000000002</v>
      </c>
      <c r="CC38">
        <v>0.42330000000000001</v>
      </c>
      <c r="CD38">
        <v>0.40239999999999998</v>
      </c>
      <c r="CE38">
        <v>0.38069999999999998</v>
      </c>
      <c r="CF38">
        <v>0.35830000000000001</v>
      </c>
      <c r="CG38">
        <v>0.33500000000000002</v>
      </c>
      <c r="CH38">
        <v>0.311</v>
      </c>
      <c r="CI38">
        <v>0.28620000000000001</v>
      </c>
      <c r="CJ38">
        <v>0.2606</v>
      </c>
      <c r="CK38">
        <v>0.23419999999999999</v>
      </c>
      <c r="CL38">
        <v>0.20710000000000001</v>
      </c>
      <c r="CM38">
        <v>0.1792</v>
      </c>
      <c r="CN38">
        <v>0.15040000000000001</v>
      </c>
      <c r="CO38">
        <v>0.121</v>
      </c>
      <c r="CP38">
        <v>9.0700000000000003E-2</v>
      </c>
    </row>
    <row r="39" spans="1:94" x14ac:dyDescent="0.4">
      <c r="A39" t="s">
        <v>351</v>
      </c>
      <c r="B39" t="s">
        <v>128</v>
      </c>
      <c r="C39">
        <v>1</v>
      </c>
      <c r="D39">
        <v>42.195</v>
      </c>
      <c r="E39">
        <v>8125</v>
      </c>
      <c r="F39">
        <v>0.88780000000000003</v>
      </c>
      <c r="G39">
        <v>0.90839999999999999</v>
      </c>
      <c r="H39">
        <v>0.92710000000000004</v>
      </c>
      <c r="I39">
        <v>0.94399999999999995</v>
      </c>
      <c r="J39">
        <v>0.96</v>
      </c>
      <c r="K39">
        <v>0.97599999999999998</v>
      </c>
      <c r="L39">
        <v>0.98929999999999996</v>
      </c>
      <c r="M39">
        <v>0.99729999999999996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0.99980000000000002</v>
      </c>
      <c r="Z39">
        <v>0.99890000000000001</v>
      </c>
      <c r="AA39">
        <v>0.99739999999999995</v>
      </c>
      <c r="AB39">
        <v>0.99529999999999996</v>
      </c>
      <c r="AC39">
        <v>0.99260000000000004</v>
      </c>
      <c r="AD39">
        <v>0.98929999999999996</v>
      </c>
      <c r="AE39">
        <v>0.98540000000000005</v>
      </c>
      <c r="AF39">
        <v>0.98080000000000001</v>
      </c>
      <c r="AG39">
        <v>0.97570000000000001</v>
      </c>
      <c r="AH39">
        <v>0.96989999999999998</v>
      </c>
      <c r="AI39">
        <v>0.96350000000000002</v>
      </c>
      <c r="AJ39">
        <v>0.95650000000000002</v>
      </c>
      <c r="AK39">
        <v>0.94889999999999997</v>
      </c>
      <c r="AL39">
        <v>0.94059999999999999</v>
      </c>
      <c r="AM39">
        <v>0.93179999999999996</v>
      </c>
      <c r="AN39">
        <v>0.92230000000000001</v>
      </c>
      <c r="AO39">
        <v>0.91220000000000001</v>
      </c>
      <c r="AP39">
        <v>0.90159999999999996</v>
      </c>
      <c r="AQ39">
        <v>0.89059999999999995</v>
      </c>
      <c r="AR39">
        <v>0.87960000000000005</v>
      </c>
      <c r="AS39">
        <v>0.86860000000000004</v>
      </c>
      <c r="AT39">
        <v>0.85760000000000003</v>
      </c>
      <c r="AU39">
        <v>0.84660000000000002</v>
      </c>
      <c r="AV39">
        <v>0.83560000000000001</v>
      </c>
      <c r="AW39">
        <v>0.8246</v>
      </c>
      <c r="AX39">
        <v>0.81359999999999999</v>
      </c>
      <c r="AY39">
        <v>0.80259999999999998</v>
      </c>
      <c r="AZ39">
        <v>0.79159999999999997</v>
      </c>
      <c r="BA39">
        <v>0.78059999999999996</v>
      </c>
      <c r="BB39">
        <v>0.76959999999999995</v>
      </c>
      <c r="BC39">
        <v>0.75860000000000005</v>
      </c>
      <c r="BD39">
        <v>0.74760000000000004</v>
      </c>
      <c r="BE39">
        <v>0.73660000000000003</v>
      </c>
      <c r="BF39">
        <v>0.72560000000000002</v>
      </c>
      <c r="BG39">
        <v>0.71460000000000001</v>
      </c>
      <c r="BH39">
        <v>0.7036</v>
      </c>
      <c r="BI39">
        <v>0.69259999999999999</v>
      </c>
      <c r="BJ39">
        <v>0.68159999999999998</v>
      </c>
      <c r="BK39">
        <v>0.67059999999999997</v>
      </c>
      <c r="BL39">
        <v>0.65959999999999996</v>
      </c>
      <c r="BM39">
        <v>0.64859999999999995</v>
      </c>
      <c r="BN39">
        <v>0.63759999999999994</v>
      </c>
      <c r="BO39">
        <v>0.62660000000000005</v>
      </c>
      <c r="BP39">
        <v>0.61560000000000004</v>
      </c>
      <c r="BQ39">
        <v>0.60419999999999996</v>
      </c>
      <c r="BR39">
        <v>0.59199999999999997</v>
      </c>
      <c r="BS39">
        <v>0.57899999999999996</v>
      </c>
      <c r="BT39">
        <v>0.56520000000000004</v>
      </c>
      <c r="BU39">
        <v>0.55059999999999998</v>
      </c>
      <c r="BV39">
        <v>0.53520000000000001</v>
      </c>
      <c r="BW39">
        <v>0.51900000000000002</v>
      </c>
      <c r="BX39">
        <v>0.502</v>
      </c>
      <c r="BY39">
        <v>0.48420000000000002</v>
      </c>
      <c r="BZ39">
        <v>0.46560000000000001</v>
      </c>
      <c r="CA39">
        <v>0.44619999999999999</v>
      </c>
      <c r="CB39">
        <v>0.42599999999999999</v>
      </c>
      <c r="CC39">
        <v>0.40500000000000003</v>
      </c>
      <c r="CD39">
        <v>0.38319999999999999</v>
      </c>
      <c r="CE39">
        <v>0.36059999999999998</v>
      </c>
      <c r="CF39">
        <v>0.3372</v>
      </c>
      <c r="CG39">
        <v>0.313</v>
      </c>
      <c r="CH39">
        <v>0.28799999999999998</v>
      </c>
      <c r="CI39">
        <v>0.26219999999999999</v>
      </c>
      <c r="CJ39">
        <v>0.2356</v>
      </c>
      <c r="CK39">
        <v>0.2082</v>
      </c>
      <c r="CL39">
        <v>0.18</v>
      </c>
      <c r="CM39">
        <v>0.151</v>
      </c>
      <c r="CN39">
        <v>0.1212</v>
      </c>
      <c r="CO39">
        <v>9.06E-2</v>
      </c>
      <c r="CP39">
        <v>5.9200000000000003E-2</v>
      </c>
    </row>
    <row r="40" spans="1:94" x14ac:dyDescent="0.4">
      <c r="A40" t="s">
        <v>352</v>
      </c>
      <c r="B40" t="s">
        <v>303</v>
      </c>
      <c r="C40">
        <v>1</v>
      </c>
      <c r="D40">
        <v>50</v>
      </c>
      <c r="E40">
        <v>9820</v>
      </c>
      <c r="F40">
        <v>0.88780000000000003</v>
      </c>
      <c r="G40">
        <v>0.90839999999999999</v>
      </c>
      <c r="H40">
        <v>0.92710000000000004</v>
      </c>
      <c r="I40">
        <v>0.94399999999999995</v>
      </c>
      <c r="J40">
        <v>0.96</v>
      </c>
      <c r="K40">
        <v>0.97599999999999998</v>
      </c>
      <c r="L40">
        <v>0.98929999999999996</v>
      </c>
      <c r="M40">
        <v>0.99729999999999996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0.99980000000000002</v>
      </c>
      <c r="Z40">
        <v>0.99890000000000001</v>
      </c>
      <c r="AA40">
        <v>0.99739999999999995</v>
      </c>
      <c r="AB40">
        <v>0.99529999999999996</v>
      </c>
      <c r="AC40">
        <v>0.99260000000000004</v>
      </c>
      <c r="AD40">
        <v>0.98929999999999996</v>
      </c>
      <c r="AE40">
        <v>0.98540000000000005</v>
      </c>
      <c r="AF40">
        <v>0.98080000000000001</v>
      </c>
      <c r="AG40">
        <v>0.97570000000000001</v>
      </c>
      <c r="AH40">
        <v>0.96989999999999998</v>
      </c>
      <c r="AI40">
        <v>0.96350000000000002</v>
      </c>
      <c r="AJ40">
        <v>0.95650000000000002</v>
      </c>
      <c r="AK40">
        <v>0.94889999999999997</v>
      </c>
      <c r="AL40">
        <v>0.94059999999999999</v>
      </c>
      <c r="AM40">
        <v>0.93179999999999996</v>
      </c>
      <c r="AN40">
        <v>0.92230000000000001</v>
      </c>
      <c r="AO40">
        <v>0.91220000000000001</v>
      </c>
      <c r="AP40">
        <v>0.90159999999999996</v>
      </c>
      <c r="AQ40">
        <v>0.89059999999999995</v>
      </c>
      <c r="AR40">
        <v>0.87960000000000005</v>
      </c>
      <c r="AS40">
        <v>0.86860000000000004</v>
      </c>
      <c r="AT40">
        <v>0.85760000000000003</v>
      </c>
      <c r="AU40">
        <v>0.84660000000000002</v>
      </c>
      <c r="AV40">
        <v>0.83560000000000001</v>
      </c>
      <c r="AW40">
        <v>0.8246</v>
      </c>
      <c r="AX40">
        <v>0.81359999999999999</v>
      </c>
      <c r="AY40">
        <v>0.80259999999999998</v>
      </c>
      <c r="AZ40">
        <v>0.79159999999999997</v>
      </c>
      <c r="BA40">
        <v>0.78059999999999996</v>
      </c>
      <c r="BB40">
        <v>0.76959999999999995</v>
      </c>
      <c r="BC40">
        <v>0.75860000000000005</v>
      </c>
      <c r="BD40">
        <v>0.74760000000000004</v>
      </c>
      <c r="BE40">
        <v>0.73660000000000003</v>
      </c>
      <c r="BF40">
        <v>0.72560000000000002</v>
      </c>
      <c r="BG40">
        <v>0.71460000000000001</v>
      </c>
      <c r="BH40">
        <v>0.7036</v>
      </c>
      <c r="BI40">
        <v>0.69259999999999999</v>
      </c>
      <c r="BJ40">
        <v>0.68159999999999998</v>
      </c>
      <c r="BK40">
        <v>0.67059999999999997</v>
      </c>
      <c r="BL40">
        <v>0.65959999999999996</v>
      </c>
      <c r="BM40">
        <v>0.64859999999999995</v>
      </c>
      <c r="BN40">
        <v>0.63759999999999994</v>
      </c>
      <c r="BO40">
        <v>0.62660000000000005</v>
      </c>
      <c r="BP40">
        <v>0.61560000000000004</v>
      </c>
      <c r="BQ40">
        <v>0.60419999999999996</v>
      </c>
      <c r="BR40">
        <v>0.59199999999999997</v>
      </c>
      <c r="BS40">
        <v>0.57899999999999996</v>
      </c>
      <c r="BT40">
        <v>0.56520000000000004</v>
      </c>
      <c r="BU40">
        <v>0.55059999999999998</v>
      </c>
      <c r="BV40">
        <v>0.53520000000000001</v>
      </c>
      <c r="BW40">
        <v>0.51900000000000002</v>
      </c>
      <c r="BX40">
        <v>0.502</v>
      </c>
      <c r="BY40">
        <v>0.48420000000000002</v>
      </c>
      <c r="BZ40">
        <v>0.46560000000000001</v>
      </c>
      <c r="CA40">
        <v>0.44619999999999999</v>
      </c>
      <c r="CB40">
        <v>0.42599999999999999</v>
      </c>
      <c r="CC40">
        <v>0.40500000000000003</v>
      </c>
      <c r="CD40">
        <v>0.38319999999999999</v>
      </c>
      <c r="CE40">
        <v>0.36059999999999998</v>
      </c>
      <c r="CF40">
        <v>0.3372</v>
      </c>
      <c r="CG40">
        <v>0.313</v>
      </c>
      <c r="CH40">
        <v>0.28799999999999998</v>
      </c>
      <c r="CI40">
        <v>0.26219999999999999</v>
      </c>
      <c r="CJ40">
        <v>0.2356</v>
      </c>
      <c r="CK40">
        <v>0.2082</v>
      </c>
      <c r="CL40">
        <v>0.18</v>
      </c>
      <c r="CM40">
        <v>0.151</v>
      </c>
      <c r="CN40">
        <v>0.1212</v>
      </c>
      <c r="CO40">
        <v>9.06E-2</v>
      </c>
      <c r="CP40">
        <v>5.9200000000000003E-2</v>
      </c>
    </row>
    <row r="41" spans="1:94" x14ac:dyDescent="0.4">
      <c r="A41" t="s">
        <v>353</v>
      </c>
      <c r="B41" t="s">
        <v>305</v>
      </c>
      <c r="C41">
        <v>1</v>
      </c>
      <c r="D41">
        <v>80.467200000000005</v>
      </c>
      <c r="E41">
        <v>17760</v>
      </c>
      <c r="F41">
        <v>0.88780000000000003</v>
      </c>
      <c r="G41">
        <v>0.90839999999999999</v>
      </c>
      <c r="H41">
        <v>0.92710000000000004</v>
      </c>
      <c r="I41">
        <v>0.94399999999999995</v>
      </c>
      <c r="J41">
        <v>0.96</v>
      </c>
      <c r="K41">
        <v>0.97599999999999998</v>
      </c>
      <c r="L41">
        <v>0.98929999999999996</v>
      </c>
      <c r="M41">
        <v>0.99729999999999996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0.99980000000000002</v>
      </c>
      <c r="Z41">
        <v>0.99890000000000001</v>
      </c>
      <c r="AA41">
        <v>0.99739999999999995</v>
      </c>
      <c r="AB41">
        <v>0.99529999999999996</v>
      </c>
      <c r="AC41">
        <v>0.99260000000000004</v>
      </c>
      <c r="AD41">
        <v>0.98929999999999996</v>
      </c>
      <c r="AE41">
        <v>0.98540000000000005</v>
      </c>
      <c r="AF41">
        <v>0.98080000000000001</v>
      </c>
      <c r="AG41">
        <v>0.97570000000000001</v>
      </c>
      <c r="AH41">
        <v>0.96989999999999998</v>
      </c>
      <c r="AI41">
        <v>0.96350000000000002</v>
      </c>
      <c r="AJ41">
        <v>0.95650000000000002</v>
      </c>
      <c r="AK41">
        <v>0.94889999999999997</v>
      </c>
      <c r="AL41">
        <v>0.94059999999999999</v>
      </c>
      <c r="AM41">
        <v>0.93179999999999996</v>
      </c>
      <c r="AN41">
        <v>0.92230000000000001</v>
      </c>
      <c r="AO41">
        <v>0.91220000000000001</v>
      </c>
      <c r="AP41">
        <v>0.90159999999999996</v>
      </c>
      <c r="AQ41">
        <v>0.89059999999999995</v>
      </c>
      <c r="AR41">
        <v>0.87960000000000005</v>
      </c>
      <c r="AS41">
        <v>0.86860000000000004</v>
      </c>
      <c r="AT41">
        <v>0.85760000000000003</v>
      </c>
      <c r="AU41">
        <v>0.84660000000000002</v>
      </c>
      <c r="AV41">
        <v>0.83560000000000001</v>
      </c>
      <c r="AW41">
        <v>0.8246</v>
      </c>
      <c r="AX41">
        <v>0.81359999999999999</v>
      </c>
      <c r="AY41">
        <v>0.80259999999999998</v>
      </c>
      <c r="AZ41">
        <v>0.79159999999999997</v>
      </c>
      <c r="BA41">
        <v>0.78059999999999996</v>
      </c>
      <c r="BB41">
        <v>0.76959999999999995</v>
      </c>
      <c r="BC41">
        <v>0.75860000000000005</v>
      </c>
      <c r="BD41">
        <v>0.74760000000000004</v>
      </c>
      <c r="BE41">
        <v>0.73660000000000003</v>
      </c>
      <c r="BF41">
        <v>0.72560000000000002</v>
      </c>
      <c r="BG41">
        <v>0.71460000000000001</v>
      </c>
      <c r="BH41">
        <v>0.7036</v>
      </c>
      <c r="BI41">
        <v>0.69259999999999999</v>
      </c>
      <c r="BJ41">
        <v>0.68159999999999998</v>
      </c>
      <c r="BK41">
        <v>0.67059999999999997</v>
      </c>
      <c r="BL41">
        <v>0.65959999999999996</v>
      </c>
      <c r="BM41">
        <v>0.64859999999999995</v>
      </c>
      <c r="BN41">
        <v>0.63759999999999994</v>
      </c>
      <c r="BO41">
        <v>0.62660000000000005</v>
      </c>
      <c r="BP41">
        <v>0.61560000000000004</v>
      </c>
      <c r="BQ41">
        <v>0.60419999999999996</v>
      </c>
      <c r="BR41">
        <v>0.59199999999999997</v>
      </c>
      <c r="BS41">
        <v>0.57899999999999996</v>
      </c>
      <c r="BT41">
        <v>0.56520000000000004</v>
      </c>
      <c r="BU41">
        <v>0.55059999999999998</v>
      </c>
      <c r="BV41">
        <v>0.53520000000000001</v>
      </c>
      <c r="BW41">
        <v>0.51900000000000002</v>
      </c>
      <c r="BX41">
        <v>0.502</v>
      </c>
      <c r="BY41">
        <v>0.48420000000000002</v>
      </c>
      <c r="BZ41">
        <v>0.46560000000000001</v>
      </c>
      <c r="CA41">
        <v>0.44619999999999999</v>
      </c>
      <c r="CB41">
        <v>0.42599999999999999</v>
      </c>
      <c r="CC41">
        <v>0.40500000000000003</v>
      </c>
      <c r="CD41">
        <v>0.38319999999999999</v>
      </c>
      <c r="CE41">
        <v>0.36059999999999998</v>
      </c>
      <c r="CF41">
        <v>0.3372</v>
      </c>
      <c r="CG41">
        <v>0.313</v>
      </c>
      <c r="CH41">
        <v>0.28799999999999998</v>
      </c>
      <c r="CI41">
        <v>0.26219999999999999</v>
      </c>
      <c r="CJ41">
        <v>0.2356</v>
      </c>
      <c r="CK41">
        <v>0.2082</v>
      </c>
      <c r="CL41">
        <v>0.18</v>
      </c>
      <c r="CM41">
        <v>0.151</v>
      </c>
      <c r="CN41">
        <v>0.1212</v>
      </c>
      <c r="CO41">
        <v>9.06E-2</v>
      </c>
      <c r="CP41">
        <v>5.9200000000000003E-2</v>
      </c>
    </row>
    <row r="42" spans="1:94" x14ac:dyDescent="0.4">
      <c r="A42" t="s">
        <v>354</v>
      </c>
      <c r="B42" t="s">
        <v>307</v>
      </c>
      <c r="C42">
        <v>1</v>
      </c>
      <c r="D42">
        <v>100</v>
      </c>
      <c r="E42">
        <v>23591</v>
      </c>
      <c r="F42">
        <v>0.88780000000000003</v>
      </c>
      <c r="G42">
        <v>0.90839999999999999</v>
      </c>
      <c r="H42">
        <v>0.92710000000000004</v>
      </c>
      <c r="I42">
        <v>0.94399999999999995</v>
      </c>
      <c r="J42">
        <v>0.96</v>
      </c>
      <c r="K42">
        <v>0.97599999999999998</v>
      </c>
      <c r="L42">
        <v>0.98929999999999996</v>
      </c>
      <c r="M42">
        <v>0.99729999999999996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0.99980000000000002</v>
      </c>
      <c r="Z42">
        <v>0.99890000000000001</v>
      </c>
      <c r="AA42">
        <v>0.99739999999999995</v>
      </c>
      <c r="AB42">
        <v>0.99529999999999996</v>
      </c>
      <c r="AC42">
        <v>0.99260000000000004</v>
      </c>
      <c r="AD42">
        <v>0.98929999999999996</v>
      </c>
      <c r="AE42">
        <v>0.98540000000000005</v>
      </c>
      <c r="AF42">
        <v>0.98080000000000001</v>
      </c>
      <c r="AG42">
        <v>0.97570000000000001</v>
      </c>
      <c r="AH42">
        <v>0.96989999999999998</v>
      </c>
      <c r="AI42">
        <v>0.96350000000000002</v>
      </c>
      <c r="AJ42">
        <v>0.95650000000000002</v>
      </c>
      <c r="AK42">
        <v>0.94889999999999997</v>
      </c>
      <c r="AL42">
        <v>0.94059999999999999</v>
      </c>
      <c r="AM42">
        <v>0.93179999999999996</v>
      </c>
      <c r="AN42">
        <v>0.92230000000000001</v>
      </c>
      <c r="AO42">
        <v>0.91220000000000001</v>
      </c>
      <c r="AP42">
        <v>0.90159999999999996</v>
      </c>
      <c r="AQ42">
        <v>0.89059999999999995</v>
      </c>
      <c r="AR42">
        <v>0.87960000000000005</v>
      </c>
      <c r="AS42">
        <v>0.86860000000000004</v>
      </c>
      <c r="AT42">
        <v>0.85760000000000003</v>
      </c>
      <c r="AU42">
        <v>0.84660000000000002</v>
      </c>
      <c r="AV42">
        <v>0.83560000000000001</v>
      </c>
      <c r="AW42">
        <v>0.8246</v>
      </c>
      <c r="AX42">
        <v>0.81359999999999999</v>
      </c>
      <c r="AY42">
        <v>0.80259999999999998</v>
      </c>
      <c r="AZ42">
        <v>0.79159999999999997</v>
      </c>
      <c r="BA42">
        <v>0.78059999999999996</v>
      </c>
      <c r="BB42">
        <v>0.76959999999999995</v>
      </c>
      <c r="BC42">
        <v>0.75860000000000005</v>
      </c>
      <c r="BD42">
        <v>0.74760000000000004</v>
      </c>
      <c r="BE42">
        <v>0.73660000000000003</v>
      </c>
      <c r="BF42">
        <v>0.72560000000000002</v>
      </c>
      <c r="BG42">
        <v>0.71460000000000001</v>
      </c>
      <c r="BH42">
        <v>0.7036</v>
      </c>
      <c r="BI42">
        <v>0.69259999999999999</v>
      </c>
      <c r="BJ42">
        <v>0.68159999999999998</v>
      </c>
      <c r="BK42">
        <v>0.67059999999999997</v>
      </c>
      <c r="BL42">
        <v>0.65959999999999996</v>
      </c>
      <c r="BM42">
        <v>0.64859999999999995</v>
      </c>
      <c r="BN42">
        <v>0.63759999999999994</v>
      </c>
      <c r="BO42">
        <v>0.62660000000000005</v>
      </c>
      <c r="BP42">
        <v>0.61560000000000004</v>
      </c>
      <c r="BQ42">
        <v>0.60419999999999996</v>
      </c>
      <c r="BR42">
        <v>0.59199999999999997</v>
      </c>
      <c r="BS42">
        <v>0.57899999999999996</v>
      </c>
      <c r="BT42">
        <v>0.56520000000000004</v>
      </c>
      <c r="BU42">
        <v>0.55059999999999998</v>
      </c>
      <c r="BV42">
        <v>0.53520000000000001</v>
      </c>
      <c r="BW42">
        <v>0.51900000000000002</v>
      </c>
      <c r="BX42">
        <v>0.502</v>
      </c>
      <c r="BY42">
        <v>0.48420000000000002</v>
      </c>
      <c r="BZ42">
        <v>0.46560000000000001</v>
      </c>
      <c r="CA42">
        <v>0.44619999999999999</v>
      </c>
      <c r="CB42">
        <v>0.42599999999999999</v>
      </c>
      <c r="CC42">
        <v>0.40500000000000003</v>
      </c>
      <c r="CD42">
        <v>0.38319999999999999</v>
      </c>
      <c r="CE42">
        <v>0.36059999999999998</v>
      </c>
      <c r="CF42">
        <v>0.3372</v>
      </c>
      <c r="CG42">
        <v>0.313</v>
      </c>
      <c r="CH42">
        <v>0.28799999999999998</v>
      </c>
      <c r="CI42">
        <v>0.26219999999999999</v>
      </c>
      <c r="CJ42">
        <v>0.2356</v>
      </c>
      <c r="CK42">
        <v>0.2082</v>
      </c>
      <c r="CL42">
        <v>0.18</v>
      </c>
      <c r="CM42">
        <v>0.151</v>
      </c>
      <c r="CN42">
        <v>0.1212</v>
      </c>
      <c r="CO42">
        <v>9.06E-2</v>
      </c>
      <c r="CP42">
        <v>5.9200000000000003E-2</v>
      </c>
    </row>
    <row r="43" spans="1:94" x14ac:dyDescent="0.4">
      <c r="A43" t="s">
        <v>355</v>
      </c>
      <c r="B43" t="s">
        <v>309</v>
      </c>
      <c r="C43">
        <v>1</v>
      </c>
      <c r="D43">
        <v>150</v>
      </c>
      <c r="E43">
        <v>39700</v>
      </c>
      <c r="F43">
        <v>0.88780000000000003</v>
      </c>
      <c r="G43">
        <v>0.90839999999999999</v>
      </c>
      <c r="H43">
        <v>0.92710000000000004</v>
      </c>
      <c r="I43">
        <v>0.94399999999999995</v>
      </c>
      <c r="J43">
        <v>0.96</v>
      </c>
      <c r="K43">
        <v>0.97599999999999998</v>
      </c>
      <c r="L43">
        <v>0.98929999999999996</v>
      </c>
      <c r="M43">
        <v>0.99729999999999996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0.99980000000000002</v>
      </c>
      <c r="Z43">
        <v>0.99890000000000001</v>
      </c>
      <c r="AA43">
        <v>0.99739999999999995</v>
      </c>
      <c r="AB43">
        <v>0.99529999999999996</v>
      </c>
      <c r="AC43">
        <v>0.99260000000000004</v>
      </c>
      <c r="AD43">
        <v>0.98929999999999996</v>
      </c>
      <c r="AE43">
        <v>0.98540000000000005</v>
      </c>
      <c r="AF43">
        <v>0.98080000000000001</v>
      </c>
      <c r="AG43">
        <v>0.97570000000000001</v>
      </c>
      <c r="AH43">
        <v>0.96989999999999998</v>
      </c>
      <c r="AI43">
        <v>0.96350000000000002</v>
      </c>
      <c r="AJ43">
        <v>0.95650000000000002</v>
      </c>
      <c r="AK43">
        <v>0.94889999999999997</v>
      </c>
      <c r="AL43">
        <v>0.94059999999999999</v>
      </c>
      <c r="AM43">
        <v>0.93179999999999996</v>
      </c>
      <c r="AN43">
        <v>0.92230000000000001</v>
      </c>
      <c r="AO43">
        <v>0.91220000000000001</v>
      </c>
      <c r="AP43">
        <v>0.90159999999999996</v>
      </c>
      <c r="AQ43">
        <v>0.89059999999999995</v>
      </c>
      <c r="AR43">
        <v>0.87960000000000005</v>
      </c>
      <c r="AS43">
        <v>0.86860000000000004</v>
      </c>
      <c r="AT43">
        <v>0.85760000000000003</v>
      </c>
      <c r="AU43">
        <v>0.84660000000000002</v>
      </c>
      <c r="AV43">
        <v>0.83560000000000001</v>
      </c>
      <c r="AW43">
        <v>0.8246</v>
      </c>
      <c r="AX43">
        <v>0.81359999999999999</v>
      </c>
      <c r="AY43">
        <v>0.80259999999999998</v>
      </c>
      <c r="AZ43">
        <v>0.79159999999999997</v>
      </c>
      <c r="BA43">
        <v>0.78059999999999996</v>
      </c>
      <c r="BB43">
        <v>0.76959999999999995</v>
      </c>
      <c r="BC43">
        <v>0.75860000000000005</v>
      </c>
      <c r="BD43">
        <v>0.74760000000000004</v>
      </c>
      <c r="BE43">
        <v>0.73660000000000003</v>
      </c>
      <c r="BF43">
        <v>0.72560000000000002</v>
      </c>
      <c r="BG43">
        <v>0.71460000000000001</v>
      </c>
      <c r="BH43">
        <v>0.7036</v>
      </c>
      <c r="BI43">
        <v>0.69259999999999999</v>
      </c>
      <c r="BJ43">
        <v>0.68159999999999998</v>
      </c>
      <c r="BK43">
        <v>0.67059999999999997</v>
      </c>
      <c r="BL43">
        <v>0.65959999999999996</v>
      </c>
      <c r="BM43">
        <v>0.64859999999999995</v>
      </c>
      <c r="BN43">
        <v>0.63759999999999994</v>
      </c>
      <c r="BO43">
        <v>0.62660000000000005</v>
      </c>
      <c r="BP43">
        <v>0.61560000000000004</v>
      </c>
      <c r="BQ43">
        <v>0.60419999999999996</v>
      </c>
      <c r="BR43">
        <v>0.59199999999999997</v>
      </c>
      <c r="BS43">
        <v>0.57899999999999996</v>
      </c>
      <c r="BT43">
        <v>0.56520000000000004</v>
      </c>
      <c r="BU43">
        <v>0.55059999999999998</v>
      </c>
      <c r="BV43">
        <v>0.53520000000000001</v>
      </c>
      <c r="BW43">
        <v>0.51900000000000002</v>
      </c>
      <c r="BX43">
        <v>0.502</v>
      </c>
      <c r="BY43">
        <v>0.48420000000000002</v>
      </c>
      <c r="BZ43">
        <v>0.46560000000000001</v>
      </c>
      <c r="CA43">
        <v>0.44619999999999999</v>
      </c>
      <c r="CB43">
        <v>0.42599999999999999</v>
      </c>
      <c r="CC43">
        <v>0.40500000000000003</v>
      </c>
      <c r="CD43">
        <v>0.38319999999999999</v>
      </c>
      <c r="CE43">
        <v>0.36059999999999998</v>
      </c>
      <c r="CF43">
        <v>0.3372</v>
      </c>
      <c r="CG43">
        <v>0.313</v>
      </c>
      <c r="CH43">
        <v>0.28799999999999998</v>
      </c>
      <c r="CI43">
        <v>0.26219999999999999</v>
      </c>
      <c r="CJ43">
        <v>0.2356</v>
      </c>
      <c r="CK43">
        <v>0.2082</v>
      </c>
      <c r="CL43">
        <v>0.18</v>
      </c>
      <c r="CM43">
        <v>0.151</v>
      </c>
      <c r="CN43">
        <v>0.1212</v>
      </c>
      <c r="CO43">
        <v>9.06E-2</v>
      </c>
      <c r="CP43">
        <v>5.9200000000000003E-2</v>
      </c>
    </row>
    <row r="44" spans="1:94" x14ac:dyDescent="0.4">
      <c r="A44" t="s">
        <v>356</v>
      </c>
      <c r="B44" t="s">
        <v>311</v>
      </c>
      <c r="C44">
        <v>1</v>
      </c>
      <c r="D44">
        <v>160.93440000000001</v>
      </c>
      <c r="E44">
        <v>43500</v>
      </c>
      <c r="F44">
        <v>0.88780000000000003</v>
      </c>
      <c r="G44">
        <v>0.90839999999999999</v>
      </c>
      <c r="H44">
        <v>0.92710000000000004</v>
      </c>
      <c r="I44">
        <v>0.94399999999999995</v>
      </c>
      <c r="J44">
        <v>0.96</v>
      </c>
      <c r="K44">
        <v>0.97599999999999998</v>
      </c>
      <c r="L44">
        <v>0.98929999999999996</v>
      </c>
      <c r="M44">
        <v>0.99729999999999996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0.99980000000000002</v>
      </c>
      <c r="Z44">
        <v>0.99890000000000001</v>
      </c>
      <c r="AA44">
        <v>0.99739999999999995</v>
      </c>
      <c r="AB44">
        <v>0.99529999999999996</v>
      </c>
      <c r="AC44">
        <v>0.99260000000000004</v>
      </c>
      <c r="AD44">
        <v>0.98929999999999996</v>
      </c>
      <c r="AE44">
        <v>0.98540000000000005</v>
      </c>
      <c r="AF44">
        <v>0.98080000000000001</v>
      </c>
      <c r="AG44">
        <v>0.97570000000000001</v>
      </c>
      <c r="AH44">
        <v>0.96989999999999998</v>
      </c>
      <c r="AI44">
        <v>0.96350000000000002</v>
      </c>
      <c r="AJ44">
        <v>0.95650000000000002</v>
      </c>
      <c r="AK44">
        <v>0.94889999999999997</v>
      </c>
      <c r="AL44">
        <v>0.94059999999999999</v>
      </c>
      <c r="AM44">
        <v>0.93179999999999996</v>
      </c>
      <c r="AN44">
        <v>0.92230000000000001</v>
      </c>
      <c r="AO44">
        <v>0.91220000000000001</v>
      </c>
      <c r="AP44">
        <v>0.90159999999999996</v>
      </c>
      <c r="AQ44">
        <v>0.89059999999999995</v>
      </c>
      <c r="AR44">
        <v>0.87960000000000005</v>
      </c>
      <c r="AS44">
        <v>0.86860000000000004</v>
      </c>
      <c r="AT44">
        <v>0.85760000000000003</v>
      </c>
      <c r="AU44">
        <v>0.84660000000000002</v>
      </c>
      <c r="AV44">
        <v>0.83560000000000001</v>
      </c>
      <c r="AW44">
        <v>0.8246</v>
      </c>
      <c r="AX44">
        <v>0.81359999999999999</v>
      </c>
      <c r="AY44">
        <v>0.80259999999999998</v>
      </c>
      <c r="AZ44">
        <v>0.79159999999999997</v>
      </c>
      <c r="BA44">
        <v>0.78059999999999996</v>
      </c>
      <c r="BB44">
        <v>0.76959999999999995</v>
      </c>
      <c r="BC44">
        <v>0.75860000000000005</v>
      </c>
      <c r="BD44">
        <v>0.74760000000000004</v>
      </c>
      <c r="BE44">
        <v>0.73660000000000003</v>
      </c>
      <c r="BF44">
        <v>0.72560000000000002</v>
      </c>
      <c r="BG44">
        <v>0.71460000000000001</v>
      </c>
      <c r="BH44">
        <v>0.7036</v>
      </c>
      <c r="BI44">
        <v>0.69259999999999999</v>
      </c>
      <c r="BJ44">
        <v>0.68159999999999998</v>
      </c>
      <c r="BK44">
        <v>0.67059999999999997</v>
      </c>
      <c r="BL44">
        <v>0.65959999999999996</v>
      </c>
      <c r="BM44">
        <v>0.64859999999999995</v>
      </c>
      <c r="BN44">
        <v>0.63759999999999994</v>
      </c>
      <c r="BO44">
        <v>0.62660000000000005</v>
      </c>
      <c r="BP44">
        <v>0.61560000000000004</v>
      </c>
      <c r="BQ44">
        <v>0.60419999999999996</v>
      </c>
      <c r="BR44">
        <v>0.59199999999999997</v>
      </c>
      <c r="BS44">
        <v>0.57899999999999996</v>
      </c>
      <c r="BT44">
        <v>0.56520000000000004</v>
      </c>
      <c r="BU44">
        <v>0.55059999999999998</v>
      </c>
      <c r="BV44">
        <v>0.53520000000000001</v>
      </c>
      <c r="BW44">
        <v>0.51900000000000002</v>
      </c>
      <c r="BX44">
        <v>0.502</v>
      </c>
      <c r="BY44">
        <v>0.48420000000000002</v>
      </c>
      <c r="BZ44">
        <v>0.46560000000000001</v>
      </c>
      <c r="CA44">
        <v>0.44619999999999999</v>
      </c>
      <c r="CB44">
        <v>0.42599999999999999</v>
      </c>
      <c r="CC44">
        <v>0.40500000000000003</v>
      </c>
      <c r="CD44">
        <v>0.38319999999999999</v>
      </c>
      <c r="CE44">
        <v>0.36059999999999998</v>
      </c>
      <c r="CF44">
        <v>0.3372</v>
      </c>
      <c r="CG44">
        <v>0.313</v>
      </c>
      <c r="CH44">
        <v>0.28799999999999998</v>
      </c>
      <c r="CI44">
        <v>0.26219999999999999</v>
      </c>
      <c r="CJ44">
        <v>0.2356</v>
      </c>
      <c r="CK44">
        <v>0.2082</v>
      </c>
      <c r="CL44">
        <v>0.18</v>
      </c>
      <c r="CM44">
        <v>0.151</v>
      </c>
      <c r="CN44">
        <v>0.1212</v>
      </c>
      <c r="CO44">
        <v>9.06E-2</v>
      </c>
      <c r="CP44">
        <v>5.9200000000000003E-2</v>
      </c>
    </row>
    <row r="45" spans="1:94" x14ac:dyDescent="0.4">
      <c r="A45" t="s">
        <v>357</v>
      </c>
      <c r="B45" t="s">
        <v>313</v>
      </c>
      <c r="C45">
        <v>1</v>
      </c>
      <c r="D45">
        <v>200</v>
      </c>
      <c r="E45">
        <v>57600</v>
      </c>
      <c r="F45">
        <v>0.88780000000000003</v>
      </c>
      <c r="G45">
        <v>0.90839999999999999</v>
      </c>
      <c r="H45">
        <v>0.92710000000000004</v>
      </c>
      <c r="I45">
        <v>0.94399999999999995</v>
      </c>
      <c r="J45">
        <v>0.96</v>
      </c>
      <c r="K45">
        <v>0.97599999999999998</v>
      </c>
      <c r="L45">
        <v>0.98929999999999996</v>
      </c>
      <c r="M45">
        <v>0.99729999999999996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0.99980000000000002</v>
      </c>
      <c r="Z45">
        <v>0.99890000000000001</v>
      </c>
      <c r="AA45">
        <v>0.99739999999999995</v>
      </c>
      <c r="AB45">
        <v>0.99529999999999996</v>
      </c>
      <c r="AC45">
        <v>0.99260000000000004</v>
      </c>
      <c r="AD45">
        <v>0.98929999999999996</v>
      </c>
      <c r="AE45">
        <v>0.98540000000000005</v>
      </c>
      <c r="AF45">
        <v>0.98080000000000001</v>
      </c>
      <c r="AG45">
        <v>0.97570000000000001</v>
      </c>
      <c r="AH45">
        <v>0.96989999999999998</v>
      </c>
      <c r="AI45">
        <v>0.96350000000000002</v>
      </c>
      <c r="AJ45">
        <v>0.95650000000000002</v>
      </c>
      <c r="AK45">
        <v>0.94889999999999997</v>
      </c>
      <c r="AL45">
        <v>0.94059999999999999</v>
      </c>
      <c r="AM45">
        <v>0.93179999999999996</v>
      </c>
      <c r="AN45">
        <v>0.92230000000000001</v>
      </c>
      <c r="AO45">
        <v>0.91220000000000001</v>
      </c>
      <c r="AP45">
        <v>0.90159999999999996</v>
      </c>
      <c r="AQ45">
        <v>0.89059999999999995</v>
      </c>
      <c r="AR45">
        <v>0.87960000000000005</v>
      </c>
      <c r="AS45">
        <v>0.86860000000000004</v>
      </c>
      <c r="AT45">
        <v>0.85760000000000003</v>
      </c>
      <c r="AU45">
        <v>0.84660000000000002</v>
      </c>
      <c r="AV45">
        <v>0.83560000000000001</v>
      </c>
      <c r="AW45">
        <v>0.8246</v>
      </c>
      <c r="AX45">
        <v>0.81359999999999999</v>
      </c>
      <c r="AY45">
        <v>0.80259999999999998</v>
      </c>
      <c r="AZ45">
        <v>0.79159999999999997</v>
      </c>
      <c r="BA45">
        <v>0.78059999999999996</v>
      </c>
      <c r="BB45">
        <v>0.76959999999999995</v>
      </c>
      <c r="BC45">
        <v>0.75860000000000005</v>
      </c>
      <c r="BD45">
        <v>0.74760000000000004</v>
      </c>
      <c r="BE45">
        <v>0.73660000000000003</v>
      </c>
      <c r="BF45">
        <v>0.72560000000000002</v>
      </c>
      <c r="BG45">
        <v>0.71460000000000001</v>
      </c>
      <c r="BH45">
        <v>0.7036</v>
      </c>
      <c r="BI45">
        <v>0.69259999999999999</v>
      </c>
      <c r="BJ45">
        <v>0.68159999999999998</v>
      </c>
      <c r="BK45">
        <v>0.67059999999999997</v>
      </c>
      <c r="BL45">
        <v>0.65959999999999996</v>
      </c>
      <c r="BM45">
        <v>0.64859999999999995</v>
      </c>
      <c r="BN45">
        <v>0.63759999999999994</v>
      </c>
      <c r="BO45">
        <v>0.62660000000000005</v>
      </c>
      <c r="BP45">
        <v>0.61560000000000004</v>
      </c>
      <c r="BQ45">
        <v>0.60419999999999996</v>
      </c>
      <c r="BR45">
        <v>0.59199999999999997</v>
      </c>
      <c r="BS45">
        <v>0.57899999999999996</v>
      </c>
      <c r="BT45">
        <v>0.56520000000000004</v>
      </c>
      <c r="BU45">
        <v>0.55059999999999998</v>
      </c>
      <c r="BV45">
        <v>0.53520000000000001</v>
      </c>
      <c r="BW45">
        <v>0.51900000000000002</v>
      </c>
      <c r="BX45">
        <v>0.502</v>
      </c>
      <c r="BY45">
        <v>0.48420000000000002</v>
      </c>
      <c r="BZ45">
        <v>0.46560000000000001</v>
      </c>
      <c r="CA45">
        <v>0.44619999999999999</v>
      </c>
      <c r="CB45">
        <v>0.42599999999999999</v>
      </c>
      <c r="CC45">
        <v>0.40500000000000003</v>
      </c>
      <c r="CD45">
        <v>0.38319999999999999</v>
      </c>
      <c r="CE45">
        <v>0.36059999999999998</v>
      </c>
      <c r="CF45">
        <v>0.3372</v>
      </c>
      <c r="CG45">
        <v>0.313</v>
      </c>
      <c r="CH45">
        <v>0.28799999999999998</v>
      </c>
      <c r="CI45">
        <v>0.26219999999999999</v>
      </c>
      <c r="CJ45">
        <v>0.2356</v>
      </c>
      <c r="CK45">
        <v>0.2082</v>
      </c>
      <c r="CL45">
        <v>0.18</v>
      </c>
      <c r="CM45">
        <v>0.151</v>
      </c>
      <c r="CN45">
        <v>0.1212</v>
      </c>
      <c r="CO45">
        <v>9.06E-2</v>
      </c>
      <c r="CP45">
        <v>5.9200000000000003E-2</v>
      </c>
    </row>
    <row r="48" spans="1:94" x14ac:dyDescent="0.4">
      <c r="A48">
        <v>1.61</v>
      </c>
    </row>
    <row r="49" spans="1:2" x14ac:dyDescent="0.4">
      <c r="A49">
        <v>6</v>
      </c>
      <c r="B49">
        <f>A49/A48</f>
        <v>3.7267080745341614</v>
      </c>
    </row>
  </sheetData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I164"/>
  <sheetViews>
    <sheetView showGridLines="0" topLeftCell="A133" workbookViewId="0">
      <selection activeCell="D144" sqref="D144"/>
    </sheetView>
  </sheetViews>
  <sheetFormatPr defaultColWidth="8.64453125" defaultRowHeight="12.7" x14ac:dyDescent="0.4"/>
  <cols>
    <col min="1" max="1" width="21.46875" style="42" customWidth="1"/>
    <col min="2" max="2" width="15.64453125" style="42" bestFit="1" customWidth="1"/>
    <col min="3" max="3" width="14" style="42" customWidth="1"/>
    <col min="4" max="4" width="1.05859375" style="151" customWidth="1"/>
    <col min="5" max="5" width="11.05859375" style="91" customWidth="1"/>
    <col min="6" max="6" width="8.3515625" style="91" bestFit="1" customWidth="1"/>
    <col min="7" max="7" width="6.234375" style="91" bestFit="1" customWidth="1"/>
    <col min="8" max="8" width="3.41015625" style="42" customWidth="1"/>
    <col min="9" max="16384" width="8.64453125" style="42"/>
  </cols>
  <sheetData>
    <row r="1" spans="1:9" x14ac:dyDescent="0.4">
      <c r="A1" s="18" t="s">
        <v>50</v>
      </c>
      <c r="B1" s="18" t="s">
        <v>52</v>
      </c>
      <c r="C1" s="18" t="s">
        <v>51</v>
      </c>
      <c r="D1" s="253" t="s">
        <v>49</v>
      </c>
      <c r="E1" s="243" t="s">
        <v>62</v>
      </c>
      <c r="F1" s="148" t="s">
        <v>149</v>
      </c>
      <c r="G1" s="148" t="s">
        <v>150</v>
      </c>
      <c r="H1" s="50"/>
    </row>
    <row r="2" spans="1:9" s="17" customFormat="1" x14ac:dyDescent="0.4">
      <c r="A2" s="255" t="str">
        <f t="shared" ref="A2:A33" si="0">B2&amp; " " &amp;C2</f>
        <v>Ian Anderson</v>
      </c>
      <c r="B2" t="s">
        <v>14</v>
      </c>
      <c r="C2" t="s">
        <v>13</v>
      </c>
      <c r="D2" s="254">
        <v>19499</v>
      </c>
      <c r="E2" s="244">
        <f t="shared" ref="E2:E33" ca="1" si="1">NOW()-D2</f>
        <v>26318.357917592592</v>
      </c>
      <c r="F2" s="154">
        <f t="shared" ref="F2:F33" si="2">MONTH(D2)</f>
        <v>5</v>
      </c>
      <c r="G2" s="154">
        <f t="shared" ref="G2:G33" si="3">DAY(D2)</f>
        <v>20</v>
      </c>
      <c r="H2" s="151"/>
      <c r="I2" s="151" t="s">
        <v>361</v>
      </c>
    </row>
    <row r="3" spans="1:9" x14ac:dyDescent="0.4">
      <c r="A3" s="155" t="str">
        <f t="shared" si="0"/>
        <v>Julie Archer</v>
      </c>
      <c r="B3" t="s">
        <v>17</v>
      </c>
      <c r="C3" t="s">
        <v>199</v>
      </c>
      <c r="D3" s="254">
        <v>24836</v>
      </c>
      <c r="E3" s="245">
        <f t="shared" ca="1" si="1"/>
        <v>20981.357917592592</v>
      </c>
      <c r="F3" s="156">
        <f t="shared" si="2"/>
        <v>12</v>
      </c>
      <c r="G3" s="156">
        <f t="shared" si="3"/>
        <v>30</v>
      </c>
      <c r="H3" s="151"/>
      <c r="I3" s="151" t="s">
        <v>362</v>
      </c>
    </row>
    <row r="4" spans="1:9" x14ac:dyDescent="0.4">
      <c r="A4" s="180" t="str">
        <f t="shared" si="0"/>
        <v>Cris Arnold</v>
      </c>
      <c r="B4" t="s">
        <v>607</v>
      </c>
      <c r="C4" t="s">
        <v>602</v>
      </c>
      <c r="D4" s="254">
        <v>23980</v>
      </c>
      <c r="E4" s="245">
        <f t="shared" ca="1" si="1"/>
        <v>21837.357917592592</v>
      </c>
      <c r="F4" s="156">
        <f t="shared" si="2"/>
        <v>8</v>
      </c>
      <c r="G4" s="156">
        <f t="shared" si="3"/>
        <v>26</v>
      </c>
      <c r="H4" s="151"/>
      <c r="I4" s="151" t="s">
        <v>362</v>
      </c>
    </row>
    <row r="5" spans="1:9" x14ac:dyDescent="0.4">
      <c r="A5" s="155" t="str">
        <f t="shared" si="0"/>
        <v>William Arnold</v>
      </c>
      <c r="B5" t="s">
        <v>843</v>
      </c>
      <c r="C5" t="s">
        <v>602</v>
      </c>
      <c r="D5" s="254">
        <v>37349</v>
      </c>
      <c r="E5" s="245">
        <f t="shared" ca="1" si="1"/>
        <v>8468.3579175925915</v>
      </c>
      <c r="F5" s="156">
        <f t="shared" si="2"/>
        <v>4</v>
      </c>
      <c r="G5" s="156">
        <f t="shared" si="3"/>
        <v>3</v>
      </c>
      <c r="H5" s="151"/>
      <c r="I5" s="151" t="s">
        <v>361</v>
      </c>
    </row>
    <row r="6" spans="1:9" x14ac:dyDescent="0.4">
      <c r="A6" s="155" t="str">
        <f t="shared" si="0"/>
        <v>Ian Bamford</v>
      </c>
      <c r="B6" t="s">
        <v>14</v>
      </c>
      <c r="C6" t="s">
        <v>59</v>
      </c>
      <c r="D6" s="254">
        <v>27037</v>
      </c>
      <c r="E6" s="245">
        <f t="shared" ca="1" si="1"/>
        <v>18780.357917592592</v>
      </c>
      <c r="F6" s="156">
        <f t="shared" si="2"/>
        <v>1</v>
      </c>
      <c r="G6" s="156">
        <f t="shared" si="3"/>
        <v>8</v>
      </c>
      <c r="H6" s="151"/>
      <c r="I6" s="151" t="s">
        <v>362</v>
      </c>
    </row>
    <row r="7" spans="1:9" x14ac:dyDescent="0.4">
      <c r="A7" s="155" t="str">
        <f t="shared" si="0"/>
        <v>Kelly Bamford</v>
      </c>
      <c r="B7" t="s">
        <v>246</v>
      </c>
      <c r="C7" t="s">
        <v>59</v>
      </c>
      <c r="D7" s="254">
        <v>29057</v>
      </c>
      <c r="E7" s="245">
        <f t="shared" ca="1" si="1"/>
        <v>16760.357917592592</v>
      </c>
      <c r="F7" s="156">
        <f t="shared" si="2"/>
        <v>7</v>
      </c>
      <c r="G7" s="156">
        <f t="shared" si="3"/>
        <v>21</v>
      </c>
      <c r="H7" s="151"/>
      <c r="I7" s="151" t="s">
        <v>362</v>
      </c>
    </row>
    <row r="8" spans="1:9" x14ac:dyDescent="0.4">
      <c r="A8" s="155" t="str">
        <f t="shared" si="0"/>
        <v>Nia Banfield</v>
      </c>
      <c r="B8" t="s">
        <v>844</v>
      </c>
      <c r="C8" t="s">
        <v>845</v>
      </c>
      <c r="D8" s="254">
        <v>32610</v>
      </c>
      <c r="E8" s="245">
        <f t="shared" ca="1" si="1"/>
        <v>13207.357917592592</v>
      </c>
      <c r="F8" s="156">
        <f t="shared" si="2"/>
        <v>4</v>
      </c>
      <c r="G8" s="156">
        <f t="shared" si="3"/>
        <v>12</v>
      </c>
      <c r="H8" s="151"/>
      <c r="I8" s="151" t="s">
        <v>361</v>
      </c>
    </row>
    <row r="9" spans="1:9" x14ac:dyDescent="0.4">
      <c r="A9" s="155" t="str">
        <f t="shared" si="0"/>
        <v>David Barham</v>
      </c>
      <c r="B9" t="s">
        <v>140</v>
      </c>
      <c r="C9" t="s">
        <v>172</v>
      </c>
      <c r="D9" s="254">
        <v>23700</v>
      </c>
      <c r="E9" s="245">
        <f t="shared" ca="1" si="1"/>
        <v>22117.357917592592</v>
      </c>
      <c r="F9" s="156">
        <f t="shared" si="2"/>
        <v>11</v>
      </c>
      <c r="G9" s="156">
        <f t="shared" si="3"/>
        <v>19</v>
      </c>
      <c r="H9" s="151"/>
      <c r="I9" s="151" t="s">
        <v>362</v>
      </c>
    </row>
    <row r="10" spans="1:9" x14ac:dyDescent="0.4">
      <c r="A10" s="155" t="str">
        <f t="shared" si="0"/>
        <v>Sarah Barham</v>
      </c>
      <c r="B10" t="s">
        <v>173</v>
      </c>
      <c r="C10" t="s">
        <v>172</v>
      </c>
      <c r="D10" s="254">
        <v>23242</v>
      </c>
      <c r="E10" s="245">
        <f t="shared" ca="1" si="1"/>
        <v>22575.357917592592</v>
      </c>
      <c r="F10" s="156">
        <f t="shared" si="2"/>
        <v>8</v>
      </c>
      <c r="G10" s="156">
        <f t="shared" si="3"/>
        <v>19</v>
      </c>
      <c r="H10" s="151"/>
      <c r="I10" s="151" t="s">
        <v>362</v>
      </c>
    </row>
    <row r="11" spans="1:9" x14ac:dyDescent="0.4">
      <c r="A11" s="155" t="str">
        <f t="shared" si="0"/>
        <v>Clare Baxter</v>
      </c>
      <c r="B11" t="s">
        <v>554</v>
      </c>
      <c r="C11" t="s">
        <v>555</v>
      </c>
      <c r="D11" s="254">
        <v>29799</v>
      </c>
      <c r="E11" s="245">
        <f t="shared" ca="1" si="1"/>
        <v>16018.357917592592</v>
      </c>
      <c r="F11" s="156">
        <f t="shared" si="2"/>
        <v>8</v>
      </c>
      <c r="G11" s="156">
        <f t="shared" si="3"/>
        <v>1</v>
      </c>
      <c r="H11" s="151"/>
      <c r="I11" s="151" t="s">
        <v>361</v>
      </c>
    </row>
    <row r="12" spans="1:9" x14ac:dyDescent="0.4">
      <c r="A12" s="155" t="str">
        <f t="shared" si="0"/>
        <v>James Bennett</v>
      </c>
      <c r="B12" t="s">
        <v>16</v>
      </c>
      <c r="C12" t="s">
        <v>238</v>
      </c>
      <c r="D12" s="254">
        <v>33175</v>
      </c>
      <c r="E12" s="245">
        <f t="shared" ca="1" si="1"/>
        <v>12642.357917592592</v>
      </c>
      <c r="F12" s="156">
        <f t="shared" si="2"/>
        <v>10</v>
      </c>
      <c r="G12" s="156">
        <f t="shared" si="3"/>
        <v>29</v>
      </c>
      <c r="H12" s="151"/>
      <c r="I12" s="151" t="s">
        <v>361</v>
      </c>
    </row>
    <row r="13" spans="1:9" x14ac:dyDescent="0.4">
      <c r="A13" s="155" t="str">
        <f t="shared" si="0"/>
        <v>Martin Bennett</v>
      </c>
      <c r="B13" t="s">
        <v>234</v>
      </c>
      <c r="C13" t="s">
        <v>238</v>
      </c>
      <c r="D13" s="254">
        <v>29359</v>
      </c>
      <c r="E13" s="245">
        <f t="shared" ca="1" si="1"/>
        <v>16458.357917592592</v>
      </c>
      <c r="F13" s="156">
        <f t="shared" si="2"/>
        <v>5</v>
      </c>
      <c r="G13" s="156">
        <f t="shared" si="3"/>
        <v>18</v>
      </c>
      <c r="H13" s="151"/>
      <c r="I13" s="151" t="s">
        <v>362</v>
      </c>
    </row>
    <row r="14" spans="1:9" x14ac:dyDescent="0.4">
      <c r="A14" s="155" t="str">
        <f t="shared" si="0"/>
        <v>Stuart Booker</v>
      </c>
      <c r="B14" t="s">
        <v>583</v>
      </c>
      <c r="C14" t="s">
        <v>846</v>
      </c>
      <c r="D14" s="254">
        <v>34995</v>
      </c>
      <c r="E14" s="245">
        <f t="shared" ca="1" si="1"/>
        <v>10822.357917592592</v>
      </c>
      <c r="F14" s="156">
        <f t="shared" si="2"/>
        <v>10</v>
      </c>
      <c r="G14" s="156">
        <f t="shared" si="3"/>
        <v>23</v>
      </c>
      <c r="H14" s="151"/>
      <c r="I14" s="151" t="s">
        <v>361</v>
      </c>
    </row>
    <row r="15" spans="1:9" x14ac:dyDescent="0.4">
      <c r="A15" s="155" t="str">
        <f t="shared" si="0"/>
        <v>Steven Burton</v>
      </c>
      <c r="B15" t="s">
        <v>545</v>
      </c>
      <c r="C15" t="s">
        <v>546</v>
      </c>
      <c r="D15" s="254">
        <v>27943</v>
      </c>
      <c r="E15" s="245">
        <f t="shared" ca="1" si="1"/>
        <v>17874.357917592592</v>
      </c>
      <c r="F15" s="156">
        <f t="shared" si="2"/>
        <v>7</v>
      </c>
      <c r="G15" s="156">
        <f t="shared" si="3"/>
        <v>2</v>
      </c>
      <c r="H15" s="151"/>
      <c r="I15" s="151" t="s">
        <v>362</v>
      </c>
    </row>
    <row r="16" spans="1:9" x14ac:dyDescent="0.4">
      <c r="A16" s="155" t="str">
        <f t="shared" si="0"/>
        <v>Adrian Bytheway</v>
      </c>
      <c r="B16" t="s">
        <v>247</v>
      </c>
      <c r="C16" t="s">
        <v>847</v>
      </c>
      <c r="D16" s="254">
        <v>25024</v>
      </c>
      <c r="E16" s="245">
        <f t="shared" ca="1" si="1"/>
        <v>20793.357917592592</v>
      </c>
      <c r="F16" s="156">
        <f t="shared" si="2"/>
        <v>7</v>
      </c>
      <c r="G16" s="156">
        <f t="shared" si="3"/>
        <v>5</v>
      </c>
      <c r="H16" s="151"/>
      <c r="I16" s="151" t="s">
        <v>362</v>
      </c>
    </row>
    <row r="17" spans="1:9" x14ac:dyDescent="0.4">
      <c r="A17" s="155" t="str">
        <f t="shared" si="0"/>
        <v>Linzi Courtney</v>
      </c>
      <c r="B17" t="s">
        <v>584</v>
      </c>
      <c r="C17" s="42" t="s">
        <v>780</v>
      </c>
      <c r="D17" s="254">
        <v>28538</v>
      </c>
      <c r="E17" s="245">
        <f t="shared" ca="1" si="1"/>
        <v>17279.357917592592</v>
      </c>
      <c r="F17" s="156">
        <f t="shared" si="2"/>
        <v>2</v>
      </c>
      <c r="G17" s="156">
        <f t="shared" si="3"/>
        <v>17</v>
      </c>
      <c r="H17" s="151"/>
      <c r="I17" s="151" t="s">
        <v>362</v>
      </c>
    </row>
    <row r="18" spans="1:9" x14ac:dyDescent="0.4">
      <c r="A18" s="155" t="str">
        <f t="shared" si="0"/>
        <v>Victoria Cassidy</v>
      </c>
      <c r="B18" t="s">
        <v>548</v>
      </c>
      <c r="C18" t="s">
        <v>848</v>
      </c>
      <c r="D18" s="254">
        <v>32049</v>
      </c>
      <c r="E18" s="245">
        <f t="shared" ca="1" si="1"/>
        <v>13768.357917592592</v>
      </c>
      <c r="F18" s="156">
        <f t="shared" si="2"/>
        <v>9</v>
      </c>
      <c r="G18" s="156">
        <f t="shared" si="3"/>
        <v>29</v>
      </c>
      <c r="H18" s="151"/>
      <c r="I18" s="151" t="s">
        <v>362</v>
      </c>
    </row>
    <row r="19" spans="1:9" x14ac:dyDescent="0.4">
      <c r="A19" s="155" t="str">
        <f t="shared" si="0"/>
        <v>Megan Chick</v>
      </c>
      <c r="B19" t="s">
        <v>614</v>
      </c>
      <c r="C19" t="s">
        <v>643</v>
      </c>
      <c r="D19" s="254">
        <v>34866</v>
      </c>
      <c r="E19" s="245">
        <f t="shared" ca="1" si="1"/>
        <v>10951.357917592592</v>
      </c>
      <c r="F19" s="156">
        <f t="shared" si="2"/>
        <v>6</v>
      </c>
      <c r="G19" s="156">
        <f t="shared" si="3"/>
        <v>16</v>
      </c>
      <c r="H19" s="151"/>
      <c r="I19" s="151" t="s">
        <v>362</v>
      </c>
    </row>
    <row r="20" spans="1:9" x14ac:dyDescent="0.4">
      <c r="A20" s="155" t="str">
        <f t="shared" si="0"/>
        <v>Ben Clement</v>
      </c>
      <c r="B20" s="42" t="s">
        <v>879</v>
      </c>
      <c r="C20" t="s">
        <v>230</v>
      </c>
      <c r="D20" s="254">
        <v>37338</v>
      </c>
      <c r="E20" s="245">
        <f t="shared" ca="1" si="1"/>
        <v>8479.3579175925915</v>
      </c>
      <c r="F20" s="156">
        <f t="shared" si="2"/>
        <v>3</v>
      </c>
      <c r="G20" s="156">
        <f t="shared" si="3"/>
        <v>23</v>
      </c>
      <c r="H20" s="151"/>
      <c r="I20" s="151" t="s">
        <v>361</v>
      </c>
    </row>
    <row r="21" spans="1:9" x14ac:dyDescent="0.4">
      <c r="A21" s="155" t="str">
        <f t="shared" si="0"/>
        <v>Peter Clement</v>
      </c>
      <c r="B21" t="s">
        <v>229</v>
      </c>
      <c r="C21" t="s">
        <v>230</v>
      </c>
      <c r="D21" s="254">
        <v>23653</v>
      </c>
      <c r="E21" s="245">
        <f t="shared" ca="1" si="1"/>
        <v>22164.357917592592</v>
      </c>
      <c r="F21" s="156">
        <f t="shared" si="2"/>
        <v>10</v>
      </c>
      <c r="G21" s="156">
        <f t="shared" si="3"/>
        <v>3</v>
      </c>
      <c r="H21" s="151"/>
      <c r="I21" s="151" t="s">
        <v>361</v>
      </c>
    </row>
    <row r="22" spans="1:9" x14ac:dyDescent="0.4">
      <c r="A22" s="155" t="str">
        <f t="shared" si="0"/>
        <v>Michelle Cole</v>
      </c>
      <c r="B22" t="s">
        <v>236</v>
      </c>
      <c r="C22" t="s">
        <v>248</v>
      </c>
      <c r="D22" s="254">
        <v>28552</v>
      </c>
      <c r="E22" s="245">
        <f t="shared" ca="1" si="1"/>
        <v>17265.357917592592</v>
      </c>
      <c r="F22" s="156">
        <f t="shared" si="2"/>
        <v>3</v>
      </c>
      <c r="G22" s="156">
        <f t="shared" si="3"/>
        <v>3</v>
      </c>
      <c r="H22" s="151"/>
      <c r="I22" s="151" t="s">
        <v>361</v>
      </c>
    </row>
    <row r="23" spans="1:9" x14ac:dyDescent="0.4">
      <c r="A23" s="155" t="str">
        <f t="shared" si="0"/>
        <v>Karen Cuff</v>
      </c>
      <c r="B23" t="s">
        <v>232</v>
      </c>
      <c r="C23" t="s">
        <v>556</v>
      </c>
      <c r="D23" s="254">
        <v>25075</v>
      </c>
      <c r="E23" s="245">
        <f t="shared" ca="1" si="1"/>
        <v>20742.357917592592</v>
      </c>
      <c r="F23" s="156">
        <f t="shared" si="2"/>
        <v>8</v>
      </c>
      <c r="G23" s="156">
        <f t="shared" si="3"/>
        <v>25</v>
      </c>
      <c r="H23" s="151"/>
      <c r="I23" s="151" t="s">
        <v>362</v>
      </c>
    </row>
    <row r="24" spans="1:9" x14ac:dyDescent="0.4">
      <c r="A24" s="155" t="str">
        <f t="shared" si="0"/>
        <v>Amelia Cunliffe</v>
      </c>
      <c r="B24" t="s">
        <v>849</v>
      </c>
      <c r="C24" t="s">
        <v>850</v>
      </c>
      <c r="D24" s="254">
        <v>27466</v>
      </c>
      <c r="E24" s="245">
        <f t="shared" ca="1" si="1"/>
        <v>18351.357917592592</v>
      </c>
      <c r="F24" s="156">
        <f t="shared" si="2"/>
        <v>3</v>
      </c>
      <c r="G24" s="156">
        <f t="shared" si="3"/>
        <v>13</v>
      </c>
      <c r="H24" s="151"/>
      <c r="I24" s="151" t="s">
        <v>362</v>
      </c>
    </row>
    <row r="25" spans="1:9" x14ac:dyDescent="0.4">
      <c r="A25" s="155" t="str">
        <f t="shared" si="0"/>
        <v>Bob Davies</v>
      </c>
      <c r="B25" t="s">
        <v>851</v>
      </c>
      <c r="C25" t="s">
        <v>15</v>
      </c>
      <c r="D25" s="254">
        <v>27746</v>
      </c>
      <c r="E25" s="245">
        <f t="shared" ca="1" si="1"/>
        <v>18071.357917592592</v>
      </c>
      <c r="F25" s="156">
        <f t="shared" si="2"/>
        <v>12</v>
      </c>
      <c r="G25" s="156">
        <f t="shared" si="3"/>
        <v>18</v>
      </c>
      <c r="H25" s="151"/>
      <c r="I25" s="151" t="s">
        <v>362</v>
      </c>
    </row>
    <row r="26" spans="1:9" x14ac:dyDescent="0.4">
      <c r="A26" s="155" t="str">
        <f t="shared" si="0"/>
        <v>Ed Davies</v>
      </c>
      <c r="B26" s="42" t="s">
        <v>198</v>
      </c>
      <c r="C26" t="s">
        <v>15</v>
      </c>
      <c r="D26" s="254">
        <v>23844</v>
      </c>
      <c r="E26" s="245">
        <f t="shared" ca="1" si="1"/>
        <v>21973.357917592592</v>
      </c>
      <c r="F26" s="156">
        <f t="shared" si="2"/>
        <v>4</v>
      </c>
      <c r="G26" s="156">
        <f t="shared" si="3"/>
        <v>12</v>
      </c>
      <c r="H26" s="151"/>
      <c r="I26" s="151" t="s">
        <v>361</v>
      </c>
    </row>
    <row r="27" spans="1:9" x14ac:dyDescent="0.4">
      <c r="A27" s="155" t="str">
        <f t="shared" si="0"/>
        <v>Gavin Davies</v>
      </c>
      <c r="B27" t="s">
        <v>237</v>
      </c>
      <c r="C27" t="s">
        <v>15</v>
      </c>
      <c r="D27" s="254">
        <v>23254</v>
      </c>
      <c r="E27" s="245">
        <f t="shared" ca="1" si="1"/>
        <v>22563.357917592592</v>
      </c>
      <c r="F27" s="156">
        <f t="shared" si="2"/>
        <v>8</v>
      </c>
      <c r="G27" s="156">
        <f t="shared" si="3"/>
        <v>31</v>
      </c>
      <c r="H27" s="151"/>
      <c r="I27" s="151" t="s">
        <v>361</v>
      </c>
    </row>
    <row r="28" spans="1:9" x14ac:dyDescent="0.4">
      <c r="A28" s="155" t="str">
        <f t="shared" si="0"/>
        <v>James Davies</v>
      </c>
      <c r="B28" t="s">
        <v>16</v>
      </c>
      <c r="C28" t="s">
        <v>15</v>
      </c>
      <c r="D28" s="254">
        <v>24910</v>
      </c>
      <c r="E28" s="245">
        <f t="shared" ca="1" si="1"/>
        <v>20907.357917592592</v>
      </c>
      <c r="F28" s="156">
        <f t="shared" si="2"/>
        <v>3</v>
      </c>
      <c r="G28" s="156">
        <f t="shared" si="3"/>
        <v>13</v>
      </c>
      <c r="H28" s="151"/>
      <c r="I28" s="151" t="s">
        <v>362</v>
      </c>
    </row>
    <row r="29" spans="1:9" x14ac:dyDescent="0.4">
      <c r="A29" s="155" t="str">
        <f t="shared" si="0"/>
        <v>Julie Davies</v>
      </c>
      <c r="B29" t="s">
        <v>17</v>
      </c>
      <c r="C29" t="s">
        <v>15</v>
      </c>
      <c r="D29" s="254">
        <v>18905</v>
      </c>
      <c r="E29" s="245">
        <f t="shared" ca="1" si="1"/>
        <v>26912.357917592592</v>
      </c>
      <c r="F29" s="156">
        <f t="shared" si="2"/>
        <v>10</v>
      </c>
      <c r="G29" s="156">
        <f t="shared" si="3"/>
        <v>4</v>
      </c>
      <c r="H29" s="151"/>
      <c r="I29" s="151" t="s">
        <v>362</v>
      </c>
    </row>
    <row r="30" spans="1:9" x14ac:dyDescent="0.4">
      <c r="A30" s="155" t="str">
        <f t="shared" si="0"/>
        <v>Paul Davies</v>
      </c>
      <c r="B30" t="s">
        <v>34</v>
      </c>
      <c r="C30" t="s">
        <v>15</v>
      </c>
      <c r="D30" s="254">
        <v>26974</v>
      </c>
      <c r="E30" s="245">
        <f t="shared" ca="1" si="1"/>
        <v>18843.357917592592</v>
      </c>
      <c r="F30" s="156">
        <f t="shared" si="2"/>
        <v>11</v>
      </c>
      <c r="G30" s="156">
        <f t="shared" si="3"/>
        <v>6</v>
      </c>
      <c r="H30" s="151"/>
      <c r="I30" s="151" t="s">
        <v>362</v>
      </c>
    </row>
    <row r="31" spans="1:9" x14ac:dyDescent="0.4">
      <c r="A31" s="155" t="str">
        <f t="shared" si="0"/>
        <v>Susan Davies</v>
      </c>
      <c r="B31" t="s">
        <v>852</v>
      </c>
      <c r="C31" t="s">
        <v>15</v>
      </c>
      <c r="D31" s="254">
        <v>22703</v>
      </c>
      <c r="E31" s="245">
        <f t="shared" ca="1" si="1"/>
        <v>23114.357917592592</v>
      </c>
      <c r="F31" s="156">
        <f t="shared" si="2"/>
        <v>2</v>
      </c>
      <c r="G31" s="156">
        <f t="shared" si="3"/>
        <v>26</v>
      </c>
      <c r="H31" s="151"/>
      <c r="I31" s="151" t="s">
        <v>361</v>
      </c>
    </row>
    <row r="32" spans="1:9" x14ac:dyDescent="0.4">
      <c r="A32" s="155" t="str">
        <f t="shared" si="0"/>
        <v>STUART DAVIES</v>
      </c>
      <c r="B32" t="s">
        <v>853</v>
      </c>
      <c r="C32" t="s">
        <v>854</v>
      </c>
      <c r="D32" s="254">
        <v>28696</v>
      </c>
      <c r="E32" s="245">
        <f t="shared" ca="1" si="1"/>
        <v>17121.357917592592</v>
      </c>
      <c r="F32" s="156">
        <f t="shared" si="2"/>
        <v>7</v>
      </c>
      <c r="G32" s="156">
        <f t="shared" si="3"/>
        <v>25</v>
      </c>
      <c r="H32" s="151"/>
      <c r="I32" s="151" t="s">
        <v>362</v>
      </c>
    </row>
    <row r="33" spans="1:9" x14ac:dyDescent="0.4">
      <c r="A33" s="155" t="str">
        <f t="shared" si="0"/>
        <v>Maryam Dehghani</v>
      </c>
      <c r="B33" t="s">
        <v>855</v>
      </c>
      <c r="C33" t="s">
        <v>856</v>
      </c>
      <c r="D33" s="254">
        <v>24669</v>
      </c>
      <c r="E33" s="245">
        <f t="shared" ca="1" si="1"/>
        <v>21148.357917592592</v>
      </c>
      <c r="F33" s="156">
        <f t="shared" si="2"/>
        <v>7</v>
      </c>
      <c r="G33" s="156">
        <f t="shared" si="3"/>
        <v>16</v>
      </c>
      <c r="H33" s="151"/>
      <c r="I33" s="151" t="s">
        <v>361</v>
      </c>
    </row>
    <row r="34" spans="1:9" x14ac:dyDescent="0.4">
      <c r="A34" s="155" t="str">
        <f t="shared" ref="A34:A65" si="4">B34&amp; " " &amp;C34</f>
        <v>David Doherty</v>
      </c>
      <c r="B34" t="s">
        <v>140</v>
      </c>
      <c r="C34" t="s">
        <v>205</v>
      </c>
      <c r="D34" s="254">
        <v>19864</v>
      </c>
      <c r="E34" s="245">
        <f t="shared" ref="E34:E65" ca="1" si="5">NOW()-D34</f>
        <v>25953.357917592592</v>
      </c>
      <c r="F34" s="156">
        <f t="shared" ref="F34:F65" si="6">MONTH(D34)</f>
        <v>5</v>
      </c>
      <c r="G34" s="156">
        <f t="shared" ref="G34:G65" si="7">DAY(D34)</f>
        <v>20</v>
      </c>
      <c r="H34" s="151"/>
      <c r="I34" s="151" t="s">
        <v>361</v>
      </c>
    </row>
    <row r="35" spans="1:9" x14ac:dyDescent="0.4">
      <c r="A35" s="155" t="str">
        <f t="shared" si="4"/>
        <v>Richard Donne</v>
      </c>
      <c r="B35" t="s">
        <v>19</v>
      </c>
      <c r="C35" t="s">
        <v>18</v>
      </c>
      <c r="D35" s="254">
        <v>22638</v>
      </c>
      <c r="E35" s="245">
        <f t="shared" ca="1" si="5"/>
        <v>23179.357917592592</v>
      </c>
      <c r="F35" s="156">
        <f t="shared" si="6"/>
        <v>12</v>
      </c>
      <c r="G35" s="156">
        <f t="shared" si="7"/>
        <v>23</v>
      </c>
      <c r="H35" s="151"/>
      <c r="I35" s="151" t="s">
        <v>362</v>
      </c>
    </row>
    <row r="36" spans="1:9" x14ac:dyDescent="0.4">
      <c r="A36" s="155" t="str">
        <f t="shared" si="4"/>
        <v>Karen Dusgate</v>
      </c>
      <c r="B36" t="s">
        <v>232</v>
      </c>
      <c r="C36" t="s">
        <v>231</v>
      </c>
      <c r="D36" s="254">
        <v>23801</v>
      </c>
      <c r="E36" s="245">
        <f t="shared" ca="1" si="5"/>
        <v>22016.357917592592</v>
      </c>
      <c r="F36" s="156">
        <f t="shared" si="6"/>
        <v>2</v>
      </c>
      <c r="G36" s="156">
        <f t="shared" si="7"/>
        <v>28</v>
      </c>
      <c r="H36" s="151"/>
      <c r="I36" s="151" t="s">
        <v>362</v>
      </c>
    </row>
    <row r="37" spans="1:9" x14ac:dyDescent="0.4">
      <c r="A37" s="155" t="str">
        <f t="shared" si="4"/>
        <v>Louise Eakins</v>
      </c>
      <c r="B37" t="s">
        <v>21</v>
      </c>
      <c r="C37" t="s">
        <v>20</v>
      </c>
      <c r="D37" s="254">
        <v>25833</v>
      </c>
      <c r="E37" s="245">
        <f t="shared" ca="1" si="5"/>
        <v>19984.357917592592</v>
      </c>
      <c r="F37" s="156">
        <f t="shared" si="6"/>
        <v>9</v>
      </c>
      <c r="G37" s="156">
        <f t="shared" si="7"/>
        <v>22</v>
      </c>
      <c r="H37" s="151"/>
      <c r="I37" s="151" t="s">
        <v>362</v>
      </c>
    </row>
    <row r="38" spans="1:9" x14ac:dyDescent="0.4">
      <c r="A38" s="155" t="str">
        <f t="shared" si="4"/>
        <v>Mark Eakins</v>
      </c>
      <c r="B38" t="s">
        <v>60</v>
      </c>
      <c r="C38" t="s">
        <v>20</v>
      </c>
      <c r="D38" s="254">
        <v>26023</v>
      </c>
      <c r="E38" s="245">
        <f t="shared" ca="1" si="5"/>
        <v>19794.357917592592</v>
      </c>
      <c r="F38" s="156">
        <f t="shared" si="6"/>
        <v>3</v>
      </c>
      <c r="G38" s="156">
        <f t="shared" si="7"/>
        <v>31</v>
      </c>
      <c r="H38" s="151"/>
      <c r="I38" s="151" t="s">
        <v>362</v>
      </c>
    </row>
    <row r="39" spans="1:9" x14ac:dyDescent="0.4">
      <c r="A39" s="155" t="str">
        <f t="shared" si="4"/>
        <v>Emma Edwards</v>
      </c>
      <c r="B39" t="s">
        <v>146</v>
      </c>
      <c r="C39" t="s">
        <v>562</v>
      </c>
      <c r="D39" s="254">
        <v>27580</v>
      </c>
      <c r="E39" s="245">
        <f t="shared" ca="1" si="5"/>
        <v>18237.357917592592</v>
      </c>
      <c r="F39" s="156">
        <f t="shared" si="6"/>
        <v>7</v>
      </c>
      <c r="G39" s="156">
        <f t="shared" si="7"/>
        <v>5</v>
      </c>
      <c r="H39" s="151"/>
      <c r="I39" s="151" t="s">
        <v>362</v>
      </c>
    </row>
    <row r="40" spans="1:9" x14ac:dyDescent="0.4">
      <c r="A40" s="155" t="str">
        <f t="shared" si="4"/>
        <v>Lee Edwards</v>
      </c>
      <c r="B40" t="s">
        <v>58</v>
      </c>
      <c r="C40" t="s">
        <v>562</v>
      </c>
      <c r="D40" s="254">
        <v>29905</v>
      </c>
      <c r="E40" s="245">
        <f t="shared" ca="1" si="5"/>
        <v>15912.357917592592</v>
      </c>
      <c r="F40" s="156">
        <f t="shared" si="6"/>
        <v>11</v>
      </c>
      <c r="G40" s="156">
        <f t="shared" si="7"/>
        <v>15</v>
      </c>
      <c r="H40" s="151"/>
      <c r="I40" s="151" t="s">
        <v>361</v>
      </c>
    </row>
    <row r="41" spans="1:9" x14ac:dyDescent="0.4">
      <c r="A41" s="155" t="str">
        <f t="shared" si="4"/>
        <v>Timothy Nigel Evans</v>
      </c>
      <c r="B41" t="s">
        <v>857</v>
      </c>
      <c r="C41" t="s">
        <v>225</v>
      </c>
      <c r="D41" s="254">
        <v>23851</v>
      </c>
      <c r="E41" s="245">
        <f t="shared" ca="1" si="5"/>
        <v>21966.357917592592</v>
      </c>
      <c r="F41" s="156">
        <f t="shared" si="6"/>
        <v>4</v>
      </c>
      <c r="G41" s="156">
        <f t="shared" si="7"/>
        <v>19</v>
      </c>
      <c r="H41" s="151"/>
      <c r="I41" s="151" t="s">
        <v>362</v>
      </c>
    </row>
    <row r="42" spans="1:9" x14ac:dyDescent="0.4">
      <c r="A42" s="155" t="str">
        <f t="shared" si="4"/>
        <v>Eiri Evans-Jones</v>
      </c>
      <c r="B42" t="s">
        <v>25</v>
      </c>
      <c r="C42" t="s">
        <v>542</v>
      </c>
      <c r="D42" s="254">
        <v>28784</v>
      </c>
      <c r="E42" s="245">
        <f t="shared" ca="1" si="5"/>
        <v>17033.357917592592</v>
      </c>
      <c r="F42" s="156">
        <f t="shared" si="6"/>
        <v>10</v>
      </c>
      <c r="G42" s="156">
        <f t="shared" si="7"/>
        <v>21</v>
      </c>
      <c r="H42" s="151"/>
      <c r="I42" s="151" t="s">
        <v>362</v>
      </c>
    </row>
    <row r="43" spans="1:9" x14ac:dyDescent="0.4">
      <c r="A43" s="155" t="str">
        <f t="shared" si="4"/>
        <v>Sebastian Ferris</v>
      </c>
      <c r="B43" t="s">
        <v>858</v>
      </c>
      <c r="C43" t="s">
        <v>859</v>
      </c>
      <c r="D43" s="254">
        <v>30595</v>
      </c>
      <c r="E43" s="245">
        <f t="shared" ca="1" si="5"/>
        <v>15222.357917592592</v>
      </c>
      <c r="F43" s="156">
        <f t="shared" si="6"/>
        <v>10</v>
      </c>
      <c r="G43" s="156">
        <f t="shared" si="7"/>
        <v>6</v>
      </c>
      <c r="H43" s="151"/>
      <c r="I43" s="151" t="s">
        <v>361</v>
      </c>
    </row>
    <row r="44" spans="1:9" x14ac:dyDescent="0.4">
      <c r="A44" s="155" t="str">
        <f t="shared" si="4"/>
        <v>Emma Fielding</v>
      </c>
      <c r="B44" t="s">
        <v>146</v>
      </c>
      <c r="C44" t="s">
        <v>725</v>
      </c>
      <c r="D44" s="254">
        <v>31508</v>
      </c>
      <c r="E44" s="245">
        <f t="shared" ca="1" si="5"/>
        <v>14309.357917592592</v>
      </c>
      <c r="F44" s="156">
        <f t="shared" si="6"/>
        <v>4</v>
      </c>
      <c r="G44" s="156">
        <f t="shared" si="7"/>
        <v>6</v>
      </c>
      <c r="H44" s="151"/>
      <c r="I44" s="151" t="s">
        <v>362</v>
      </c>
    </row>
    <row r="45" spans="1:9" ht="14.25" customHeight="1" x14ac:dyDescent="0.4">
      <c r="A45" s="155" t="str">
        <f t="shared" si="4"/>
        <v>Nathan Flear</v>
      </c>
      <c r="B45" t="s">
        <v>171</v>
      </c>
      <c r="C45" t="s">
        <v>564</v>
      </c>
      <c r="D45" s="254">
        <v>30425</v>
      </c>
      <c r="E45" s="245">
        <f t="shared" ca="1" si="5"/>
        <v>15392.357917592592</v>
      </c>
      <c r="F45" s="156">
        <f t="shared" si="6"/>
        <v>4</v>
      </c>
      <c r="G45" s="156">
        <f t="shared" si="7"/>
        <v>19</v>
      </c>
      <c r="H45" s="151"/>
      <c r="I45" s="151" t="s">
        <v>362</v>
      </c>
    </row>
    <row r="46" spans="1:9" x14ac:dyDescent="0.4">
      <c r="A46" s="155" t="str">
        <f t="shared" si="4"/>
        <v>Anthony Fox</v>
      </c>
      <c r="B46" t="s">
        <v>223</v>
      </c>
      <c r="C46" t="s">
        <v>670</v>
      </c>
      <c r="D46" s="254">
        <v>23561</v>
      </c>
      <c r="E46" s="245">
        <f t="shared" ca="1" si="5"/>
        <v>22256.357917592592</v>
      </c>
      <c r="F46" s="156">
        <f t="shared" si="6"/>
        <v>7</v>
      </c>
      <c r="G46" s="156">
        <f t="shared" si="7"/>
        <v>3</v>
      </c>
      <c r="H46" s="151"/>
      <c r="I46" s="151" t="s">
        <v>362</v>
      </c>
    </row>
    <row r="47" spans="1:9" x14ac:dyDescent="0.4">
      <c r="A47" s="155" t="str">
        <f t="shared" si="4"/>
        <v>Christian Fox</v>
      </c>
      <c r="B47" t="s">
        <v>669</v>
      </c>
      <c r="C47" t="s">
        <v>670</v>
      </c>
      <c r="D47" s="254">
        <v>27190</v>
      </c>
      <c r="E47" s="245">
        <f t="shared" ca="1" si="5"/>
        <v>18627.357917592592</v>
      </c>
      <c r="F47" s="156">
        <f t="shared" si="6"/>
        <v>6</v>
      </c>
      <c r="G47" s="156">
        <f t="shared" si="7"/>
        <v>10</v>
      </c>
      <c r="H47" s="151"/>
      <c r="I47" s="151" t="s">
        <v>361</v>
      </c>
    </row>
    <row r="48" spans="1:9" x14ac:dyDescent="0.4">
      <c r="A48" s="155" t="str">
        <f t="shared" si="4"/>
        <v>Debbie Gibbs</v>
      </c>
      <c r="B48" t="s">
        <v>860</v>
      </c>
      <c r="C48" t="s">
        <v>861</v>
      </c>
      <c r="D48" s="254">
        <v>28495</v>
      </c>
      <c r="E48" s="245">
        <f t="shared" ca="1" si="5"/>
        <v>17322.357917592592</v>
      </c>
      <c r="F48" s="156">
        <f t="shared" si="6"/>
        <v>1</v>
      </c>
      <c r="G48" s="156">
        <f t="shared" si="7"/>
        <v>5</v>
      </c>
      <c r="H48" s="151"/>
      <c r="I48" s="151" t="s">
        <v>362</v>
      </c>
    </row>
    <row r="49" spans="1:9" x14ac:dyDescent="0.4">
      <c r="A49" s="155" t="str">
        <f t="shared" si="4"/>
        <v>Laura Gilbert</v>
      </c>
      <c r="B49" t="s">
        <v>55</v>
      </c>
      <c r="C49" t="s">
        <v>557</v>
      </c>
      <c r="D49" s="254">
        <v>32953</v>
      </c>
      <c r="E49" s="245">
        <f t="shared" ca="1" si="5"/>
        <v>12864.357917592592</v>
      </c>
      <c r="F49" s="156">
        <f t="shared" si="6"/>
        <v>3</v>
      </c>
      <c r="G49" s="156">
        <f t="shared" si="7"/>
        <v>21</v>
      </c>
      <c r="H49" s="151"/>
      <c r="I49" s="151" t="s">
        <v>361</v>
      </c>
    </row>
    <row r="50" spans="1:9" x14ac:dyDescent="0.4">
      <c r="A50" s="155" t="str">
        <f t="shared" si="4"/>
        <v>Mark Gosney</v>
      </c>
      <c r="B50" t="s">
        <v>60</v>
      </c>
      <c r="C50" t="s">
        <v>547</v>
      </c>
      <c r="D50" s="254">
        <v>29010</v>
      </c>
      <c r="E50" s="245">
        <f t="shared" ca="1" si="5"/>
        <v>16807.357917592592</v>
      </c>
      <c r="F50" s="156">
        <f t="shared" si="6"/>
        <v>6</v>
      </c>
      <c r="G50" s="156">
        <f t="shared" si="7"/>
        <v>4</v>
      </c>
      <c r="H50" s="151"/>
      <c r="I50" s="151" t="s">
        <v>362</v>
      </c>
    </row>
    <row r="51" spans="1:9" x14ac:dyDescent="0.4">
      <c r="A51" s="155" t="str">
        <f t="shared" si="4"/>
        <v>Michelle Grey</v>
      </c>
      <c r="B51" t="s">
        <v>236</v>
      </c>
      <c r="C51" t="s">
        <v>730</v>
      </c>
      <c r="D51" s="254">
        <v>29464</v>
      </c>
      <c r="E51" s="245">
        <f t="shared" ca="1" si="5"/>
        <v>16353.357917592592</v>
      </c>
      <c r="F51" s="156">
        <f t="shared" si="6"/>
        <v>8</v>
      </c>
      <c r="G51" s="156">
        <f t="shared" si="7"/>
        <v>31</v>
      </c>
      <c r="H51" s="151"/>
      <c r="I51" s="151" t="s">
        <v>361</v>
      </c>
    </row>
    <row r="52" spans="1:9" x14ac:dyDescent="0.4">
      <c r="A52" s="155" t="str">
        <f t="shared" si="4"/>
        <v>Ross Gribble</v>
      </c>
      <c r="B52" t="s">
        <v>56</v>
      </c>
      <c r="C52" t="s">
        <v>142</v>
      </c>
      <c r="D52" s="254">
        <v>32620</v>
      </c>
      <c r="E52" s="245">
        <f t="shared" ca="1" si="5"/>
        <v>13197.357917592592</v>
      </c>
      <c r="F52" s="156">
        <f t="shared" si="6"/>
        <v>4</v>
      </c>
      <c r="G52" s="156">
        <f t="shared" si="7"/>
        <v>22</v>
      </c>
      <c r="H52" s="151"/>
      <c r="I52" s="151" t="s">
        <v>361</v>
      </c>
    </row>
    <row r="53" spans="1:9" x14ac:dyDescent="0.4">
      <c r="A53" s="155" t="str">
        <f t="shared" si="4"/>
        <v>Catrin Griffiths</v>
      </c>
      <c r="B53" t="s">
        <v>613</v>
      </c>
      <c r="C53" t="s">
        <v>656</v>
      </c>
      <c r="D53" s="254">
        <v>34551</v>
      </c>
      <c r="E53" s="245">
        <f t="shared" ca="1" si="5"/>
        <v>11266.357917592592</v>
      </c>
      <c r="F53" s="156">
        <f t="shared" si="6"/>
        <v>8</v>
      </c>
      <c r="G53" s="156">
        <f t="shared" si="7"/>
        <v>5</v>
      </c>
      <c r="H53" s="151"/>
      <c r="I53" s="151" t="s">
        <v>361</v>
      </c>
    </row>
    <row r="54" spans="1:9" x14ac:dyDescent="0.4">
      <c r="A54" s="155" t="str">
        <f t="shared" si="4"/>
        <v>Sam Grunhut</v>
      </c>
      <c r="B54" s="42" t="s">
        <v>675</v>
      </c>
      <c r="C54" t="s">
        <v>674</v>
      </c>
      <c r="D54" s="254">
        <v>34963</v>
      </c>
      <c r="E54" s="245">
        <f t="shared" ca="1" si="5"/>
        <v>10854.357917592592</v>
      </c>
      <c r="F54" s="156">
        <f t="shared" si="6"/>
        <v>9</v>
      </c>
      <c r="G54" s="156">
        <f t="shared" si="7"/>
        <v>21</v>
      </c>
      <c r="H54" s="151"/>
      <c r="I54" s="151" t="s">
        <v>362</v>
      </c>
    </row>
    <row r="55" spans="1:9" x14ac:dyDescent="0.4">
      <c r="A55" s="155" t="str">
        <f t="shared" si="4"/>
        <v>Laura Hall</v>
      </c>
      <c r="B55" t="s">
        <v>55</v>
      </c>
      <c r="C55" t="s">
        <v>26</v>
      </c>
      <c r="D55" s="254">
        <v>22947</v>
      </c>
      <c r="E55" s="245">
        <f t="shared" ca="1" si="5"/>
        <v>22870.357917592592</v>
      </c>
      <c r="F55" s="156">
        <f t="shared" si="6"/>
        <v>10</v>
      </c>
      <c r="G55" s="156">
        <f t="shared" si="7"/>
        <v>28</v>
      </c>
      <c r="H55" s="151"/>
      <c r="I55" s="151" t="s">
        <v>361</v>
      </c>
    </row>
    <row r="56" spans="1:9" x14ac:dyDescent="0.4">
      <c r="A56" s="155" t="str">
        <f t="shared" si="4"/>
        <v>Dean Hardie</v>
      </c>
      <c r="B56" t="s">
        <v>28</v>
      </c>
      <c r="C56" t="s">
        <v>27</v>
      </c>
      <c r="D56" s="254">
        <v>21571</v>
      </c>
      <c r="E56" s="245">
        <f t="shared" ca="1" si="5"/>
        <v>24246.357917592592</v>
      </c>
      <c r="F56" s="156">
        <f t="shared" si="6"/>
        <v>1</v>
      </c>
      <c r="G56" s="156">
        <f t="shared" si="7"/>
        <v>21</v>
      </c>
      <c r="H56" s="151"/>
      <c r="I56" s="151" t="s">
        <v>361</v>
      </c>
    </row>
    <row r="57" spans="1:9" x14ac:dyDescent="0.4">
      <c r="A57" s="155" t="str">
        <f t="shared" si="4"/>
        <v>Laura Harry</v>
      </c>
      <c r="B57" t="s">
        <v>55</v>
      </c>
      <c r="C57" t="s">
        <v>589</v>
      </c>
      <c r="D57" s="254">
        <v>35529</v>
      </c>
      <c r="E57" s="245">
        <f t="shared" ca="1" si="5"/>
        <v>10288.357917592592</v>
      </c>
      <c r="F57" s="156">
        <f t="shared" si="6"/>
        <v>4</v>
      </c>
      <c r="G57" s="156">
        <f t="shared" si="7"/>
        <v>9</v>
      </c>
      <c r="H57" s="151"/>
      <c r="I57" s="151" t="s">
        <v>362</v>
      </c>
    </row>
    <row r="58" spans="1:9" x14ac:dyDescent="0.4">
      <c r="A58" s="155" t="str">
        <f t="shared" si="4"/>
        <v>Alyson Heard</v>
      </c>
      <c r="B58" t="s">
        <v>122</v>
      </c>
      <c r="C58" t="s">
        <v>121</v>
      </c>
      <c r="D58" s="254">
        <v>22711</v>
      </c>
      <c r="E58" s="245">
        <f t="shared" ca="1" si="5"/>
        <v>23106.357917592592</v>
      </c>
      <c r="F58" s="156">
        <f t="shared" si="6"/>
        <v>3</v>
      </c>
      <c r="G58" s="156">
        <f t="shared" si="7"/>
        <v>6</v>
      </c>
      <c r="H58" s="151"/>
      <c r="I58" s="151" t="s">
        <v>361</v>
      </c>
    </row>
    <row r="59" spans="1:9" x14ac:dyDescent="0.4">
      <c r="A59" s="155" t="str">
        <f t="shared" si="4"/>
        <v>Alex Heron</v>
      </c>
      <c r="B59" t="s">
        <v>251</v>
      </c>
      <c r="C59" t="s">
        <v>541</v>
      </c>
      <c r="D59" s="254">
        <v>17867</v>
      </c>
      <c r="E59" s="245">
        <f t="shared" ca="1" si="5"/>
        <v>27950.357917592592</v>
      </c>
      <c r="F59" s="156">
        <f t="shared" si="6"/>
        <v>11</v>
      </c>
      <c r="G59" s="156">
        <f t="shared" si="7"/>
        <v>30</v>
      </c>
      <c r="H59" s="151"/>
      <c r="I59" s="151" t="s">
        <v>361</v>
      </c>
    </row>
    <row r="60" spans="1:9" x14ac:dyDescent="0.4">
      <c r="A60" s="155" t="str">
        <f t="shared" si="4"/>
        <v>Francis Heron</v>
      </c>
      <c r="B60" t="s">
        <v>660</v>
      </c>
      <c r="C60" t="s">
        <v>541</v>
      </c>
      <c r="D60" s="254">
        <v>19634</v>
      </c>
      <c r="E60" s="245">
        <f t="shared" ca="1" si="5"/>
        <v>26183.357917592592</v>
      </c>
      <c r="F60" s="156">
        <f t="shared" si="6"/>
        <v>10</v>
      </c>
      <c r="G60" s="156">
        <f t="shared" si="7"/>
        <v>2</v>
      </c>
      <c r="H60" s="151"/>
      <c r="I60" s="151" t="s">
        <v>361</v>
      </c>
    </row>
    <row r="61" spans="1:9" x14ac:dyDescent="0.4">
      <c r="A61" s="155" t="str">
        <f t="shared" si="4"/>
        <v>Lynn Holmes</v>
      </c>
      <c r="B61" t="s">
        <v>30</v>
      </c>
      <c r="C61" t="s">
        <v>29</v>
      </c>
      <c r="D61" s="254">
        <v>22738</v>
      </c>
      <c r="E61" s="245">
        <f t="shared" ca="1" si="5"/>
        <v>23079.357917592592</v>
      </c>
      <c r="F61" s="156">
        <f t="shared" si="6"/>
        <v>4</v>
      </c>
      <c r="G61" s="156">
        <f t="shared" si="7"/>
        <v>2</v>
      </c>
      <c r="H61" s="151"/>
      <c r="I61" s="151" t="s">
        <v>361</v>
      </c>
    </row>
    <row r="62" spans="1:9" x14ac:dyDescent="0.4">
      <c r="A62" s="155" t="str">
        <f t="shared" si="4"/>
        <v>Victoria Holmes</v>
      </c>
      <c r="B62" t="s">
        <v>548</v>
      </c>
      <c r="C62" t="s">
        <v>29</v>
      </c>
      <c r="D62" s="254">
        <v>35280</v>
      </c>
      <c r="E62" s="245">
        <f t="shared" ca="1" si="5"/>
        <v>10537.357917592592</v>
      </c>
      <c r="F62" s="156">
        <f t="shared" si="6"/>
        <v>8</v>
      </c>
      <c r="G62" s="156">
        <f t="shared" si="7"/>
        <v>3</v>
      </c>
      <c r="H62" s="151"/>
      <c r="I62" s="151" t="s">
        <v>362</v>
      </c>
    </row>
    <row r="63" spans="1:9" x14ac:dyDescent="0.4">
      <c r="A63" s="155" t="str">
        <f t="shared" si="4"/>
        <v>John Holohan</v>
      </c>
      <c r="B63" t="s">
        <v>33</v>
      </c>
      <c r="C63" t="s">
        <v>31</v>
      </c>
      <c r="D63" s="254">
        <v>18059</v>
      </c>
      <c r="E63" s="245">
        <f t="shared" ca="1" si="5"/>
        <v>27758.357917592592</v>
      </c>
      <c r="F63" s="156">
        <f t="shared" si="6"/>
        <v>6</v>
      </c>
      <c r="G63" s="156">
        <f t="shared" si="7"/>
        <v>10</v>
      </c>
      <c r="H63" s="151"/>
      <c r="I63" s="151" t="s">
        <v>361</v>
      </c>
    </row>
    <row r="64" spans="1:9" x14ac:dyDescent="0.4">
      <c r="A64" s="155" t="str">
        <f t="shared" si="4"/>
        <v>Kim Holohan</v>
      </c>
      <c r="B64" t="s">
        <v>32</v>
      </c>
      <c r="C64" t="s">
        <v>31</v>
      </c>
      <c r="D64" s="254">
        <v>20889</v>
      </c>
      <c r="E64" s="245">
        <f t="shared" ca="1" si="5"/>
        <v>24928.357917592592</v>
      </c>
      <c r="F64" s="156">
        <f t="shared" si="6"/>
        <v>3</v>
      </c>
      <c r="G64" s="156">
        <f t="shared" si="7"/>
        <v>10</v>
      </c>
      <c r="H64" s="151"/>
      <c r="I64" s="151" t="s">
        <v>362</v>
      </c>
    </row>
    <row r="65" spans="1:9" x14ac:dyDescent="0.4">
      <c r="A65" s="155" t="str">
        <f t="shared" si="4"/>
        <v>Katherine Hooper</v>
      </c>
      <c r="B65" t="s">
        <v>565</v>
      </c>
      <c r="C65" t="s">
        <v>566</v>
      </c>
      <c r="D65" s="254">
        <v>32614</v>
      </c>
      <c r="E65" s="245">
        <f t="shared" ca="1" si="5"/>
        <v>13203.357917592592</v>
      </c>
      <c r="F65" s="156">
        <f t="shared" si="6"/>
        <v>4</v>
      </c>
      <c r="G65" s="156">
        <f t="shared" si="7"/>
        <v>16</v>
      </c>
      <c r="H65" s="151"/>
      <c r="I65" s="151" t="s">
        <v>362</v>
      </c>
    </row>
    <row r="66" spans="1:9" x14ac:dyDescent="0.4">
      <c r="A66" s="155" t="str">
        <f t="shared" ref="A66:A97" si="8">B66&amp; " " &amp;C66</f>
        <v>Finlay Hopkins</v>
      </c>
      <c r="B66" t="s">
        <v>728</v>
      </c>
      <c r="C66" t="s">
        <v>729</v>
      </c>
      <c r="D66" s="254">
        <v>38834</v>
      </c>
      <c r="E66" s="245">
        <f t="shared" ref="E66:E97" ca="1" si="9">NOW()-D66</f>
        <v>6983.3579175925915</v>
      </c>
      <c r="F66" s="156">
        <f t="shared" ref="F66:F97" si="10">MONTH(D66)</f>
        <v>4</v>
      </c>
      <c r="G66" s="156">
        <f t="shared" ref="G66:G97" si="11">DAY(D66)</f>
        <v>27</v>
      </c>
      <c r="H66" s="151"/>
      <c r="I66" s="151" t="s">
        <v>362</v>
      </c>
    </row>
    <row r="67" spans="1:9" x14ac:dyDescent="0.4">
      <c r="A67" s="155" t="str">
        <f t="shared" si="8"/>
        <v>Jo Hughes-Dowdle</v>
      </c>
      <c r="B67" s="42" t="s">
        <v>569</v>
      </c>
      <c r="C67" t="s">
        <v>151</v>
      </c>
      <c r="D67" s="254">
        <v>25305</v>
      </c>
      <c r="E67" s="245">
        <f t="shared" ca="1" si="9"/>
        <v>20512.357917592592</v>
      </c>
      <c r="F67" s="156">
        <f t="shared" si="10"/>
        <v>4</v>
      </c>
      <c r="G67" s="156">
        <f t="shared" si="11"/>
        <v>12</v>
      </c>
      <c r="H67" s="151"/>
      <c r="I67" s="151" t="s">
        <v>362</v>
      </c>
    </row>
    <row r="68" spans="1:9" x14ac:dyDescent="0.4">
      <c r="A68" s="155" t="str">
        <f t="shared" si="8"/>
        <v>Laura Hughes-Dowdle</v>
      </c>
      <c r="B68" t="s">
        <v>55</v>
      </c>
      <c r="C68" t="s">
        <v>151</v>
      </c>
      <c r="D68" s="254">
        <v>36908</v>
      </c>
      <c r="E68" s="245">
        <f t="shared" ca="1" si="9"/>
        <v>8909.3579175925915</v>
      </c>
      <c r="F68" s="156">
        <f t="shared" si="10"/>
        <v>1</v>
      </c>
      <c r="G68" s="156">
        <f t="shared" si="11"/>
        <v>17</v>
      </c>
      <c r="H68" s="151"/>
      <c r="I68" s="151" t="s">
        <v>362</v>
      </c>
    </row>
    <row r="69" spans="1:9" x14ac:dyDescent="0.4">
      <c r="A69" s="155" t="str">
        <f t="shared" si="8"/>
        <v>Christine Hurdidge</v>
      </c>
      <c r="B69" t="s">
        <v>36</v>
      </c>
      <c r="C69" t="s">
        <v>35</v>
      </c>
      <c r="D69" s="254">
        <v>18832</v>
      </c>
      <c r="E69" s="245">
        <f t="shared" ca="1" si="9"/>
        <v>26985.357917592592</v>
      </c>
      <c r="F69" s="156">
        <f t="shared" si="10"/>
        <v>7</v>
      </c>
      <c r="G69" s="156">
        <f t="shared" si="11"/>
        <v>23</v>
      </c>
      <c r="H69" s="151"/>
      <c r="I69" s="151" t="s">
        <v>362</v>
      </c>
    </row>
    <row r="70" spans="1:9" x14ac:dyDescent="0.4">
      <c r="A70" s="155" t="str">
        <f t="shared" si="8"/>
        <v>Charlie James</v>
      </c>
      <c r="B70" t="s">
        <v>136</v>
      </c>
      <c r="C70" t="s">
        <v>16</v>
      </c>
      <c r="D70" s="254">
        <v>32414</v>
      </c>
      <c r="E70" s="245">
        <f t="shared" ca="1" si="9"/>
        <v>13403.357917592592</v>
      </c>
      <c r="F70" s="156">
        <f t="shared" si="10"/>
        <v>9</v>
      </c>
      <c r="G70" s="156">
        <f t="shared" si="11"/>
        <v>28</v>
      </c>
      <c r="H70" s="151"/>
      <c r="I70" s="151" t="s">
        <v>361</v>
      </c>
    </row>
    <row r="71" spans="1:9" x14ac:dyDescent="0.4">
      <c r="A71" s="155" t="str">
        <f t="shared" si="8"/>
        <v>Helen Jenkins</v>
      </c>
      <c r="B71" t="s">
        <v>186</v>
      </c>
      <c r="C71" t="s">
        <v>115</v>
      </c>
      <c r="D71" s="254">
        <v>24756</v>
      </c>
      <c r="E71" s="245">
        <f t="shared" ca="1" si="9"/>
        <v>21061.357917592592</v>
      </c>
      <c r="F71" s="156">
        <f t="shared" si="10"/>
        <v>10</v>
      </c>
      <c r="G71" s="156">
        <f t="shared" si="11"/>
        <v>11</v>
      </c>
      <c r="H71" s="151"/>
      <c r="I71" s="151" t="s">
        <v>361</v>
      </c>
    </row>
    <row r="72" spans="1:9" x14ac:dyDescent="0.4">
      <c r="A72" s="155" t="str">
        <f t="shared" si="8"/>
        <v>Mark Jenkins</v>
      </c>
      <c r="B72" t="s">
        <v>60</v>
      </c>
      <c r="C72" t="s">
        <v>115</v>
      </c>
      <c r="D72" s="254">
        <v>23058</v>
      </c>
      <c r="E72" s="245">
        <f t="shared" ca="1" si="9"/>
        <v>22759.357917592592</v>
      </c>
      <c r="F72" s="156">
        <f t="shared" si="10"/>
        <v>2</v>
      </c>
      <c r="G72" s="156">
        <f t="shared" si="11"/>
        <v>16</v>
      </c>
      <c r="H72" s="151"/>
      <c r="I72" s="151" t="s">
        <v>361</v>
      </c>
    </row>
    <row r="73" spans="1:9" x14ac:dyDescent="0.4">
      <c r="A73" s="155" t="str">
        <f t="shared" si="8"/>
        <v>Paul Jenkins</v>
      </c>
      <c r="B73" t="s">
        <v>34</v>
      </c>
      <c r="C73" t="s">
        <v>115</v>
      </c>
      <c r="D73" s="254">
        <v>28209</v>
      </c>
      <c r="E73" s="245">
        <f t="shared" ca="1" si="9"/>
        <v>17608.357917592592</v>
      </c>
      <c r="F73" s="156">
        <f t="shared" si="10"/>
        <v>3</v>
      </c>
      <c r="G73" s="156">
        <f t="shared" si="11"/>
        <v>25</v>
      </c>
      <c r="H73" s="151"/>
      <c r="I73" s="151" t="s">
        <v>361</v>
      </c>
    </row>
    <row r="74" spans="1:9" x14ac:dyDescent="0.4">
      <c r="A74" s="155" t="str">
        <f t="shared" si="8"/>
        <v>Karl Johns</v>
      </c>
      <c r="B74" t="s">
        <v>543</v>
      </c>
      <c r="C74" t="s">
        <v>239</v>
      </c>
      <c r="D74" s="254">
        <v>27311</v>
      </c>
      <c r="E74" s="245">
        <f t="shared" ca="1" si="9"/>
        <v>18506.357917592592</v>
      </c>
      <c r="F74" s="156">
        <f t="shared" si="10"/>
        <v>10</v>
      </c>
      <c r="G74" s="156">
        <f t="shared" si="11"/>
        <v>9</v>
      </c>
      <c r="H74" s="151"/>
      <c r="I74" s="151" t="s">
        <v>361</v>
      </c>
    </row>
    <row r="75" spans="1:9" x14ac:dyDescent="0.4">
      <c r="A75" s="155" t="str">
        <f t="shared" si="8"/>
        <v>Keith Johns</v>
      </c>
      <c r="B75" t="s">
        <v>240</v>
      </c>
      <c r="C75" t="s">
        <v>239</v>
      </c>
      <c r="D75" s="254">
        <v>23397</v>
      </c>
      <c r="E75" s="245">
        <f t="shared" ca="1" si="9"/>
        <v>22420.357917592592</v>
      </c>
      <c r="F75" s="156">
        <f t="shared" si="10"/>
        <v>1</v>
      </c>
      <c r="G75" s="156">
        <f t="shared" si="11"/>
        <v>21</v>
      </c>
      <c r="H75" s="151"/>
      <c r="I75" s="151" t="s">
        <v>362</v>
      </c>
    </row>
    <row r="76" spans="1:9" x14ac:dyDescent="0.4">
      <c r="A76" s="155" t="str">
        <f t="shared" si="8"/>
        <v>Stewart Johnson</v>
      </c>
      <c r="B76" t="s">
        <v>558</v>
      </c>
      <c r="C76" t="s">
        <v>559</v>
      </c>
      <c r="D76" s="254">
        <v>27773</v>
      </c>
      <c r="E76" s="245">
        <f t="shared" ca="1" si="9"/>
        <v>18044.357917592592</v>
      </c>
      <c r="F76" s="156">
        <f t="shared" si="10"/>
        <v>1</v>
      </c>
      <c r="G76" s="156">
        <f t="shared" si="11"/>
        <v>14</v>
      </c>
      <c r="H76" s="151"/>
      <c r="I76" s="151" t="s">
        <v>361</v>
      </c>
    </row>
    <row r="77" spans="1:9" x14ac:dyDescent="0.4">
      <c r="A77" s="155" t="str">
        <f t="shared" si="8"/>
        <v>Anthony Jones</v>
      </c>
      <c r="B77" t="s">
        <v>223</v>
      </c>
      <c r="C77" t="s">
        <v>37</v>
      </c>
      <c r="D77" s="254">
        <v>26410</v>
      </c>
      <c r="E77" s="245">
        <f t="shared" ca="1" si="9"/>
        <v>19407.357917592592</v>
      </c>
      <c r="F77" s="156">
        <f t="shared" si="10"/>
        <v>4</v>
      </c>
      <c r="G77" s="156">
        <f t="shared" si="11"/>
        <v>21</v>
      </c>
      <c r="H77" s="151"/>
      <c r="I77" s="151" t="s">
        <v>361</v>
      </c>
    </row>
    <row r="78" spans="1:9" x14ac:dyDescent="0.4">
      <c r="A78" s="155" t="str">
        <f t="shared" si="8"/>
        <v>Aron Jones</v>
      </c>
      <c r="B78" t="s">
        <v>135</v>
      </c>
      <c r="C78" t="s">
        <v>37</v>
      </c>
      <c r="D78" s="254">
        <v>31037</v>
      </c>
      <c r="E78" s="245">
        <f t="shared" ca="1" si="9"/>
        <v>14780.357917592592</v>
      </c>
      <c r="F78" s="156">
        <f t="shared" si="10"/>
        <v>12</v>
      </c>
      <c r="G78" s="156">
        <f t="shared" si="11"/>
        <v>21</v>
      </c>
      <c r="H78" s="151"/>
      <c r="I78" s="151" t="s">
        <v>362</v>
      </c>
    </row>
    <row r="79" spans="1:9" x14ac:dyDescent="0.4">
      <c r="A79" s="155" t="str">
        <f t="shared" si="8"/>
        <v>Bev Jones</v>
      </c>
      <c r="B79" s="42" t="s">
        <v>582</v>
      </c>
      <c r="C79" t="s">
        <v>37</v>
      </c>
      <c r="D79" s="254">
        <v>21214</v>
      </c>
      <c r="E79" s="245">
        <f t="shared" ca="1" si="9"/>
        <v>24603.357917592592</v>
      </c>
      <c r="F79" s="156">
        <f t="shared" si="10"/>
        <v>1</v>
      </c>
      <c r="G79" s="156">
        <f t="shared" si="11"/>
        <v>29</v>
      </c>
      <c r="H79" s="151"/>
      <c r="I79" s="151" t="s">
        <v>361</v>
      </c>
    </row>
    <row r="80" spans="1:9" x14ac:dyDescent="0.4">
      <c r="A80" s="155" t="str">
        <f t="shared" si="8"/>
        <v>Caroline Jones</v>
      </c>
      <c r="B80" t="s">
        <v>44</v>
      </c>
      <c r="C80" t="s">
        <v>37</v>
      </c>
      <c r="D80" s="254">
        <v>26195</v>
      </c>
      <c r="E80" s="245">
        <f t="shared" ca="1" si="9"/>
        <v>19622.357917592592</v>
      </c>
      <c r="F80" s="156">
        <f t="shared" si="10"/>
        <v>9</v>
      </c>
      <c r="G80" s="156">
        <f t="shared" si="11"/>
        <v>19</v>
      </c>
      <c r="H80" s="151"/>
      <c r="I80" s="151" t="s">
        <v>361</v>
      </c>
    </row>
    <row r="81" spans="1:9" x14ac:dyDescent="0.4">
      <c r="A81" s="155" t="str">
        <f t="shared" si="8"/>
        <v>Caroline Jones</v>
      </c>
      <c r="B81" t="s">
        <v>44</v>
      </c>
      <c r="C81" t="s">
        <v>37</v>
      </c>
      <c r="D81" s="254">
        <v>22004</v>
      </c>
      <c r="E81" s="245">
        <f t="shared" ca="1" si="9"/>
        <v>23813.357917592592</v>
      </c>
      <c r="F81" s="156">
        <f t="shared" si="10"/>
        <v>3</v>
      </c>
      <c r="G81" s="156">
        <f t="shared" si="11"/>
        <v>29</v>
      </c>
      <c r="H81" s="151"/>
      <c r="I81" s="151" t="s">
        <v>361</v>
      </c>
    </row>
    <row r="82" spans="1:9" x14ac:dyDescent="0.4">
      <c r="A82" s="155" t="str">
        <f t="shared" si="8"/>
        <v>Leighton Jones</v>
      </c>
      <c r="B82" t="s">
        <v>38</v>
      </c>
      <c r="C82" t="s">
        <v>37</v>
      </c>
      <c r="D82" s="254">
        <v>17420</v>
      </c>
      <c r="E82" s="245">
        <f t="shared" ca="1" si="9"/>
        <v>28397.357917592592</v>
      </c>
      <c r="F82" s="156">
        <f t="shared" si="10"/>
        <v>9</v>
      </c>
      <c r="G82" s="156">
        <f t="shared" si="11"/>
        <v>10</v>
      </c>
      <c r="H82" s="151"/>
      <c r="I82" s="151" t="s">
        <v>361</v>
      </c>
    </row>
    <row r="83" spans="1:9" x14ac:dyDescent="0.4">
      <c r="A83" s="155" t="str">
        <f t="shared" si="8"/>
        <v>Meinir Jones</v>
      </c>
      <c r="B83" t="s">
        <v>177</v>
      </c>
      <c r="C83" t="s">
        <v>37</v>
      </c>
      <c r="D83" s="254">
        <v>20055</v>
      </c>
      <c r="E83" s="245">
        <f t="shared" ca="1" si="9"/>
        <v>25762.357917592592</v>
      </c>
      <c r="F83" s="156">
        <f t="shared" si="10"/>
        <v>11</v>
      </c>
      <c r="G83" s="156">
        <f t="shared" si="11"/>
        <v>27</v>
      </c>
      <c r="H83" s="151"/>
      <c r="I83" s="151" t="s">
        <v>362</v>
      </c>
    </row>
    <row r="84" spans="1:9" x14ac:dyDescent="0.4">
      <c r="A84" s="155" t="str">
        <f t="shared" si="8"/>
        <v>Rob Jones</v>
      </c>
      <c r="B84" t="s">
        <v>577</v>
      </c>
      <c r="C84" t="s">
        <v>37</v>
      </c>
      <c r="D84" s="254">
        <v>29568</v>
      </c>
      <c r="E84" s="245">
        <f t="shared" ca="1" si="9"/>
        <v>16249.357917592592</v>
      </c>
      <c r="F84" s="156">
        <f t="shared" si="10"/>
        <v>12</v>
      </c>
      <c r="G84" s="156">
        <f t="shared" si="11"/>
        <v>13</v>
      </c>
      <c r="H84" s="151"/>
      <c r="I84" s="151" t="s">
        <v>361</v>
      </c>
    </row>
    <row r="85" spans="1:9" x14ac:dyDescent="0.4">
      <c r="A85" s="155" t="str">
        <f t="shared" si="8"/>
        <v>Rosemarie Jones</v>
      </c>
      <c r="B85" t="s">
        <v>862</v>
      </c>
      <c r="C85" t="s">
        <v>37</v>
      </c>
      <c r="D85" s="254">
        <v>20047</v>
      </c>
      <c r="E85" s="245">
        <f t="shared" ca="1" si="9"/>
        <v>25770.357917592592</v>
      </c>
      <c r="F85" s="156">
        <f t="shared" si="10"/>
        <v>11</v>
      </c>
      <c r="G85" s="156">
        <f t="shared" si="11"/>
        <v>19</v>
      </c>
      <c r="H85" s="151"/>
      <c r="I85" s="151" t="s">
        <v>361</v>
      </c>
    </row>
    <row r="86" spans="1:9" s="17" customFormat="1" x14ac:dyDescent="0.4">
      <c r="A86" s="155" t="str">
        <f t="shared" si="8"/>
        <v>Simon Jones</v>
      </c>
      <c r="B86" t="s">
        <v>549</v>
      </c>
      <c r="C86" t="s">
        <v>37</v>
      </c>
      <c r="D86" s="254">
        <v>30060</v>
      </c>
      <c r="E86" s="245">
        <f t="shared" ca="1" si="9"/>
        <v>15757.357917592592</v>
      </c>
      <c r="F86" s="156">
        <f t="shared" si="10"/>
        <v>4</v>
      </c>
      <c r="G86" s="156">
        <f t="shared" si="11"/>
        <v>19</v>
      </c>
      <c r="H86" s="151"/>
      <c r="I86" s="151" t="s">
        <v>362</v>
      </c>
    </row>
    <row r="87" spans="1:9" x14ac:dyDescent="0.4">
      <c r="A87" s="155" t="str">
        <f t="shared" si="8"/>
        <v>Stephen Jones</v>
      </c>
      <c r="B87" t="s">
        <v>673</v>
      </c>
      <c r="C87" t="s">
        <v>37</v>
      </c>
      <c r="D87" s="254">
        <v>35318</v>
      </c>
      <c r="E87" s="245">
        <f t="shared" ca="1" si="9"/>
        <v>10499.357917592592</v>
      </c>
      <c r="F87" s="156">
        <f t="shared" si="10"/>
        <v>9</v>
      </c>
      <c r="G87" s="156">
        <f t="shared" si="11"/>
        <v>10</v>
      </c>
      <c r="H87" s="151"/>
      <c r="I87" s="151" t="s">
        <v>362</v>
      </c>
    </row>
    <row r="88" spans="1:9" x14ac:dyDescent="0.4">
      <c r="A88" s="155" t="str">
        <f t="shared" si="8"/>
        <v>Steve Jones</v>
      </c>
      <c r="B88" t="s">
        <v>41</v>
      </c>
      <c r="C88" t="s">
        <v>37</v>
      </c>
      <c r="D88" s="254">
        <v>21324</v>
      </c>
      <c r="E88" s="245">
        <f t="shared" ca="1" si="9"/>
        <v>24493.357917592592</v>
      </c>
      <c r="F88" s="156">
        <f t="shared" si="10"/>
        <v>5</v>
      </c>
      <c r="G88" s="156">
        <f t="shared" si="11"/>
        <v>19</v>
      </c>
      <c r="H88" s="151"/>
      <c r="I88" s="151" t="s">
        <v>361</v>
      </c>
    </row>
    <row r="89" spans="1:9" x14ac:dyDescent="0.4">
      <c r="A89" s="155" t="str">
        <f t="shared" si="8"/>
        <v>Terry Jones</v>
      </c>
      <c r="B89" t="s">
        <v>863</v>
      </c>
      <c r="C89" t="s">
        <v>37</v>
      </c>
      <c r="D89" s="254">
        <v>19147</v>
      </c>
      <c r="E89" s="245">
        <f t="shared" ca="1" si="9"/>
        <v>26670.357917592592</v>
      </c>
      <c r="F89" s="156">
        <f t="shared" si="10"/>
        <v>6</v>
      </c>
      <c r="G89" s="156">
        <f t="shared" si="11"/>
        <v>2</v>
      </c>
      <c r="H89" s="151"/>
      <c r="I89" s="151" t="s">
        <v>362</v>
      </c>
    </row>
    <row r="90" spans="1:9" x14ac:dyDescent="0.4">
      <c r="A90" s="155" t="str">
        <f t="shared" si="8"/>
        <v>Nicola Julian</v>
      </c>
      <c r="B90" t="s">
        <v>40</v>
      </c>
      <c r="C90" t="s">
        <v>615</v>
      </c>
      <c r="D90" s="254">
        <v>23946</v>
      </c>
      <c r="E90" s="245">
        <f t="shared" ca="1" si="9"/>
        <v>21871.357917592592</v>
      </c>
      <c r="F90" s="156">
        <f t="shared" si="10"/>
        <v>7</v>
      </c>
      <c r="G90" s="156">
        <f t="shared" si="11"/>
        <v>23</v>
      </c>
      <c r="H90" s="151"/>
      <c r="I90" s="151" t="s">
        <v>362</v>
      </c>
    </row>
    <row r="91" spans="1:9" x14ac:dyDescent="0.4">
      <c r="A91" s="155" t="str">
        <f t="shared" si="8"/>
        <v>Viv Kavanagh</v>
      </c>
      <c r="B91" t="s">
        <v>197</v>
      </c>
      <c r="C91" t="s">
        <v>616</v>
      </c>
      <c r="D91" s="254">
        <v>22992</v>
      </c>
      <c r="E91" s="245">
        <f t="shared" ca="1" si="9"/>
        <v>22825.357917592592</v>
      </c>
      <c r="F91" s="156">
        <f t="shared" si="10"/>
        <v>12</v>
      </c>
      <c r="G91" s="156">
        <f t="shared" si="11"/>
        <v>12</v>
      </c>
      <c r="H91" s="151"/>
      <c r="I91" s="151" t="s">
        <v>361</v>
      </c>
    </row>
    <row r="92" spans="1:9" x14ac:dyDescent="0.4">
      <c r="A92" s="155" t="str">
        <f t="shared" si="8"/>
        <v>Haley Lawton</v>
      </c>
      <c r="B92" t="s">
        <v>581</v>
      </c>
      <c r="C92" t="s">
        <v>617</v>
      </c>
      <c r="D92" s="254">
        <v>31629</v>
      </c>
      <c r="E92" s="245">
        <f t="shared" ca="1" si="9"/>
        <v>14188.357917592592</v>
      </c>
      <c r="F92" s="156">
        <f t="shared" si="10"/>
        <v>8</v>
      </c>
      <c r="G92" s="156">
        <f t="shared" si="11"/>
        <v>5</v>
      </c>
      <c r="H92" s="151"/>
      <c r="I92" s="151" t="s">
        <v>362</v>
      </c>
    </row>
    <row r="93" spans="1:9" x14ac:dyDescent="0.4">
      <c r="A93" s="155" t="str">
        <f t="shared" si="8"/>
        <v>Jia Ping Lee</v>
      </c>
      <c r="B93" s="42" t="s">
        <v>923</v>
      </c>
      <c r="C93" t="s">
        <v>58</v>
      </c>
      <c r="D93" s="254">
        <v>34710</v>
      </c>
      <c r="E93" s="245">
        <f t="shared" ca="1" si="9"/>
        <v>11107.357917592592</v>
      </c>
      <c r="F93" s="156">
        <f t="shared" si="10"/>
        <v>1</v>
      </c>
      <c r="G93" s="156">
        <f t="shared" si="11"/>
        <v>11</v>
      </c>
      <c r="H93" s="151"/>
      <c r="I93" s="151" t="s">
        <v>362</v>
      </c>
    </row>
    <row r="94" spans="1:9" x14ac:dyDescent="0.4">
      <c r="A94" s="155" t="str">
        <f t="shared" si="8"/>
        <v>Saran Lewis</v>
      </c>
      <c r="B94" t="s">
        <v>224</v>
      </c>
      <c r="C94" t="s">
        <v>618</v>
      </c>
      <c r="D94" s="254">
        <v>27972</v>
      </c>
      <c r="E94" s="245">
        <f t="shared" ca="1" si="9"/>
        <v>17845.357917592592</v>
      </c>
      <c r="F94" s="156">
        <f t="shared" si="10"/>
        <v>7</v>
      </c>
      <c r="G94" s="156">
        <f t="shared" si="11"/>
        <v>31</v>
      </c>
      <c r="H94" s="151"/>
      <c r="I94" s="151" t="s">
        <v>362</v>
      </c>
    </row>
    <row r="95" spans="1:9" x14ac:dyDescent="0.4">
      <c r="A95" s="155" t="str">
        <f t="shared" si="8"/>
        <v>Shereen Lisk</v>
      </c>
      <c r="B95" t="s">
        <v>221</v>
      </c>
      <c r="C95" t="s">
        <v>619</v>
      </c>
      <c r="D95" s="254">
        <v>26925</v>
      </c>
      <c r="E95" s="245">
        <f t="shared" ca="1" si="9"/>
        <v>18892.357917592592</v>
      </c>
      <c r="F95" s="156">
        <f t="shared" si="10"/>
        <v>9</v>
      </c>
      <c r="G95" s="156">
        <f t="shared" si="11"/>
        <v>18</v>
      </c>
      <c r="H95" s="151"/>
      <c r="I95" s="151" t="s">
        <v>361</v>
      </c>
    </row>
    <row r="96" spans="1:9" x14ac:dyDescent="0.4">
      <c r="A96" s="155" t="str">
        <f t="shared" si="8"/>
        <v>Stephen Lisk</v>
      </c>
      <c r="B96" t="s">
        <v>673</v>
      </c>
      <c r="C96" t="s">
        <v>619</v>
      </c>
      <c r="D96" s="254">
        <v>26193</v>
      </c>
      <c r="E96" s="245">
        <f t="shared" ca="1" si="9"/>
        <v>19624.357917592592</v>
      </c>
      <c r="F96" s="156">
        <f t="shared" si="10"/>
        <v>9</v>
      </c>
      <c r="G96" s="156">
        <f t="shared" si="11"/>
        <v>17</v>
      </c>
      <c r="H96" s="151"/>
      <c r="I96" s="151" t="s">
        <v>361</v>
      </c>
    </row>
    <row r="97" spans="1:9" x14ac:dyDescent="0.4">
      <c r="A97" s="155" t="str">
        <f t="shared" si="8"/>
        <v>Arabella Llewelyn</v>
      </c>
      <c r="B97" t="s">
        <v>550</v>
      </c>
      <c r="C97" t="s">
        <v>620</v>
      </c>
      <c r="D97" s="254">
        <v>26202</v>
      </c>
      <c r="E97" s="245">
        <f t="shared" ca="1" si="9"/>
        <v>19615.357917592592</v>
      </c>
      <c r="F97" s="156">
        <f t="shared" si="10"/>
        <v>9</v>
      </c>
      <c r="G97" s="156">
        <f t="shared" si="11"/>
        <v>26</v>
      </c>
      <c r="H97" s="151"/>
      <c r="I97" s="151" t="s">
        <v>362</v>
      </c>
    </row>
    <row r="98" spans="1:9" x14ac:dyDescent="0.4">
      <c r="A98" s="155" t="str">
        <f t="shared" ref="A98:A129" si="12">B98&amp; " " &amp;C98</f>
        <v>Peter Lloyd</v>
      </c>
      <c r="B98" t="s">
        <v>229</v>
      </c>
      <c r="C98" t="s">
        <v>621</v>
      </c>
      <c r="D98" s="254">
        <v>25358</v>
      </c>
      <c r="E98" s="245">
        <f t="shared" ref="E98:E129" ca="1" si="13">NOW()-D98</f>
        <v>20459.357917592592</v>
      </c>
      <c r="F98" s="156">
        <f t="shared" ref="F98:F129" si="14">MONTH(D98)</f>
        <v>6</v>
      </c>
      <c r="G98" s="156">
        <f t="shared" ref="G98:G129" si="15">DAY(D98)</f>
        <v>4</v>
      </c>
      <c r="H98" s="151"/>
      <c r="I98" s="151" t="s">
        <v>361</v>
      </c>
    </row>
    <row r="99" spans="1:9" x14ac:dyDescent="0.4">
      <c r="A99" s="155" t="str">
        <f t="shared" si="12"/>
        <v>Brian MacBride</v>
      </c>
      <c r="B99" t="s">
        <v>864</v>
      </c>
      <c r="C99" t="s">
        <v>865</v>
      </c>
      <c r="D99" s="254">
        <v>21290</v>
      </c>
      <c r="E99" s="245">
        <f t="shared" ca="1" si="13"/>
        <v>24527.357917592592</v>
      </c>
      <c r="F99" s="156">
        <f t="shared" si="14"/>
        <v>4</v>
      </c>
      <c r="G99" s="156">
        <f t="shared" si="15"/>
        <v>15</v>
      </c>
      <c r="H99" s="151"/>
      <c r="I99" s="151" t="s">
        <v>362</v>
      </c>
    </row>
    <row r="100" spans="1:9" x14ac:dyDescent="0.4">
      <c r="A100" s="155" t="str">
        <f t="shared" si="12"/>
        <v>Tim MacDermott</v>
      </c>
      <c r="B100" t="s">
        <v>233</v>
      </c>
      <c r="C100" t="s">
        <v>866</v>
      </c>
      <c r="D100" s="254">
        <v>23279</v>
      </c>
      <c r="E100" s="245">
        <f t="shared" ca="1" si="13"/>
        <v>22538.357917592592</v>
      </c>
      <c r="F100" s="156">
        <f t="shared" si="14"/>
        <v>9</v>
      </c>
      <c r="G100" s="156">
        <f t="shared" si="15"/>
        <v>25</v>
      </c>
      <c r="H100" s="151"/>
      <c r="I100" s="151" t="s">
        <v>362</v>
      </c>
    </row>
    <row r="101" spans="1:9" x14ac:dyDescent="0.4">
      <c r="A101" s="155" t="str">
        <f t="shared" si="12"/>
        <v>Deborah McCusker</v>
      </c>
      <c r="B101" t="s">
        <v>867</v>
      </c>
      <c r="C101" t="s">
        <v>868</v>
      </c>
      <c r="D101" s="254">
        <v>26128</v>
      </c>
      <c r="E101" s="245">
        <f t="shared" ca="1" si="13"/>
        <v>19689.357917592592</v>
      </c>
      <c r="F101" s="156">
        <f t="shared" si="14"/>
        <v>7</v>
      </c>
      <c r="G101" s="156">
        <f t="shared" si="15"/>
        <v>14</v>
      </c>
      <c r="H101" s="151"/>
      <c r="I101" s="151" t="s">
        <v>361</v>
      </c>
    </row>
    <row r="102" spans="1:9" x14ac:dyDescent="0.4">
      <c r="A102" s="155" t="str">
        <f t="shared" si="12"/>
        <v>Steve McLelland</v>
      </c>
      <c r="B102" t="s">
        <v>41</v>
      </c>
      <c r="C102" t="s">
        <v>654</v>
      </c>
      <c r="D102" s="254">
        <v>19796</v>
      </c>
      <c r="E102" s="245">
        <f t="shared" ca="1" si="13"/>
        <v>26021.357917592592</v>
      </c>
      <c r="F102" s="156">
        <f t="shared" si="14"/>
        <v>3</v>
      </c>
      <c r="G102" s="156">
        <f t="shared" si="15"/>
        <v>13</v>
      </c>
      <c r="H102" s="151"/>
      <c r="I102" s="151" t="s">
        <v>362</v>
      </c>
    </row>
    <row r="103" spans="1:9" x14ac:dyDescent="0.4">
      <c r="A103" s="155" t="str">
        <f t="shared" si="12"/>
        <v>Adam Morgan</v>
      </c>
      <c r="B103" t="s">
        <v>560</v>
      </c>
      <c r="C103" t="s">
        <v>622</v>
      </c>
      <c r="D103" s="254">
        <v>32934</v>
      </c>
      <c r="E103" s="245">
        <f t="shared" ca="1" si="13"/>
        <v>12883.357917592592</v>
      </c>
      <c r="F103" s="156">
        <f t="shared" si="14"/>
        <v>3</v>
      </c>
      <c r="G103" s="156">
        <f t="shared" si="15"/>
        <v>2</v>
      </c>
      <c r="H103" s="151"/>
      <c r="I103" s="151" t="s">
        <v>362</v>
      </c>
    </row>
    <row r="104" spans="1:9" x14ac:dyDescent="0.4">
      <c r="A104" s="155" t="str">
        <f t="shared" si="12"/>
        <v>Caroline Morgan</v>
      </c>
      <c r="B104" t="s">
        <v>44</v>
      </c>
      <c r="C104" t="s">
        <v>622</v>
      </c>
      <c r="D104" s="254">
        <v>25606</v>
      </c>
      <c r="E104" s="245">
        <f t="shared" ca="1" si="13"/>
        <v>20211.357917592592</v>
      </c>
      <c r="F104" s="156">
        <f t="shared" si="14"/>
        <v>2</v>
      </c>
      <c r="G104" s="156">
        <f t="shared" si="15"/>
        <v>7</v>
      </c>
      <c r="H104" s="151"/>
      <c r="I104" s="151" t="s">
        <v>362</v>
      </c>
    </row>
    <row r="105" spans="1:9" x14ac:dyDescent="0.4">
      <c r="A105" s="155" t="str">
        <f t="shared" si="12"/>
        <v>Eurig Morgan</v>
      </c>
      <c r="B105" t="s">
        <v>222</v>
      </c>
      <c r="C105" t="s">
        <v>622</v>
      </c>
      <c r="D105" s="254">
        <v>24873</v>
      </c>
      <c r="E105" s="245">
        <f t="shared" ca="1" si="13"/>
        <v>20944.357917592592</v>
      </c>
      <c r="F105" s="156">
        <f t="shared" si="14"/>
        <v>2</v>
      </c>
      <c r="G105" s="156">
        <f t="shared" si="15"/>
        <v>5</v>
      </c>
      <c r="H105" s="151"/>
      <c r="I105" s="151" t="s">
        <v>361</v>
      </c>
    </row>
    <row r="106" spans="1:9" x14ac:dyDescent="0.4">
      <c r="A106" s="155" t="str">
        <f t="shared" si="12"/>
        <v>Gareth Morgan</v>
      </c>
      <c r="B106" t="s">
        <v>39</v>
      </c>
      <c r="C106" t="s">
        <v>622</v>
      </c>
      <c r="D106" s="254">
        <v>28940</v>
      </c>
      <c r="E106" s="245">
        <f t="shared" ca="1" si="13"/>
        <v>16877.357917592592</v>
      </c>
      <c r="F106" s="156">
        <f t="shared" si="14"/>
        <v>3</v>
      </c>
      <c r="G106" s="156">
        <f t="shared" si="15"/>
        <v>26</v>
      </c>
      <c r="H106" s="151"/>
      <c r="I106" s="151" t="s">
        <v>361</v>
      </c>
    </row>
    <row r="107" spans="1:9" x14ac:dyDescent="0.4">
      <c r="A107" s="155" t="str">
        <f t="shared" si="12"/>
        <v>Sean Morgans</v>
      </c>
      <c r="B107" t="s">
        <v>561</v>
      </c>
      <c r="C107" t="s">
        <v>661</v>
      </c>
      <c r="D107" s="254">
        <v>25598</v>
      </c>
      <c r="E107" s="245">
        <f t="shared" ca="1" si="13"/>
        <v>20219.357917592592</v>
      </c>
      <c r="F107" s="156">
        <f t="shared" si="14"/>
        <v>1</v>
      </c>
      <c r="G107" s="156">
        <f t="shared" si="15"/>
        <v>30</v>
      </c>
      <c r="H107" s="151"/>
      <c r="I107" s="151" t="s">
        <v>362</v>
      </c>
    </row>
    <row r="108" spans="1:9" x14ac:dyDescent="0.4">
      <c r="A108" s="155" t="str">
        <f t="shared" si="12"/>
        <v>Lee Morris</v>
      </c>
      <c r="B108" t="s">
        <v>58</v>
      </c>
      <c r="C108" t="s">
        <v>624</v>
      </c>
      <c r="D108" s="254">
        <v>29756</v>
      </c>
      <c r="E108" s="245">
        <f t="shared" ca="1" si="13"/>
        <v>16061.357917592592</v>
      </c>
      <c r="F108" s="156">
        <f t="shared" si="14"/>
        <v>6</v>
      </c>
      <c r="G108" s="156">
        <f t="shared" si="15"/>
        <v>19</v>
      </c>
      <c r="H108" s="151"/>
      <c r="I108" s="151" t="s">
        <v>361</v>
      </c>
    </row>
    <row r="109" spans="1:9" x14ac:dyDescent="0.4">
      <c r="A109" s="155" t="str">
        <f t="shared" si="12"/>
        <v>Fran Newman</v>
      </c>
      <c r="B109" s="42" t="s">
        <v>568</v>
      </c>
      <c r="C109" t="s">
        <v>625</v>
      </c>
      <c r="D109" s="254">
        <v>23499</v>
      </c>
      <c r="E109" s="245">
        <f t="shared" ca="1" si="13"/>
        <v>22318.357917592592</v>
      </c>
      <c r="F109" s="156">
        <f t="shared" si="14"/>
        <v>5</v>
      </c>
      <c r="G109" s="156">
        <f t="shared" si="15"/>
        <v>2</v>
      </c>
      <c r="H109" s="151"/>
      <c r="I109" s="151" t="s">
        <v>361</v>
      </c>
    </row>
    <row r="110" spans="1:9" x14ac:dyDescent="0.4">
      <c r="A110" s="155" t="str">
        <f t="shared" si="12"/>
        <v>Becky Nicholas</v>
      </c>
      <c r="B110" t="s">
        <v>551</v>
      </c>
      <c r="C110" t="s">
        <v>626</v>
      </c>
      <c r="D110" s="254">
        <v>32150</v>
      </c>
      <c r="E110" s="245">
        <f t="shared" ca="1" si="13"/>
        <v>13667.357917592592</v>
      </c>
      <c r="F110" s="156">
        <f t="shared" si="14"/>
        <v>1</v>
      </c>
      <c r="G110" s="156">
        <f t="shared" si="15"/>
        <v>8</v>
      </c>
      <c r="H110" s="151"/>
      <c r="I110" s="151" t="s">
        <v>361</v>
      </c>
    </row>
    <row r="111" spans="1:9" x14ac:dyDescent="0.4">
      <c r="A111" s="155" t="str">
        <f t="shared" si="12"/>
        <v>Adrian Novis</v>
      </c>
      <c r="B111" t="s">
        <v>247</v>
      </c>
      <c r="C111" t="s">
        <v>627</v>
      </c>
      <c r="D111" s="254">
        <v>24776</v>
      </c>
      <c r="E111" s="245">
        <f t="shared" ca="1" si="13"/>
        <v>21041.357917592592</v>
      </c>
      <c r="F111" s="156">
        <f t="shared" si="14"/>
        <v>10</v>
      </c>
      <c r="G111" s="156">
        <f t="shared" si="15"/>
        <v>31</v>
      </c>
      <c r="H111" s="151"/>
      <c r="I111" s="151" t="s">
        <v>361</v>
      </c>
    </row>
    <row r="112" spans="1:9" x14ac:dyDescent="0.4">
      <c r="A112" s="155" t="str">
        <f t="shared" si="12"/>
        <v>Linda Owens</v>
      </c>
      <c r="B112" t="s">
        <v>43</v>
      </c>
      <c r="C112" t="s">
        <v>628</v>
      </c>
      <c r="D112" s="254">
        <v>18686</v>
      </c>
      <c r="E112" s="245">
        <f t="shared" ca="1" si="13"/>
        <v>27131.357917592592</v>
      </c>
      <c r="F112" s="156">
        <f t="shared" si="14"/>
        <v>2</v>
      </c>
      <c r="G112" s="156">
        <f t="shared" si="15"/>
        <v>27</v>
      </c>
      <c r="H112" s="151"/>
      <c r="I112" s="151" t="s">
        <v>362</v>
      </c>
    </row>
    <row r="113" spans="1:9" x14ac:dyDescent="0.4">
      <c r="A113" s="155" t="str">
        <f t="shared" si="12"/>
        <v>Gareth Parry</v>
      </c>
      <c r="B113" t="s">
        <v>39</v>
      </c>
      <c r="C113" t="s">
        <v>623</v>
      </c>
      <c r="D113" s="254">
        <v>28935</v>
      </c>
      <c r="E113" s="245">
        <f t="shared" ca="1" si="13"/>
        <v>16882.357917592592</v>
      </c>
      <c r="F113" s="156">
        <f t="shared" si="14"/>
        <v>3</v>
      </c>
      <c r="G113" s="156">
        <f t="shared" si="15"/>
        <v>21</v>
      </c>
      <c r="H113" s="151"/>
      <c r="I113" s="151" t="s">
        <v>361</v>
      </c>
    </row>
    <row r="114" spans="1:9" x14ac:dyDescent="0.4">
      <c r="A114" s="155" t="str">
        <f t="shared" si="12"/>
        <v>Ashley Pascoe</v>
      </c>
      <c r="B114" t="s">
        <v>127</v>
      </c>
      <c r="C114" t="s">
        <v>629</v>
      </c>
      <c r="D114" s="254">
        <v>26384</v>
      </c>
      <c r="E114" s="245">
        <f t="shared" ca="1" si="13"/>
        <v>19433.357917592592</v>
      </c>
      <c r="F114" s="156">
        <f t="shared" si="14"/>
        <v>3</v>
      </c>
      <c r="G114" s="156">
        <f t="shared" si="15"/>
        <v>26</v>
      </c>
      <c r="H114" s="151"/>
      <c r="I114" s="151" t="s">
        <v>362</v>
      </c>
    </row>
    <row r="115" spans="1:9" x14ac:dyDescent="0.4">
      <c r="A115" s="155" t="str">
        <f t="shared" si="12"/>
        <v>Mike Prasad</v>
      </c>
      <c r="B115" t="s">
        <v>42</v>
      </c>
      <c r="C115" t="s">
        <v>630</v>
      </c>
      <c r="D115" s="254">
        <v>24616</v>
      </c>
      <c r="E115" s="245">
        <f t="shared" ca="1" si="13"/>
        <v>21201.357917592592</v>
      </c>
      <c r="F115" s="156">
        <f t="shared" si="14"/>
        <v>5</v>
      </c>
      <c r="G115" s="156">
        <f t="shared" si="15"/>
        <v>24</v>
      </c>
      <c r="H115" s="151"/>
      <c r="I115" s="151" t="s">
        <v>361</v>
      </c>
    </row>
    <row r="116" spans="1:9" x14ac:dyDescent="0.4">
      <c r="A116" s="155" t="str">
        <f t="shared" si="12"/>
        <v>Chris Pridmore</v>
      </c>
      <c r="B116" t="s">
        <v>159</v>
      </c>
      <c r="C116" t="s">
        <v>631</v>
      </c>
      <c r="D116" s="254">
        <v>31232</v>
      </c>
      <c r="E116" s="245">
        <f t="shared" ca="1" si="13"/>
        <v>14585.357917592592</v>
      </c>
      <c r="F116" s="156">
        <f t="shared" si="14"/>
        <v>7</v>
      </c>
      <c r="G116" s="156">
        <f t="shared" si="15"/>
        <v>4</v>
      </c>
      <c r="H116" s="151"/>
      <c r="I116" s="151" t="s">
        <v>362</v>
      </c>
    </row>
    <row r="117" spans="1:9" x14ac:dyDescent="0.4">
      <c r="A117" s="155" t="str">
        <f t="shared" si="12"/>
        <v>Alan Pritchard</v>
      </c>
      <c r="B117" t="s">
        <v>552</v>
      </c>
      <c r="C117" t="s">
        <v>632</v>
      </c>
      <c r="D117" s="254">
        <v>20900</v>
      </c>
      <c r="E117" s="245">
        <f t="shared" ca="1" si="13"/>
        <v>24917.357917592592</v>
      </c>
      <c r="F117" s="156">
        <f t="shared" si="14"/>
        <v>3</v>
      </c>
      <c r="G117" s="156">
        <f t="shared" si="15"/>
        <v>21</v>
      </c>
      <c r="H117" s="151"/>
      <c r="I117" s="151" t="s">
        <v>361</v>
      </c>
    </row>
    <row r="118" spans="1:9" x14ac:dyDescent="0.4">
      <c r="A118" s="155" t="str">
        <f t="shared" si="12"/>
        <v>Andy Rees</v>
      </c>
      <c r="B118" t="s">
        <v>563</v>
      </c>
      <c r="C118" t="s">
        <v>633</v>
      </c>
      <c r="D118" s="254">
        <v>21946</v>
      </c>
      <c r="E118" s="245">
        <f t="shared" ca="1" si="13"/>
        <v>23871.357917592592</v>
      </c>
      <c r="F118" s="156">
        <f t="shared" si="14"/>
        <v>1</v>
      </c>
      <c r="G118" s="156">
        <f t="shared" si="15"/>
        <v>31</v>
      </c>
      <c r="H118" s="151"/>
      <c r="I118" s="151" t="s">
        <v>361</v>
      </c>
    </row>
    <row r="119" spans="1:9" x14ac:dyDescent="0.4">
      <c r="A119" s="155" t="str">
        <f t="shared" si="12"/>
        <v>Linda Rees</v>
      </c>
      <c r="B119" t="s">
        <v>43</v>
      </c>
      <c r="C119" t="s">
        <v>633</v>
      </c>
      <c r="D119" s="254">
        <v>22199</v>
      </c>
      <c r="E119" s="245">
        <f t="shared" ca="1" si="13"/>
        <v>23618.357917592592</v>
      </c>
      <c r="F119" s="156">
        <f t="shared" si="14"/>
        <v>10</v>
      </c>
      <c r="G119" s="156">
        <f t="shared" si="15"/>
        <v>10</v>
      </c>
      <c r="H119" s="151"/>
      <c r="I119" s="151" t="s">
        <v>362</v>
      </c>
    </row>
    <row r="120" spans="1:9" x14ac:dyDescent="0.4">
      <c r="A120" s="155" t="str">
        <f t="shared" si="12"/>
        <v>Paul Rees</v>
      </c>
      <c r="B120" t="s">
        <v>34</v>
      </c>
      <c r="C120" t="s">
        <v>633</v>
      </c>
      <c r="D120" s="254">
        <v>22692</v>
      </c>
      <c r="E120" s="245">
        <f t="shared" ca="1" si="13"/>
        <v>23125.357917592592</v>
      </c>
      <c r="F120" s="156">
        <f t="shared" si="14"/>
        <v>2</v>
      </c>
      <c r="G120" s="156">
        <f t="shared" si="15"/>
        <v>15</v>
      </c>
      <c r="H120" s="151"/>
      <c r="I120" s="151" t="s">
        <v>362</v>
      </c>
    </row>
    <row r="121" spans="1:9" x14ac:dyDescent="0.4">
      <c r="A121" s="155" t="str">
        <f t="shared" si="12"/>
        <v>Sandra Rees</v>
      </c>
      <c r="B121" t="s">
        <v>139</v>
      </c>
      <c r="C121" t="s">
        <v>633</v>
      </c>
      <c r="D121" s="254">
        <v>23190</v>
      </c>
      <c r="E121" s="245">
        <f t="shared" ca="1" si="13"/>
        <v>22627.357917592592</v>
      </c>
      <c r="F121" s="156">
        <f t="shared" si="14"/>
        <v>6</v>
      </c>
      <c r="G121" s="156">
        <f t="shared" si="15"/>
        <v>28</v>
      </c>
      <c r="H121" s="151"/>
      <c r="I121" s="151" t="s">
        <v>361</v>
      </c>
    </row>
    <row r="122" spans="1:9" x14ac:dyDescent="0.4">
      <c r="A122" s="155" t="str">
        <f t="shared" si="12"/>
        <v>Manisha Rickards</v>
      </c>
      <c r="B122" t="s">
        <v>540</v>
      </c>
      <c r="C122" t="s">
        <v>634</v>
      </c>
      <c r="D122" s="254">
        <v>23159</v>
      </c>
      <c r="E122" s="245">
        <f t="shared" ca="1" si="13"/>
        <v>22658.357917592592</v>
      </c>
      <c r="F122" s="156">
        <f t="shared" si="14"/>
        <v>5</v>
      </c>
      <c r="G122" s="156">
        <f t="shared" si="15"/>
        <v>28</v>
      </c>
      <c r="H122" s="151"/>
      <c r="I122" s="151" t="s">
        <v>361</v>
      </c>
    </row>
    <row r="123" spans="1:9" x14ac:dyDescent="0.4">
      <c r="A123" s="155" t="str">
        <f t="shared" si="12"/>
        <v>Diane Ridgeway</v>
      </c>
      <c r="B123" t="s">
        <v>228</v>
      </c>
      <c r="C123" t="s">
        <v>635</v>
      </c>
      <c r="D123" s="254">
        <v>24742</v>
      </c>
      <c r="E123" s="245">
        <f t="shared" ca="1" si="13"/>
        <v>21075.357917592592</v>
      </c>
      <c r="F123" s="156">
        <f t="shared" si="14"/>
        <v>9</v>
      </c>
      <c r="G123" s="156">
        <f t="shared" si="15"/>
        <v>27</v>
      </c>
      <c r="H123" s="151"/>
      <c r="I123" s="151" t="s">
        <v>361</v>
      </c>
    </row>
    <row r="124" spans="1:9" x14ac:dyDescent="0.4">
      <c r="A124" s="155" t="str">
        <f t="shared" si="12"/>
        <v>Peter Roberts</v>
      </c>
      <c r="B124" t="s">
        <v>229</v>
      </c>
      <c r="C124" t="s">
        <v>636</v>
      </c>
      <c r="D124" s="254">
        <v>25096</v>
      </c>
      <c r="E124" s="245">
        <f t="shared" ca="1" si="13"/>
        <v>20721.357917592592</v>
      </c>
      <c r="F124" s="156">
        <f t="shared" si="14"/>
        <v>9</v>
      </c>
      <c r="G124" s="156">
        <f t="shared" si="15"/>
        <v>15</v>
      </c>
      <c r="H124" s="151"/>
      <c r="I124" s="151" t="s">
        <v>361</v>
      </c>
    </row>
    <row r="125" spans="1:9" x14ac:dyDescent="0.4">
      <c r="A125" s="155" t="str">
        <f t="shared" si="12"/>
        <v>Nic Rowe</v>
      </c>
      <c r="B125" s="42" t="s">
        <v>882</v>
      </c>
      <c r="C125" t="s">
        <v>637</v>
      </c>
      <c r="D125" s="254">
        <v>25332</v>
      </c>
      <c r="E125" s="245">
        <f t="shared" ca="1" si="13"/>
        <v>20485.357917592592</v>
      </c>
      <c r="F125" s="156">
        <f t="shared" si="14"/>
        <v>5</v>
      </c>
      <c r="G125" s="156">
        <f t="shared" si="15"/>
        <v>9</v>
      </c>
      <c r="H125" s="151"/>
      <c r="I125" s="151" t="s">
        <v>361</v>
      </c>
    </row>
    <row r="126" spans="1:9" x14ac:dyDescent="0.4">
      <c r="A126" s="155" t="str">
        <f t="shared" si="12"/>
        <v>Ruth Salmon</v>
      </c>
      <c r="B126" t="s">
        <v>610</v>
      </c>
      <c r="C126" t="s">
        <v>653</v>
      </c>
      <c r="D126" s="254">
        <v>29297</v>
      </c>
      <c r="E126" s="245">
        <f t="shared" ca="1" si="13"/>
        <v>16520.357917592592</v>
      </c>
      <c r="F126" s="156">
        <f t="shared" si="14"/>
        <v>3</v>
      </c>
      <c r="G126" s="156">
        <f t="shared" si="15"/>
        <v>17</v>
      </c>
      <c r="H126" s="151"/>
      <c r="I126" s="151" t="s">
        <v>361</v>
      </c>
    </row>
    <row r="127" spans="1:9" x14ac:dyDescent="0.4">
      <c r="A127" s="155" t="str">
        <f t="shared" si="12"/>
        <v>John Sanderson</v>
      </c>
      <c r="B127" t="s">
        <v>33</v>
      </c>
      <c r="C127" t="s">
        <v>641</v>
      </c>
      <c r="D127" s="254">
        <v>20894</v>
      </c>
      <c r="E127" s="245">
        <f t="shared" ca="1" si="13"/>
        <v>24923.357917592592</v>
      </c>
      <c r="F127" s="149">
        <f t="shared" si="14"/>
        <v>3</v>
      </c>
      <c r="G127" s="149">
        <f t="shared" si="15"/>
        <v>15</v>
      </c>
      <c r="H127" s="151"/>
      <c r="I127" s="151" t="s">
        <v>362</v>
      </c>
    </row>
    <row r="128" spans="1:9" x14ac:dyDescent="0.4">
      <c r="A128" s="155" t="str">
        <f t="shared" si="12"/>
        <v>Caroline Sandles</v>
      </c>
      <c r="B128" t="s">
        <v>44</v>
      </c>
      <c r="C128" t="s">
        <v>638</v>
      </c>
      <c r="D128" s="254">
        <v>24412</v>
      </c>
      <c r="E128" s="245">
        <f t="shared" ca="1" si="13"/>
        <v>21405.357917592592</v>
      </c>
      <c r="F128" s="156">
        <f t="shared" si="14"/>
        <v>11</v>
      </c>
      <c r="G128" s="156">
        <f t="shared" si="15"/>
        <v>1</v>
      </c>
      <c r="H128" s="151"/>
      <c r="I128" s="151" t="s">
        <v>362</v>
      </c>
    </row>
    <row r="129" spans="1:9" x14ac:dyDescent="0.4">
      <c r="A129" s="155" t="str">
        <f t="shared" si="12"/>
        <v>Rob Sandles</v>
      </c>
      <c r="B129" s="42" t="s">
        <v>577</v>
      </c>
      <c r="C129" t="s">
        <v>638</v>
      </c>
      <c r="D129" s="254">
        <v>24061</v>
      </c>
      <c r="E129" s="245">
        <f t="shared" ca="1" si="13"/>
        <v>21756.357917592592</v>
      </c>
      <c r="F129" s="156">
        <f t="shared" si="14"/>
        <v>11</v>
      </c>
      <c r="G129" s="156">
        <f t="shared" si="15"/>
        <v>15</v>
      </c>
      <c r="H129" s="151"/>
      <c r="I129" s="151" t="s">
        <v>361</v>
      </c>
    </row>
    <row r="130" spans="1:9" x14ac:dyDescent="0.4">
      <c r="A130" s="155" t="str">
        <f t="shared" ref="A130:A147" si="16">B130&amp; " " &amp;C130</f>
        <v>Claire Scott</v>
      </c>
      <c r="B130" t="s">
        <v>726</v>
      </c>
      <c r="C130" t="s">
        <v>727</v>
      </c>
      <c r="D130" s="254">
        <v>31066</v>
      </c>
      <c r="E130" s="245">
        <f t="shared" ref="E130:E147" ca="1" si="17">NOW()-D130</f>
        <v>14751.357917592592</v>
      </c>
      <c r="F130" s="156">
        <f t="shared" ref="F130:F147" si="18">MONTH(D130)</f>
        <v>1</v>
      </c>
      <c r="G130" s="156">
        <f t="shared" ref="G130:G147" si="19">DAY(D130)</f>
        <v>19</v>
      </c>
      <c r="H130" s="151"/>
      <c r="I130" s="151" t="s">
        <v>362</v>
      </c>
    </row>
    <row r="131" spans="1:9" x14ac:dyDescent="0.4">
      <c r="A131" s="155" t="str">
        <f t="shared" si="16"/>
        <v>Fay Sharpe</v>
      </c>
      <c r="B131" t="s">
        <v>45</v>
      </c>
      <c r="C131" t="s">
        <v>640</v>
      </c>
      <c r="D131" s="254">
        <v>21944</v>
      </c>
      <c r="E131" s="245">
        <f t="shared" ca="1" si="17"/>
        <v>23873.357917592592</v>
      </c>
      <c r="F131" s="156">
        <f t="shared" si="18"/>
        <v>1</v>
      </c>
      <c r="G131" s="156">
        <f t="shared" si="19"/>
        <v>29</v>
      </c>
      <c r="H131" s="151"/>
      <c r="I131" s="151" t="s">
        <v>361</v>
      </c>
    </row>
    <row r="132" spans="1:9" x14ac:dyDescent="0.4">
      <c r="A132" s="155" t="str">
        <f t="shared" si="16"/>
        <v>Chris Simons</v>
      </c>
      <c r="B132" t="s">
        <v>159</v>
      </c>
      <c r="C132" t="s">
        <v>642</v>
      </c>
      <c r="D132" s="254">
        <v>31868</v>
      </c>
      <c r="E132" s="245">
        <f t="shared" ca="1" si="17"/>
        <v>13949.357917592592</v>
      </c>
      <c r="F132" s="156">
        <f t="shared" si="18"/>
        <v>4</v>
      </c>
      <c r="G132" s="156">
        <f t="shared" si="19"/>
        <v>1</v>
      </c>
      <c r="H132" s="151"/>
      <c r="I132" s="151" t="s">
        <v>361</v>
      </c>
    </row>
    <row r="133" spans="1:9" x14ac:dyDescent="0.4">
      <c r="A133" s="155" t="str">
        <f t="shared" si="16"/>
        <v>Allan Smith</v>
      </c>
      <c r="B133" t="s">
        <v>869</v>
      </c>
      <c r="C133" t="s">
        <v>639</v>
      </c>
      <c r="D133" s="254">
        <v>12158</v>
      </c>
      <c r="E133" s="245">
        <f t="shared" ca="1" si="17"/>
        <v>33659.357917592592</v>
      </c>
      <c r="F133" s="156">
        <f t="shared" si="18"/>
        <v>4</v>
      </c>
      <c r="G133" s="156">
        <f t="shared" si="19"/>
        <v>14</v>
      </c>
      <c r="H133" s="151"/>
      <c r="I133" s="151" t="s">
        <v>362</v>
      </c>
    </row>
    <row r="134" spans="1:9" x14ac:dyDescent="0.4">
      <c r="A134" s="155" t="str">
        <f t="shared" si="16"/>
        <v>Christina Smith</v>
      </c>
      <c r="B134" t="s">
        <v>46</v>
      </c>
      <c r="C134" t="s">
        <v>639</v>
      </c>
      <c r="D134" s="254">
        <v>22048</v>
      </c>
      <c r="E134" s="245">
        <f t="shared" ca="1" si="17"/>
        <v>23769.357917592592</v>
      </c>
      <c r="F134" s="156">
        <f t="shared" si="18"/>
        <v>5</v>
      </c>
      <c r="G134" s="156">
        <f t="shared" si="19"/>
        <v>12</v>
      </c>
      <c r="H134" s="151"/>
      <c r="I134" s="151" t="s">
        <v>362</v>
      </c>
    </row>
    <row r="135" spans="1:9" x14ac:dyDescent="0.4">
      <c r="A135" s="155" t="str">
        <f t="shared" si="16"/>
        <v>Chris Snary</v>
      </c>
      <c r="B135" t="s">
        <v>159</v>
      </c>
      <c r="C135" t="s">
        <v>655</v>
      </c>
      <c r="D135" s="254">
        <v>31537</v>
      </c>
      <c r="E135" s="245">
        <f t="shared" ca="1" si="17"/>
        <v>14280.357917592592</v>
      </c>
      <c r="F135" s="156">
        <f t="shared" si="18"/>
        <v>5</v>
      </c>
      <c r="G135" s="156">
        <f t="shared" si="19"/>
        <v>5</v>
      </c>
      <c r="H135" s="151"/>
      <c r="I135" s="151" t="s">
        <v>362</v>
      </c>
    </row>
    <row r="136" spans="1:9" x14ac:dyDescent="0.4">
      <c r="A136" s="155" t="str">
        <f t="shared" si="16"/>
        <v>Gina Southam</v>
      </c>
      <c r="B136" t="s">
        <v>178</v>
      </c>
      <c r="C136" t="s">
        <v>644</v>
      </c>
      <c r="D136" s="254">
        <v>27522</v>
      </c>
      <c r="E136" s="245">
        <f t="shared" ca="1" si="17"/>
        <v>18295.357917592592</v>
      </c>
      <c r="F136" s="156">
        <f t="shared" si="18"/>
        <v>5</v>
      </c>
      <c r="G136" s="156">
        <f t="shared" si="19"/>
        <v>8</v>
      </c>
      <c r="H136" s="151"/>
      <c r="I136" s="151" t="s">
        <v>361</v>
      </c>
    </row>
    <row r="137" spans="1:9" x14ac:dyDescent="0.4">
      <c r="A137" s="155" t="str">
        <f t="shared" si="16"/>
        <v>Ian Southam</v>
      </c>
      <c r="B137" t="s">
        <v>14</v>
      </c>
      <c r="C137" t="s">
        <v>644</v>
      </c>
      <c r="D137" s="254">
        <v>23958</v>
      </c>
      <c r="E137" s="245">
        <f t="shared" ca="1" si="17"/>
        <v>21859.357917592592</v>
      </c>
      <c r="F137" s="156">
        <f t="shared" si="18"/>
        <v>8</v>
      </c>
      <c r="G137" s="156">
        <f t="shared" si="19"/>
        <v>4</v>
      </c>
      <c r="H137" s="151"/>
      <c r="I137" s="151" t="s">
        <v>362</v>
      </c>
    </row>
    <row r="138" spans="1:9" x14ac:dyDescent="0.4">
      <c r="A138" s="155" t="str">
        <f t="shared" si="16"/>
        <v>Jenny Stanford</v>
      </c>
      <c r="B138" s="42" t="s">
        <v>880</v>
      </c>
      <c r="C138" t="s">
        <v>870</v>
      </c>
      <c r="D138" s="254">
        <v>30068</v>
      </c>
      <c r="E138" s="245">
        <f t="shared" ca="1" si="17"/>
        <v>15749.357917592592</v>
      </c>
      <c r="F138" s="156">
        <f t="shared" si="18"/>
        <v>4</v>
      </c>
      <c r="G138" s="156">
        <f t="shared" si="19"/>
        <v>27</v>
      </c>
      <c r="H138" s="151"/>
      <c r="I138" s="151" t="s">
        <v>362</v>
      </c>
    </row>
    <row r="139" spans="1:9" x14ac:dyDescent="0.4">
      <c r="A139" s="155" t="str">
        <f t="shared" si="16"/>
        <v>Louise Steer</v>
      </c>
      <c r="B139" t="s">
        <v>21</v>
      </c>
      <c r="C139" t="s">
        <v>657</v>
      </c>
      <c r="D139" s="254">
        <v>29311</v>
      </c>
      <c r="E139" s="245">
        <f t="shared" ca="1" si="17"/>
        <v>16506.357917592592</v>
      </c>
      <c r="F139" s="156">
        <f t="shared" si="18"/>
        <v>3</v>
      </c>
      <c r="G139" s="156">
        <f t="shared" si="19"/>
        <v>31</v>
      </c>
      <c r="H139" s="151"/>
      <c r="I139" s="151" t="s">
        <v>361</v>
      </c>
    </row>
    <row r="140" spans="1:9" x14ac:dyDescent="0.4">
      <c r="A140" s="155" t="str">
        <f t="shared" si="16"/>
        <v>Paula Stockley</v>
      </c>
      <c r="B140" t="s">
        <v>249</v>
      </c>
      <c r="C140" t="s">
        <v>645</v>
      </c>
      <c r="D140" s="254">
        <v>29442</v>
      </c>
      <c r="E140" s="245">
        <f t="shared" ca="1" si="17"/>
        <v>16375.357917592592</v>
      </c>
      <c r="F140" s="156">
        <f t="shared" si="18"/>
        <v>8</v>
      </c>
      <c r="G140" s="156">
        <f t="shared" si="19"/>
        <v>9</v>
      </c>
      <c r="H140" s="151"/>
      <c r="I140" s="151" t="s">
        <v>361</v>
      </c>
    </row>
    <row r="141" spans="1:9" x14ac:dyDescent="0.4">
      <c r="A141" s="155" t="str">
        <f t="shared" si="16"/>
        <v>Alice Sullivan</v>
      </c>
      <c r="B141" t="s">
        <v>553</v>
      </c>
      <c r="C141" t="s">
        <v>646</v>
      </c>
      <c r="D141" s="254">
        <v>28349</v>
      </c>
      <c r="E141" s="245">
        <f t="shared" ca="1" si="17"/>
        <v>17468.357917592592</v>
      </c>
      <c r="F141" s="156">
        <f t="shared" si="18"/>
        <v>8</v>
      </c>
      <c r="G141" s="156">
        <f t="shared" si="19"/>
        <v>12</v>
      </c>
      <c r="H141" s="151"/>
      <c r="I141" s="151" t="s">
        <v>362</v>
      </c>
    </row>
    <row r="142" spans="1:9" x14ac:dyDescent="0.4">
      <c r="A142" s="155" t="str">
        <f t="shared" si="16"/>
        <v>Debra thomas</v>
      </c>
      <c r="B142" t="s">
        <v>663</v>
      </c>
      <c r="C142" t="s">
        <v>871</v>
      </c>
      <c r="D142" s="254">
        <v>34068</v>
      </c>
      <c r="E142" s="245">
        <f t="shared" ca="1" si="17"/>
        <v>11749.357917592592</v>
      </c>
      <c r="F142" s="156">
        <f t="shared" si="18"/>
        <v>4</v>
      </c>
      <c r="G142" s="156">
        <f t="shared" si="19"/>
        <v>9</v>
      </c>
    </row>
    <row r="143" spans="1:9" x14ac:dyDescent="0.4">
      <c r="A143" s="155" t="str">
        <f t="shared" si="16"/>
        <v>Michelle Thomas-Luisi</v>
      </c>
      <c r="B143" t="s">
        <v>236</v>
      </c>
      <c r="C143" t="s">
        <v>872</v>
      </c>
      <c r="D143" s="254">
        <v>24719</v>
      </c>
      <c r="E143" s="245">
        <f t="shared" ca="1" si="17"/>
        <v>21098.357917592592</v>
      </c>
      <c r="F143" s="156">
        <f t="shared" si="18"/>
        <v>9</v>
      </c>
      <c r="G143" s="156">
        <f t="shared" si="19"/>
        <v>4</v>
      </c>
    </row>
    <row r="144" spans="1:9" x14ac:dyDescent="0.4">
      <c r="A144" s="155" t="str">
        <f t="shared" si="16"/>
        <v>Hans Thompson</v>
      </c>
      <c r="B144" t="s">
        <v>667</v>
      </c>
      <c r="C144" t="s">
        <v>668</v>
      </c>
      <c r="D144" s="254">
        <v>19819</v>
      </c>
      <c r="E144" s="245">
        <f t="shared" ca="1" si="17"/>
        <v>25998.357917592592</v>
      </c>
      <c r="F144" s="156">
        <f t="shared" si="18"/>
        <v>4</v>
      </c>
      <c r="G144" s="156">
        <f t="shared" si="19"/>
        <v>5</v>
      </c>
    </row>
    <row r="145" spans="1:7" x14ac:dyDescent="0.4">
      <c r="A145" s="155" t="str">
        <f t="shared" si="16"/>
        <v>Sharon Trotman</v>
      </c>
      <c r="B145" t="s">
        <v>104</v>
      </c>
      <c r="C145" t="s">
        <v>647</v>
      </c>
      <c r="D145" s="254">
        <v>25434</v>
      </c>
      <c r="E145" s="245">
        <f t="shared" ca="1" si="17"/>
        <v>20383.357917592592</v>
      </c>
      <c r="F145" s="156">
        <f t="shared" si="18"/>
        <v>8</v>
      </c>
      <c r="G145" s="156">
        <f t="shared" si="19"/>
        <v>19</v>
      </c>
    </row>
    <row r="146" spans="1:7" x14ac:dyDescent="0.4">
      <c r="A146" s="155" t="str">
        <f t="shared" si="16"/>
        <v>Simon Vaughan</v>
      </c>
      <c r="B146" t="s">
        <v>549</v>
      </c>
      <c r="C146" t="s">
        <v>873</v>
      </c>
      <c r="D146" s="254">
        <v>26560</v>
      </c>
      <c r="E146" s="245">
        <f t="shared" ca="1" si="17"/>
        <v>19257.357917592592</v>
      </c>
      <c r="F146" s="156">
        <f t="shared" si="18"/>
        <v>9</v>
      </c>
      <c r="G146" s="156">
        <f t="shared" si="19"/>
        <v>18</v>
      </c>
    </row>
    <row r="147" spans="1:7" x14ac:dyDescent="0.4">
      <c r="A147" s="155" t="str">
        <f t="shared" si="16"/>
        <v>Carl Vonk</v>
      </c>
      <c r="B147" t="s">
        <v>874</v>
      </c>
      <c r="C147" t="s">
        <v>875</v>
      </c>
      <c r="D147" s="254">
        <v>25032</v>
      </c>
      <c r="E147" s="245">
        <f t="shared" ca="1" si="17"/>
        <v>20785.357917592592</v>
      </c>
      <c r="F147" s="156">
        <f t="shared" si="18"/>
        <v>7</v>
      </c>
      <c r="G147" s="156">
        <f t="shared" si="19"/>
        <v>13</v>
      </c>
    </row>
    <row r="148" spans="1:7" x14ac:dyDescent="0.4">
      <c r="A148" s="155" t="str">
        <f t="shared" ref="A148:A160" si="20">B148&amp; " " &amp;C148</f>
        <v>Anna Wake</v>
      </c>
      <c r="B148" t="s">
        <v>243</v>
      </c>
      <c r="C148" t="s">
        <v>648</v>
      </c>
      <c r="D148" s="254">
        <v>26252</v>
      </c>
      <c r="E148" s="245">
        <f t="shared" ref="E148:E154" ca="1" si="21">NOW()-D148</f>
        <v>19565.357917592592</v>
      </c>
      <c r="F148" s="156">
        <f t="shared" ref="F148:F154" si="22">MONTH(D148)</f>
        <v>11</v>
      </c>
      <c r="G148" s="156">
        <f t="shared" ref="G148:G154" si="23">DAY(D148)</f>
        <v>15</v>
      </c>
    </row>
    <row r="149" spans="1:7" x14ac:dyDescent="0.4">
      <c r="A149" s="155" t="str">
        <f t="shared" si="20"/>
        <v>Jane Wallace</v>
      </c>
      <c r="B149" t="s">
        <v>24</v>
      </c>
      <c r="C149" t="s">
        <v>649</v>
      </c>
      <c r="D149" s="254">
        <v>23983</v>
      </c>
      <c r="E149" s="245">
        <f t="shared" ca="1" si="21"/>
        <v>21834.357917592592</v>
      </c>
      <c r="F149" s="156">
        <f t="shared" si="22"/>
        <v>8</v>
      </c>
      <c r="G149" s="156">
        <f t="shared" si="23"/>
        <v>29</v>
      </c>
    </row>
    <row r="150" spans="1:7" x14ac:dyDescent="0.4">
      <c r="A150" s="155" t="str">
        <f t="shared" si="20"/>
        <v>Philip Wallace</v>
      </c>
      <c r="B150" t="s">
        <v>57</v>
      </c>
      <c r="C150" t="s">
        <v>649</v>
      </c>
      <c r="D150" s="254">
        <v>23148</v>
      </c>
      <c r="E150" s="245">
        <f t="shared" ca="1" si="21"/>
        <v>22669.357917592592</v>
      </c>
      <c r="F150" s="156">
        <f t="shared" si="22"/>
        <v>5</v>
      </c>
      <c r="G150" s="156">
        <f t="shared" si="23"/>
        <v>17</v>
      </c>
    </row>
    <row r="151" spans="1:7" x14ac:dyDescent="0.4">
      <c r="A151" s="155" t="str">
        <f t="shared" si="20"/>
        <v>Kevin Watson</v>
      </c>
      <c r="B151" t="s">
        <v>242</v>
      </c>
      <c r="C151" t="s">
        <v>650</v>
      </c>
      <c r="D151" s="254">
        <v>26114</v>
      </c>
      <c r="E151" s="245">
        <f t="shared" ca="1" si="21"/>
        <v>19703.357917592592</v>
      </c>
      <c r="F151" s="156">
        <f t="shared" si="22"/>
        <v>6</v>
      </c>
      <c r="G151" s="156">
        <f t="shared" si="23"/>
        <v>30</v>
      </c>
    </row>
    <row r="152" spans="1:7" x14ac:dyDescent="0.4">
      <c r="A152" s="155" t="str">
        <f t="shared" si="20"/>
        <v>Jessica Wesley</v>
      </c>
      <c r="B152" t="s">
        <v>876</v>
      </c>
      <c r="C152" t="s">
        <v>877</v>
      </c>
      <c r="D152" s="254">
        <v>33327</v>
      </c>
      <c r="E152" s="245">
        <f t="shared" ca="1" si="21"/>
        <v>12490.357917592592</v>
      </c>
      <c r="F152" s="156">
        <f t="shared" si="22"/>
        <v>3</v>
      </c>
      <c r="G152" s="156">
        <f t="shared" si="23"/>
        <v>30</v>
      </c>
    </row>
    <row r="153" spans="1:7" x14ac:dyDescent="0.4">
      <c r="A153" s="155" t="str">
        <f t="shared" si="20"/>
        <v>Dewi West</v>
      </c>
      <c r="B153" t="s">
        <v>47</v>
      </c>
      <c r="C153" t="s">
        <v>651</v>
      </c>
      <c r="D153" s="254">
        <v>22819</v>
      </c>
      <c r="E153" s="245">
        <f t="shared" ca="1" si="21"/>
        <v>22998.357917592592</v>
      </c>
      <c r="F153" s="156">
        <f t="shared" si="22"/>
        <v>6</v>
      </c>
      <c r="G153" s="156">
        <f t="shared" si="23"/>
        <v>22</v>
      </c>
    </row>
    <row r="154" spans="1:7" x14ac:dyDescent="0.4">
      <c r="A154" s="155" t="str">
        <f t="shared" si="20"/>
        <v>Dave Williams</v>
      </c>
      <c r="B154" t="s">
        <v>250</v>
      </c>
      <c r="C154" t="s">
        <v>652</v>
      </c>
      <c r="D154" s="254">
        <v>25622</v>
      </c>
      <c r="E154" s="245">
        <f t="shared" ca="1" si="21"/>
        <v>20195.357917592592</v>
      </c>
      <c r="F154" s="149">
        <f t="shared" si="22"/>
        <v>2</v>
      </c>
      <c r="G154" s="149">
        <f t="shared" si="23"/>
        <v>23</v>
      </c>
    </row>
    <row r="155" spans="1:7" x14ac:dyDescent="0.4">
      <c r="A155" s="155" t="str">
        <f t="shared" si="20"/>
        <v>Joy Williams</v>
      </c>
      <c r="B155" t="s">
        <v>878</v>
      </c>
      <c r="C155" t="s">
        <v>652</v>
      </c>
      <c r="D155" s="254">
        <v>26197</v>
      </c>
      <c r="E155" s="245">
        <f t="shared" ref="E155:E157" ca="1" si="24">NOW()-D155</f>
        <v>19620.357917592592</v>
      </c>
      <c r="F155" s="149">
        <f t="shared" ref="F155:F157" si="25">MONTH(D155)</f>
        <v>9</v>
      </c>
      <c r="G155" s="149">
        <f t="shared" ref="G155:G157" si="26">DAY(D155)</f>
        <v>21</v>
      </c>
    </row>
    <row r="156" spans="1:7" x14ac:dyDescent="0.4">
      <c r="A156" s="155" t="str">
        <f t="shared" si="20"/>
        <v>Katie Williams</v>
      </c>
      <c r="B156" t="s">
        <v>241</v>
      </c>
      <c r="C156" t="s">
        <v>652</v>
      </c>
      <c r="D156" s="254">
        <v>28413</v>
      </c>
      <c r="E156" s="245">
        <f t="shared" ca="1" si="24"/>
        <v>17404.357917592592</v>
      </c>
      <c r="F156" s="149">
        <f t="shared" si="25"/>
        <v>10</v>
      </c>
      <c r="G156" s="149">
        <f t="shared" si="26"/>
        <v>15</v>
      </c>
    </row>
    <row r="157" spans="1:7" x14ac:dyDescent="0.4">
      <c r="A157" s="155" t="str">
        <f t="shared" si="20"/>
        <v>Nathan Williams</v>
      </c>
      <c r="B157" t="s">
        <v>171</v>
      </c>
      <c r="C157" t="s">
        <v>652</v>
      </c>
      <c r="D157" s="254">
        <v>27398</v>
      </c>
      <c r="E157" s="245">
        <f t="shared" ca="1" si="24"/>
        <v>18419.357917592592</v>
      </c>
      <c r="F157" s="149">
        <f t="shared" si="25"/>
        <v>1</v>
      </c>
      <c r="G157" s="149">
        <f t="shared" si="26"/>
        <v>4</v>
      </c>
    </row>
    <row r="158" spans="1:7" x14ac:dyDescent="0.4">
      <c r="A158" s="155" t="str">
        <f t="shared" si="20"/>
        <v>Alfryn Easter</v>
      </c>
      <c r="B158" s="42" t="s">
        <v>23</v>
      </c>
      <c r="C158" s="42" t="s">
        <v>22</v>
      </c>
      <c r="D158" s="254">
        <v>17586</v>
      </c>
      <c r="E158" s="245">
        <f t="shared" ref="E158" ca="1" si="27">NOW()-D158</f>
        <v>28231.357917592592</v>
      </c>
      <c r="F158" s="149">
        <f t="shared" ref="F158" si="28">MONTH(D158)</f>
        <v>2</v>
      </c>
      <c r="G158" s="149">
        <f t="shared" ref="G158" si="29">DAY(D158)</f>
        <v>23</v>
      </c>
    </row>
    <row r="159" spans="1:7" x14ac:dyDescent="0.4">
      <c r="A159" s="155" t="str">
        <f t="shared" si="20"/>
        <v>Jodie Ralph</v>
      </c>
      <c r="B159" s="42" t="s">
        <v>883</v>
      </c>
      <c r="C159" s="42" t="s">
        <v>884</v>
      </c>
      <c r="D159" s="254">
        <v>30639</v>
      </c>
      <c r="E159" s="245">
        <f t="shared" ref="E159" ca="1" si="30">NOW()-D159</f>
        <v>15178.357917592592</v>
      </c>
      <c r="F159" s="149">
        <f t="shared" ref="F159" si="31">MONTH(D159)</f>
        <v>11</v>
      </c>
      <c r="G159" s="149">
        <f t="shared" ref="G159" si="32">DAY(D159)</f>
        <v>19</v>
      </c>
    </row>
    <row r="160" spans="1:7" x14ac:dyDescent="0.4">
      <c r="A160" s="155" t="str">
        <f t="shared" si="20"/>
        <v>Ben Joseph</v>
      </c>
      <c r="B160" s="42" t="s">
        <v>879</v>
      </c>
      <c r="C160" s="42" t="s">
        <v>924</v>
      </c>
      <c r="D160" s="254">
        <v>38656</v>
      </c>
      <c r="E160" s="245">
        <f t="shared" ref="E160" ca="1" si="33">NOW()-D160</f>
        <v>7161.3579175925915</v>
      </c>
      <c r="F160" s="149">
        <f t="shared" ref="F160" si="34">MONTH(D160)</f>
        <v>10</v>
      </c>
      <c r="G160" s="149">
        <f t="shared" ref="G160" si="35">DAY(D160)</f>
        <v>31</v>
      </c>
    </row>
    <row r="161" spans="1:7" x14ac:dyDescent="0.4">
      <c r="A161" s="155" t="str">
        <f t="shared" ref="A161" si="36">B161&amp; " " &amp;C161</f>
        <v>Justin Sperrin</v>
      </c>
      <c r="B161" s="42" t="s">
        <v>928</v>
      </c>
      <c r="C161" s="42" t="s">
        <v>929</v>
      </c>
      <c r="D161" s="254">
        <v>33411</v>
      </c>
      <c r="E161" s="245">
        <f t="shared" ref="E161:E164" ca="1" si="37">NOW()-D161</f>
        <v>12406.357917592592</v>
      </c>
      <c r="F161" s="149">
        <f t="shared" ref="F161:F164" si="38">MONTH(D161)</f>
        <v>6</v>
      </c>
      <c r="G161" s="149">
        <f t="shared" ref="G161:G164" si="39">DAY(D161)</f>
        <v>22</v>
      </c>
    </row>
    <row r="162" spans="1:7" x14ac:dyDescent="0.4">
      <c r="A162" s="155" t="str">
        <f t="shared" ref="A162:A164" si="40">B162&amp; " " &amp;C162</f>
        <v>Angela Evans</v>
      </c>
      <c r="B162" s="42" t="s">
        <v>930</v>
      </c>
      <c r="C162" s="42" t="s">
        <v>225</v>
      </c>
      <c r="D162" s="254">
        <v>23779</v>
      </c>
      <c r="E162" s="245">
        <f t="shared" ca="1" si="37"/>
        <v>22038.357917592592</v>
      </c>
      <c r="F162" s="149">
        <f t="shared" si="38"/>
        <v>2</v>
      </c>
      <c r="G162" s="149">
        <f t="shared" si="39"/>
        <v>6</v>
      </c>
    </row>
    <row r="163" spans="1:7" x14ac:dyDescent="0.4">
      <c r="A163" s="155" t="str">
        <f t="shared" si="40"/>
        <v>Vicky Davies</v>
      </c>
      <c r="B163" s="42" t="s">
        <v>931</v>
      </c>
      <c r="C163" s="42" t="s">
        <v>15</v>
      </c>
      <c r="D163" s="254">
        <v>33411</v>
      </c>
      <c r="E163" s="245">
        <f t="shared" ca="1" si="37"/>
        <v>12406.357917592592</v>
      </c>
      <c r="F163" s="149">
        <f t="shared" si="38"/>
        <v>6</v>
      </c>
      <c r="G163" s="149">
        <f t="shared" si="39"/>
        <v>22</v>
      </c>
    </row>
    <row r="164" spans="1:7" x14ac:dyDescent="0.4">
      <c r="A164" s="155" t="str">
        <f t="shared" si="40"/>
        <v>aaaa bbbb</v>
      </c>
      <c r="B164" s="42" t="s">
        <v>932</v>
      </c>
      <c r="C164" s="42" t="s">
        <v>933</v>
      </c>
      <c r="D164" s="254">
        <v>33411</v>
      </c>
      <c r="E164" s="245">
        <f t="shared" ca="1" si="37"/>
        <v>12406.357917592592</v>
      </c>
      <c r="F164" s="149">
        <f t="shared" si="38"/>
        <v>6</v>
      </c>
      <c r="G164" s="149">
        <f t="shared" si="39"/>
        <v>22</v>
      </c>
    </row>
  </sheetData>
  <sheetProtection selectLockedCells="1" selectUnlockedCells="1"/>
  <autoFilter ref="A1:G149" xr:uid="{00000000-0009-0000-0000-000013000000}"/>
  <sortState xmlns:xlrd2="http://schemas.microsoft.com/office/spreadsheetml/2017/richdata2" ref="A2:G147">
    <sortCondition ref="C2:C147"/>
  </sortState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CD5F-6D08-4F6E-937E-4947A9A6DEFA}">
  <dimension ref="A1:I164"/>
  <sheetViews>
    <sheetView showGridLines="0" topLeftCell="A16" workbookViewId="0">
      <selection activeCell="K31" sqref="K31"/>
    </sheetView>
  </sheetViews>
  <sheetFormatPr defaultColWidth="8.64453125" defaultRowHeight="12.7" x14ac:dyDescent="0.4"/>
  <cols>
    <col min="1" max="1" width="21.46875" style="42" customWidth="1"/>
    <col min="2" max="2" width="15.64453125" style="42" bestFit="1" customWidth="1"/>
    <col min="3" max="3" width="14" style="42" customWidth="1"/>
    <col min="4" max="4" width="1.05859375" style="151" customWidth="1"/>
    <col min="5" max="5" width="11.05859375" style="91" customWidth="1"/>
    <col min="6" max="6" width="8.3515625" style="91" bestFit="1" customWidth="1"/>
    <col min="7" max="7" width="6.234375" style="91" bestFit="1" customWidth="1"/>
    <col min="8" max="8" width="3.41015625" style="42" customWidth="1"/>
    <col min="9" max="16384" width="8.64453125" style="42"/>
  </cols>
  <sheetData>
    <row r="1" spans="1:9" x14ac:dyDescent="0.4">
      <c r="A1" s="18" t="s">
        <v>50</v>
      </c>
      <c r="B1" s="18" t="s">
        <v>52</v>
      </c>
      <c r="C1" s="18" t="s">
        <v>51</v>
      </c>
      <c r="D1" s="253" t="s">
        <v>49</v>
      </c>
      <c r="E1" s="243" t="s">
        <v>62</v>
      </c>
      <c r="F1" s="148" t="s">
        <v>149</v>
      </c>
      <c r="G1" s="148" t="s">
        <v>150</v>
      </c>
      <c r="H1" s="50"/>
    </row>
    <row r="2" spans="1:9" s="17" customFormat="1" x14ac:dyDescent="0.4">
      <c r="A2" s="255" t="str">
        <f t="shared" ref="A2:A33" si="0">B2&amp; " " &amp;C2</f>
        <v>Ian Anderson</v>
      </c>
      <c r="B2" t="s">
        <v>14</v>
      </c>
      <c r="C2" t="s">
        <v>13</v>
      </c>
      <c r="D2" s="254">
        <v>19499</v>
      </c>
      <c r="E2" s="244">
        <f t="shared" ref="E2:E33" ca="1" si="1">NOW()-D2</f>
        <v>26318.357917592592</v>
      </c>
      <c r="F2" s="154">
        <f t="shared" ref="F2:F33" si="2">MONTH(D2)</f>
        <v>5</v>
      </c>
      <c r="G2" s="154">
        <f t="shared" ref="G2:G33" si="3">DAY(D2)</f>
        <v>20</v>
      </c>
      <c r="H2" s="151"/>
      <c r="I2" s="151" t="s">
        <v>361</v>
      </c>
    </row>
    <row r="3" spans="1:9" x14ac:dyDescent="0.4">
      <c r="A3" s="155" t="str">
        <f t="shared" si="0"/>
        <v>Julie Archer</v>
      </c>
      <c r="B3" t="s">
        <v>17</v>
      </c>
      <c r="C3" t="s">
        <v>199</v>
      </c>
      <c r="D3" s="254">
        <v>24836</v>
      </c>
      <c r="E3" s="245">
        <f t="shared" ca="1" si="1"/>
        <v>20981.357917592592</v>
      </c>
      <c r="F3" s="156">
        <f t="shared" si="2"/>
        <v>12</v>
      </c>
      <c r="G3" s="156">
        <f t="shared" si="3"/>
        <v>30</v>
      </c>
      <c r="H3" s="151"/>
      <c r="I3" s="151" t="s">
        <v>362</v>
      </c>
    </row>
    <row r="4" spans="1:9" x14ac:dyDescent="0.4">
      <c r="A4" s="180" t="str">
        <f t="shared" si="0"/>
        <v>Cris Arnold</v>
      </c>
      <c r="B4" t="s">
        <v>607</v>
      </c>
      <c r="C4" t="s">
        <v>602</v>
      </c>
      <c r="D4" s="254">
        <v>23980</v>
      </c>
      <c r="E4" s="245">
        <f t="shared" ca="1" si="1"/>
        <v>21837.357917592592</v>
      </c>
      <c r="F4" s="156">
        <f t="shared" si="2"/>
        <v>8</v>
      </c>
      <c r="G4" s="156">
        <f t="shared" si="3"/>
        <v>26</v>
      </c>
      <c r="H4" s="151"/>
      <c r="I4" s="151" t="s">
        <v>362</v>
      </c>
    </row>
    <row r="5" spans="1:9" x14ac:dyDescent="0.4">
      <c r="A5" s="155" t="str">
        <f t="shared" si="0"/>
        <v>William Arnold</v>
      </c>
      <c r="B5" t="s">
        <v>843</v>
      </c>
      <c r="C5" t="s">
        <v>602</v>
      </c>
      <c r="D5" s="254">
        <v>37349</v>
      </c>
      <c r="E5" s="245">
        <f t="shared" ca="1" si="1"/>
        <v>8468.3579175925915</v>
      </c>
      <c r="F5" s="156">
        <f t="shared" si="2"/>
        <v>4</v>
      </c>
      <c r="G5" s="156">
        <f t="shared" si="3"/>
        <v>3</v>
      </c>
      <c r="H5" s="151"/>
      <c r="I5" s="151" t="s">
        <v>361</v>
      </c>
    </row>
    <row r="6" spans="1:9" x14ac:dyDescent="0.4">
      <c r="A6" s="155" t="str">
        <f t="shared" si="0"/>
        <v>Ian Bamford</v>
      </c>
      <c r="B6" t="s">
        <v>14</v>
      </c>
      <c r="C6" t="s">
        <v>59</v>
      </c>
      <c r="D6" s="254">
        <v>27037</v>
      </c>
      <c r="E6" s="245">
        <f t="shared" ca="1" si="1"/>
        <v>18780.357917592592</v>
      </c>
      <c r="F6" s="156">
        <f t="shared" si="2"/>
        <v>1</v>
      </c>
      <c r="G6" s="156">
        <f t="shared" si="3"/>
        <v>8</v>
      </c>
      <c r="H6" s="151"/>
      <c r="I6" s="151" t="s">
        <v>362</v>
      </c>
    </row>
    <row r="7" spans="1:9" x14ac:dyDescent="0.4">
      <c r="A7" s="155" t="str">
        <f t="shared" si="0"/>
        <v>Kelly Bamford</v>
      </c>
      <c r="B7" t="s">
        <v>246</v>
      </c>
      <c r="C7" t="s">
        <v>59</v>
      </c>
      <c r="D7" s="254">
        <v>29057</v>
      </c>
      <c r="E7" s="245">
        <f t="shared" ca="1" si="1"/>
        <v>16760.357917592592</v>
      </c>
      <c r="F7" s="156">
        <f t="shared" si="2"/>
        <v>7</v>
      </c>
      <c r="G7" s="156">
        <f t="shared" si="3"/>
        <v>21</v>
      </c>
      <c r="H7" s="151"/>
      <c r="I7" s="151" t="s">
        <v>362</v>
      </c>
    </row>
    <row r="8" spans="1:9" x14ac:dyDescent="0.4">
      <c r="A8" s="155" t="str">
        <f t="shared" si="0"/>
        <v>Nia Banfield</v>
      </c>
      <c r="B8" t="s">
        <v>844</v>
      </c>
      <c r="C8" t="s">
        <v>845</v>
      </c>
      <c r="D8" s="254">
        <v>32610</v>
      </c>
      <c r="E8" s="245">
        <f t="shared" ca="1" si="1"/>
        <v>13207.357917592592</v>
      </c>
      <c r="F8" s="156">
        <f t="shared" si="2"/>
        <v>4</v>
      </c>
      <c r="G8" s="156">
        <f t="shared" si="3"/>
        <v>12</v>
      </c>
      <c r="H8" s="151"/>
      <c r="I8" s="151" t="s">
        <v>361</v>
      </c>
    </row>
    <row r="9" spans="1:9" x14ac:dyDescent="0.4">
      <c r="A9" s="155" t="str">
        <f t="shared" si="0"/>
        <v>David Barham</v>
      </c>
      <c r="B9" t="s">
        <v>140</v>
      </c>
      <c r="C9" t="s">
        <v>172</v>
      </c>
      <c r="D9" s="254">
        <v>23700</v>
      </c>
      <c r="E9" s="245">
        <f t="shared" ca="1" si="1"/>
        <v>22117.357917592592</v>
      </c>
      <c r="F9" s="156">
        <f t="shared" si="2"/>
        <v>11</v>
      </c>
      <c r="G9" s="156">
        <f t="shared" si="3"/>
        <v>19</v>
      </c>
      <c r="H9" s="151"/>
      <c r="I9" s="151" t="s">
        <v>362</v>
      </c>
    </row>
    <row r="10" spans="1:9" x14ac:dyDescent="0.4">
      <c r="A10" s="155" t="str">
        <f t="shared" si="0"/>
        <v>Sarah Barham</v>
      </c>
      <c r="B10" t="s">
        <v>173</v>
      </c>
      <c r="C10" t="s">
        <v>172</v>
      </c>
      <c r="D10" s="254">
        <v>23242</v>
      </c>
      <c r="E10" s="245">
        <f t="shared" ca="1" si="1"/>
        <v>22575.357917592592</v>
      </c>
      <c r="F10" s="156">
        <f t="shared" si="2"/>
        <v>8</v>
      </c>
      <c r="G10" s="156">
        <f t="shared" si="3"/>
        <v>19</v>
      </c>
      <c r="H10" s="151"/>
      <c r="I10" s="151" t="s">
        <v>362</v>
      </c>
    </row>
    <row r="11" spans="1:9" x14ac:dyDescent="0.4">
      <c r="A11" s="155" t="str">
        <f t="shared" si="0"/>
        <v>Clare Baxter</v>
      </c>
      <c r="B11" t="s">
        <v>554</v>
      </c>
      <c r="C11" t="s">
        <v>555</v>
      </c>
      <c r="D11" s="254">
        <v>29799</v>
      </c>
      <c r="E11" s="245">
        <f t="shared" ca="1" si="1"/>
        <v>16018.357917592592</v>
      </c>
      <c r="F11" s="156">
        <f t="shared" si="2"/>
        <v>8</v>
      </c>
      <c r="G11" s="156">
        <f t="shared" si="3"/>
        <v>1</v>
      </c>
      <c r="H11" s="151"/>
      <c r="I11" s="151" t="s">
        <v>361</v>
      </c>
    </row>
    <row r="12" spans="1:9" x14ac:dyDescent="0.4">
      <c r="A12" s="155" t="str">
        <f t="shared" si="0"/>
        <v>James Bennett</v>
      </c>
      <c r="B12" t="s">
        <v>16</v>
      </c>
      <c r="C12" t="s">
        <v>238</v>
      </c>
      <c r="D12" s="254">
        <v>33175</v>
      </c>
      <c r="E12" s="245">
        <f t="shared" ca="1" si="1"/>
        <v>12642.357917592592</v>
      </c>
      <c r="F12" s="156">
        <f t="shared" si="2"/>
        <v>10</v>
      </c>
      <c r="G12" s="156">
        <f t="shared" si="3"/>
        <v>29</v>
      </c>
      <c r="H12" s="151"/>
      <c r="I12" s="151" t="s">
        <v>361</v>
      </c>
    </row>
    <row r="13" spans="1:9" x14ac:dyDescent="0.4">
      <c r="A13" s="155" t="str">
        <f t="shared" si="0"/>
        <v>Martin Bennett</v>
      </c>
      <c r="B13" t="s">
        <v>234</v>
      </c>
      <c r="C13" t="s">
        <v>238</v>
      </c>
      <c r="D13" s="254">
        <v>29359</v>
      </c>
      <c r="E13" s="245">
        <f t="shared" ca="1" si="1"/>
        <v>16458.357917592592</v>
      </c>
      <c r="F13" s="156">
        <f t="shared" si="2"/>
        <v>5</v>
      </c>
      <c r="G13" s="156">
        <f t="shared" si="3"/>
        <v>18</v>
      </c>
      <c r="H13" s="151"/>
      <c r="I13" s="151" t="s">
        <v>362</v>
      </c>
    </row>
    <row r="14" spans="1:9" x14ac:dyDescent="0.4">
      <c r="A14" s="155" t="str">
        <f t="shared" si="0"/>
        <v>Stuart Booker</v>
      </c>
      <c r="B14" t="s">
        <v>583</v>
      </c>
      <c r="C14" t="s">
        <v>846</v>
      </c>
      <c r="D14" s="254">
        <v>34995</v>
      </c>
      <c r="E14" s="245">
        <f t="shared" ca="1" si="1"/>
        <v>10822.357917592592</v>
      </c>
      <c r="F14" s="156">
        <f t="shared" si="2"/>
        <v>10</v>
      </c>
      <c r="G14" s="156">
        <f t="shared" si="3"/>
        <v>23</v>
      </c>
      <c r="H14" s="151"/>
      <c r="I14" s="151" t="s">
        <v>361</v>
      </c>
    </row>
    <row r="15" spans="1:9" x14ac:dyDescent="0.4">
      <c r="A15" s="155" t="str">
        <f t="shared" si="0"/>
        <v>Steven Burton</v>
      </c>
      <c r="B15" t="s">
        <v>545</v>
      </c>
      <c r="C15" t="s">
        <v>546</v>
      </c>
      <c r="D15" s="254">
        <v>27943</v>
      </c>
      <c r="E15" s="245">
        <f t="shared" ca="1" si="1"/>
        <v>17874.357917592592</v>
      </c>
      <c r="F15" s="156">
        <f t="shared" si="2"/>
        <v>7</v>
      </c>
      <c r="G15" s="156">
        <f t="shared" si="3"/>
        <v>2</v>
      </c>
      <c r="H15" s="151"/>
      <c r="I15" s="151" t="s">
        <v>362</v>
      </c>
    </row>
    <row r="16" spans="1:9" x14ac:dyDescent="0.4">
      <c r="A16" s="155" t="str">
        <f t="shared" si="0"/>
        <v>Adrian Bytheway</v>
      </c>
      <c r="B16" t="s">
        <v>247</v>
      </c>
      <c r="C16" t="s">
        <v>847</v>
      </c>
      <c r="D16" s="254">
        <v>25024</v>
      </c>
      <c r="E16" s="245">
        <f t="shared" ca="1" si="1"/>
        <v>20793.357917592592</v>
      </c>
      <c r="F16" s="156">
        <f t="shared" si="2"/>
        <v>7</v>
      </c>
      <c r="G16" s="156">
        <f t="shared" si="3"/>
        <v>5</v>
      </c>
      <c r="H16" s="151"/>
      <c r="I16" s="151" t="s">
        <v>362</v>
      </c>
    </row>
    <row r="17" spans="1:9" x14ac:dyDescent="0.4">
      <c r="A17" s="155" t="str">
        <f t="shared" si="0"/>
        <v>Victoria Cassidy</v>
      </c>
      <c r="B17" t="s">
        <v>548</v>
      </c>
      <c r="C17" t="s">
        <v>848</v>
      </c>
      <c r="D17" s="254">
        <v>32049</v>
      </c>
      <c r="E17" s="245">
        <f t="shared" ca="1" si="1"/>
        <v>13768.357917592592</v>
      </c>
      <c r="F17" s="156">
        <f t="shared" si="2"/>
        <v>9</v>
      </c>
      <c r="G17" s="156">
        <f t="shared" si="3"/>
        <v>29</v>
      </c>
      <c r="H17" s="151"/>
      <c r="I17" s="151" t="s">
        <v>362</v>
      </c>
    </row>
    <row r="18" spans="1:9" x14ac:dyDescent="0.4">
      <c r="A18" s="155" t="str">
        <f t="shared" si="0"/>
        <v>Megan Chick</v>
      </c>
      <c r="B18" t="s">
        <v>614</v>
      </c>
      <c r="C18" t="s">
        <v>643</v>
      </c>
      <c r="D18" s="254">
        <v>34866</v>
      </c>
      <c r="E18" s="245">
        <f t="shared" ca="1" si="1"/>
        <v>10951.357917592592</v>
      </c>
      <c r="F18" s="156">
        <f t="shared" si="2"/>
        <v>6</v>
      </c>
      <c r="G18" s="156">
        <f t="shared" si="3"/>
        <v>16</v>
      </c>
      <c r="H18" s="151"/>
      <c r="I18" s="151" t="s">
        <v>362</v>
      </c>
    </row>
    <row r="19" spans="1:9" x14ac:dyDescent="0.4">
      <c r="A19" s="155" t="str">
        <f t="shared" si="0"/>
        <v>Ben Clement</v>
      </c>
      <c r="B19" s="42" t="s">
        <v>879</v>
      </c>
      <c r="C19" t="s">
        <v>230</v>
      </c>
      <c r="D19" s="254">
        <v>37338</v>
      </c>
      <c r="E19" s="245">
        <f t="shared" ca="1" si="1"/>
        <v>8479.3579175925915</v>
      </c>
      <c r="F19" s="156">
        <f t="shared" si="2"/>
        <v>3</v>
      </c>
      <c r="G19" s="156">
        <f t="shared" si="3"/>
        <v>23</v>
      </c>
      <c r="H19" s="151"/>
      <c r="I19" s="151" t="s">
        <v>362</v>
      </c>
    </row>
    <row r="20" spans="1:9" x14ac:dyDescent="0.4">
      <c r="A20" s="155" t="str">
        <f t="shared" si="0"/>
        <v>Peter Clement</v>
      </c>
      <c r="B20" t="s">
        <v>229</v>
      </c>
      <c r="C20" t="s">
        <v>230</v>
      </c>
      <c r="D20" s="254">
        <v>23653</v>
      </c>
      <c r="E20" s="245">
        <f t="shared" ca="1" si="1"/>
        <v>22164.357917592592</v>
      </c>
      <c r="F20" s="156">
        <f t="shared" si="2"/>
        <v>10</v>
      </c>
      <c r="G20" s="156">
        <f t="shared" si="3"/>
        <v>3</v>
      </c>
      <c r="H20" s="151"/>
      <c r="I20" s="151" t="s">
        <v>361</v>
      </c>
    </row>
    <row r="21" spans="1:9" x14ac:dyDescent="0.4">
      <c r="A21" s="155" t="str">
        <f t="shared" si="0"/>
        <v>Michelle Cole</v>
      </c>
      <c r="B21" t="s">
        <v>236</v>
      </c>
      <c r="C21" t="s">
        <v>248</v>
      </c>
      <c r="D21" s="254">
        <v>28552</v>
      </c>
      <c r="E21" s="245">
        <f t="shared" ca="1" si="1"/>
        <v>17265.357917592592</v>
      </c>
      <c r="F21" s="156">
        <f t="shared" si="2"/>
        <v>3</v>
      </c>
      <c r="G21" s="156">
        <f t="shared" si="3"/>
        <v>3</v>
      </c>
      <c r="H21" s="151"/>
      <c r="I21" s="151" t="s">
        <v>361</v>
      </c>
    </row>
    <row r="22" spans="1:9" x14ac:dyDescent="0.4">
      <c r="A22" s="155" t="str">
        <f t="shared" si="0"/>
        <v>Linzi Courtney</v>
      </c>
      <c r="B22" t="s">
        <v>584</v>
      </c>
      <c r="C22" s="42" t="s">
        <v>780</v>
      </c>
      <c r="D22" s="254">
        <v>28538</v>
      </c>
      <c r="E22" s="245">
        <f t="shared" ca="1" si="1"/>
        <v>17279.357917592592</v>
      </c>
      <c r="F22" s="156">
        <f t="shared" si="2"/>
        <v>2</v>
      </c>
      <c r="G22" s="156">
        <f t="shared" si="3"/>
        <v>17</v>
      </c>
      <c r="H22" s="151"/>
      <c r="I22" s="151" t="s">
        <v>361</v>
      </c>
    </row>
    <row r="23" spans="1:9" x14ac:dyDescent="0.4">
      <c r="A23" s="155" t="str">
        <f t="shared" si="0"/>
        <v>Karen Cuff</v>
      </c>
      <c r="B23" t="s">
        <v>232</v>
      </c>
      <c r="C23" t="s">
        <v>556</v>
      </c>
      <c r="D23" s="254">
        <v>25075</v>
      </c>
      <c r="E23" s="245">
        <f t="shared" ca="1" si="1"/>
        <v>20742.357917592592</v>
      </c>
      <c r="F23" s="156">
        <f t="shared" si="2"/>
        <v>8</v>
      </c>
      <c r="G23" s="156">
        <f t="shared" si="3"/>
        <v>25</v>
      </c>
      <c r="H23" s="151"/>
      <c r="I23" s="151" t="s">
        <v>362</v>
      </c>
    </row>
    <row r="24" spans="1:9" x14ac:dyDescent="0.4">
      <c r="A24" s="155" t="str">
        <f t="shared" si="0"/>
        <v>Amelia Cunliffe</v>
      </c>
      <c r="B24" t="s">
        <v>849</v>
      </c>
      <c r="C24" t="s">
        <v>850</v>
      </c>
      <c r="D24" s="254">
        <v>27466</v>
      </c>
      <c r="E24" s="245">
        <f t="shared" ca="1" si="1"/>
        <v>18351.357917592592</v>
      </c>
      <c r="F24" s="156">
        <f t="shared" si="2"/>
        <v>3</v>
      </c>
      <c r="G24" s="156">
        <f t="shared" si="3"/>
        <v>13</v>
      </c>
      <c r="H24" s="151"/>
      <c r="I24" s="151" t="s">
        <v>362</v>
      </c>
    </row>
    <row r="25" spans="1:9" x14ac:dyDescent="0.4">
      <c r="A25" s="155" t="str">
        <f t="shared" si="0"/>
        <v>Bob Davies</v>
      </c>
      <c r="B25" t="s">
        <v>851</v>
      </c>
      <c r="C25" t="s">
        <v>15</v>
      </c>
      <c r="D25" s="254">
        <v>27746</v>
      </c>
      <c r="E25" s="245">
        <f t="shared" ca="1" si="1"/>
        <v>18071.357917592592</v>
      </c>
      <c r="F25" s="156">
        <f t="shared" si="2"/>
        <v>12</v>
      </c>
      <c r="G25" s="156">
        <f t="shared" si="3"/>
        <v>18</v>
      </c>
      <c r="H25" s="151"/>
      <c r="I25" s="151" t="s">
        <v>362</v>
      </c>
    </row>
    <row r="26" spans="1:9" x14ac:dyDescent="0.4">
      <c r="A26" s="155" t="str">
        <f t="shared" si="0"/>
        <v>Ed Davies</v>
      </c>
      <c r="B26" s="42" t="s">
        <v>198</v>
      </c>
      <c r="C26" t="s">
        <v>15</v>
      </c>
      <c r="D26" s="254">
        <v>23844</v>
      </c>
      <c r="E26" s="245">
        <f t="shared" ca="1" si="1"/>
        <v>21973.357917592592</v>
      </c>
      <c r="F26" s="156">
        <f t="shared" si="2"/>
        <v>4</v>
      </c>
      <c r="G26" s="156">
        <f t="shared" si="3"/>
        <v>12</v>
      </c>
      <c r="H26" s="151"/>
      <c r="I26" s="151" t="s">
        <v>361</v>
      </c>
    </row>
    <row r="27" spans="1:9" x14ac:dyDescent="0.4">
      <c r="A27" s="155" t="str">
        <f t="shared" si="0"/>
        <v>Gavin Davies</v>
      </c>
      <c r="B27" t="s">
        <v>237</v>
      </c>
      <c r="C27" t="s">
        <v>15</v>
      </c>
      <c r="D27" s="254">
        <v>23254</v>
      </c>
      <c r="E27" s="245">
        <f t="shared" ca="1" si="1"/>
        <v>22563.357917592592</v>
      </c>
      <c r="F27" s="156">
        <f t="shared" si="2"/>
        <v>8</v>
      </c>
      <c r="G27" s="156">
        <f t="shared" si="3"/>
        <v>31</v>
      </c>
      <c r="H27" s="151"/>
      <c r="I27" s="151" t="s">
        <v>361</v>
      </c>
    </row>
    <row r="28" spans="1:9" x14ac:dyDescent="0.4">
      <c r="A28" s="155" t="str">
        <f t="shared" si="0"/>
        <v>James Davies</v>
      </c>
      <c r="B28" t="s">
        <v>16</v>
      </c>
      <c r="C28" t="s">
        <v>15</v>
      </c>
      <c r="D28" s="254">
        <v>24910</v>
      </c>
      <c r="E28" s="245">
        <f t="shared" ca="1" si="1"/>
        <v>20907.357917592592</v>
      </c>
      <c r="F28" s="156">
        <f t="shared" si="2"/>
        <v>3</v>
      </c>
      <c r="G28" s="156">
        <f t="shared" si="3"/>
        <v>13</v>
      </c>
      <c r="H28" s="151"/>
      <c r="I28" s="151" t="s">
        <v>362</v>
      </c>
    </row>
    <row r="29" spans="1:9" x14ac:dyDescent="0.4">
      <c r="A29" s="155" t="str">
        <f t="shared" si="0"/>
        <v>Julie Davies</v>
      </c>
      <c r="B29" t="s">
        <v>17</v>
      </c>
      <c r="C29" t="s">
        <v>15</v>
      </c>
      <c r="D29" s="254">
        <v>18905</v>
      </c>
      <c r="E29" s="245">
        <f t="shared" ca="1" si="1"/>
        <v>26912.357917592592</v>
      </c>
      <c r="F29" s="156">
        <f t="shared" si="2"/>
        <v>10</v>
      </c>
      <c r="G29" s="156">
        <f t="shared" si="3"/>
        <v>4</v>
      </c>
      <c r="H29" s="151"/>
      <c r="I29" s="151" t="s">
        <v>362</v>
      </c>
    </row>
    <row r="30" spans="1:9" x14ac:dyDescent="0.4">
      <c r="A30" s="155" t="str">
        <f t="shared" si="0"/>
        <v>Paul Davies</v>
      </c>
      <c r="B30" t="s">
        <v>34</v>
      </c>
      <c r="C30" t="s">
        <v>15</v>
      </c>
      <c r="D30" s="254">
        <v>26974</v>
      </c>
      <c r="E30" s="245">
        <f t="shared" ca="1" si="1"/>
        <v>18843.357917592592</v>
      </c>
      <c r="F30" s="156">
        <f t="shared" si="2"/>
        <v>11</v>
      </c>
      <c r="G30" s="156">
        <f t="shared" si="3"/>
        <v>6</v>
      </c>
      <c r="H30" s="151"/>
      <c r="I30" s="151" t="s">
        <v>362</v>
      </c>
    </row>
    <row r="31" spans="1:9" x14ac:dyDescent="0.4">
      <c r="A31" s="155" t="str">
        <f t="shared" si="0"/>
        <v>Susan Davies</v>
      </c>
      <c r="B31" t="s">
        <v>852</v>
      </c>
      <c r="C31" t="s">
        <v>15</v>
      </c>
      <c r="D31" s="254">
        <v>22703</v>
      </c>
      <c r="E31" s="245">
        <f t="shared" ca="1" si="1"/>
        <v>23114.357917592592</v>
      </c>
      <c r="F31" s="156">
        <f t="shared" si="2"/>
        <v>2</v>
      </c>
      <c r="G31" s="156">
        <f t="shared" si="3"/>
        <v>26</v>
      </c>
      <c r="H31" s="151"/>
      <c r="I31" s="151" t="s">
        <v>361</v>
      </c>
    </row>
    <row r="32" spans="1:9" x14ac:dyDescent="0.4">
      <c r="A32" s="155" t="str">
        <f t="shared" si="0"/>
        <v>STUART DAVIES</v>
      </c>
      <c r="B32" t="s">
        <v>853</v>
      </c>
      <c r="C32" t="s">
        <v>854</v>
      </c>
      <c r="D32" s="254">
        <v>28696</v>
      </c>
      <c r="E32" s="245">
        <f t="shared" ca="1" si="1"/>
        <v>17121.357917592592</v>
      </c>
      <c r="F32" s="156">
        <f t="shared" si="2"/>
        <v>7</v>
      </c>
      <c r="G32" s="156">
        <f t="shared" si="3"/>
        <v>25</v>
      </c>
      <c r="H32" s="151"/>
      <c r="I32" s="151" t="s">
        <v>362</v>
      </c>
    </row>
    <row r="33" spans="1:9" x14ac:dyDescent="0.4">
      <c r="A33" s="155" t="str">
        <f t="shared" si="0"/>
        <v>Vicky Davies</v>
      </c>
      <c r="B33" s="42" t="s">
        <v>931</v>
      </c>
      <c r="C33" s="42" t="s">
        <v>15</v>
      </c>
      <c r="D33" s="254">
        <v>33411</v>
      </c>
      <c r="E33" s="245">
        <f t="shared" ca="1" si="1"/>
        <v>12406.357917592592</v>
      </c>
      <c r="F33" s="149">
        <f t="shared" si="2"/>
        <v>6</v>
      </c>
      <c r="G33" s="149">
        <f t="shared" si="3"/>
        <v>22</v>
      </c>
      <c r="I33" s="151" t="s">
        <v>361</v>
      </c>
    </row>
    <row r="34" spans="1:9" x14ac:dyDescent="0.4">
      <c r="A34" s="155" t="str">
        <f t="shared" ref="A34:A65" si="4">B34&amp; " " &amp;C34</f>
        <v>Maryam Dehghani</v>
      </c>
      <c r="B34" t="s">
        <v>855</v>
      </c>
      <c r="C34" t="s">
        <v>856</v>
      </c>
      <c r="D34" s="254">
        <v>24669</v>
      </c>
      <c r="E34" s="245">
        <f t="shared" ref="E34:E65" ca="1" si="5">NOW()-D34</f>
        <v>21148.357917592592</v>
      </c>
      <c r="F34" s="156">
        <f t="shared" ref="F34:F65" si="6">MONTH(D34)</f>
        <v>7</v>
      </c>
      <c r="G34" s="156">
        <f t="shared" ref="G34:G65" si="7">DAY(D34)</f>
        <v>16</v>
      </c>
      <c r="H34" s="151"/>
      <c r="I34" s="151" t="s">
        <v>361</v>
      </c>
    </row>
    <row r="35" spans="1:9" x14ac:dyDescent="0.4">
      <c r="A35" s="155" t="str">
        <f t="shared" si="4"/>
        <v>David Doherty</v>
      </c>
      <c r="B35" t="s">
        <v>140</v>
      </c>
      <c r="C35" t="s">
        <v>205</v>
      </c>
      <c r="D35" s="254">
        <v>19864</v>
      </c>
      <c r="E35" s="245">
        <f t="shared" ca="1" si="5"/>
        <v>25953.357917592592</v>
      </c>
      <c r="F35" s="156">
        <f t="shared" si="6"/>
        <v>5</v>
      </c>
      <c r="G35" s="156">
        <f t="shared" si="7"/>
        <v>20</v>
      </c>
      <c r="H35" s="151"/>
      <c r="I35" s="151" t="s">
        <v>362</v>
      </c>
    </row>
    <row r="36" spans="1:9" x14ac:dyDescent="0.4">
      <c r="A36" s="155" t="str">
        <f t="shared" si="4"/>
        <v>Richard Donne</v>
      </c>
      <c r="B36" t="s">
        <v>19</v>
      </c>
      <c r="C36" t="s">
        <v>18</v>
      </c>
      <c r="D36" s="254">
        <v>22638</v>
      </c>
      <c r="E36" s="245">
        <f t="shared" ca="1" si="5"/>
        <v>23179.357917592592</v>
      </c>
      <c r="F36" s="156">
        <f t="shared" si="6"/>
        <v>12</v>
      </c>
      <c r="G36" s="156">
        <f t="shared" si="7"/>
        <v>23</v>
      </c>
      <c r="H36" s="151"/>
      <c r="I36" s="151" t="s">
        <v>362</v>
      </c>
    </row>
    <row r="37" spans="1:9" x14ac:dyDescent="0.4">
      <c r="A37" s="155" t="str">
        <f t="shared" si="4"/>
        <v>Karen Dusgate</v>
      </c>
      <c r="B37" t="s">
        <v>232</v>
      </c>
      <c r="C37" t="s">
        <v>231</v>
      </c>
      <c r="D37" s="254">
        <v>23801</v>
      </c>
      <c r="E37" s="245">
        <f t="shared" ca="1" si="5"/>
        <v>22016.357917592592</v>
      </c>
      <c r="F37" s="156">
        <f t="shared" si="6"/>
        <v>2</v>
      </c>
      <c r="G37" s="156">
        <f t="shared" si="7"/>
        <v>28</v>
      </c>
      <c r="H37" s="151"/>
      <c r="I37" s="151" t="s">
        <v>362</v>
      </c>
    </row>
    <row r="38" spans="1:9" x14ac:dyDescent="0.4">
      <c r="A38" s="155" t="str">
        <f t="shared" si="4"/>
        <v>Louise Eakins</v>
      </c>
      <c r="B38" t="s">
        <v>21</v>
      </c>
      <c r="C38" t="s">
        <v>20</v>
      </c>
      <c r="D38" s="254">
        <v>25833</v>
      </c>
      <c r="E38" s="245">
        <f t="shared" ca="1" si="5"/>
        <v>19984.357917592592</v>
      </c>
      <c r="F38" s="156">
        <f t="shared" si="6"/>
        <v>9</v>
      </c>
      <c r="G38" s="156">
        <f t="shared" si="7"/>
        <v>22</v>
      </c>
      <c r="H38" s="151"/>
      <c r="I38" s="151" t="s">
        <v>362</v>
      </c>
    </row>
    <row r="39" spans="1:9" x14ac:dyDescent="0.4">
      <c r="A39" s="155" t="str">
        <f t="shared" si="4"/>
        <v>Mark Eakins</v>
      </c>
      <c r="B39" t="s">
        <v>60</v>
      </c>
      <c r="C39" t="s">
        <v>20</v>
      </c>
      <c r="D39" s="254">
        <v>26023</v>
      </c>
      <c r="E39" s="245">
        <f t="shared" ca="1" si="5"/>
        <v>19794.357917592592</v>
      </c>
      <c r="F39" s="156">
        <f t="shared" si="6"/>
        <v>3</v>
      </c>
      <c r="G39" s="156">
        <f t="shared" si="7"/>
        <v>31</v>
      </c>
      <c r="H39" s="151"/>
      <c r="I39" s="151" t="s">
        <v>362</v>
      </c>
    </row>
    <row r="40" spans="1:9" x14ac:dyDescent="0.4">
      <c r="A40" s="155" t="str">
        <f t="shared" si="4"/>
        <v>Emma Edwards</v>
      </c>
      <c r="B40" t="s">
        <v>146</v>
      </c>
      <c r="C40" t="s">
        <v>562</v>
      </c>
      <c r="D40" s="254">
        <v>27580</v>
      </c>
      <c r="E40" s="245">
        <f t="shared" ca="1" si="5"/>
        <v>18237.357917592592</v>
      </c>
      <c r="F40" s="156">
        <f t="shared" si="6"/>
        <v>7</v>
      </c>
      <c r="G40" s="156">
        <f t="shared" si="7"/>
        <v>5</v>
      </c>
      <c r="H40" s="151"/>
      <c r="I40" s="151" t="s">
        <v>361</v>
      </c>
    </row>
    <row r="41" spans="1:9" x14ac:dyDescent="0.4">
      <c r="A41" s="155" t="str">
        <f t="shared" si="4"/>
        <v>Lee Edwards</v>
      </c>
      <c r="B41" t="s">
        <v>58</v>
      </c>
      <c r="C41" t="s">
        <v>562</v>
      </c>
      <c r="D41" s="254">
        <v>29905</v>
      </c>
      <c r="E41" s="245">
        <f t="shared" ca="1" si="5"/>
        <v>15912.357917592592</v>
      </c>
      <c r="F41" s="156">
        <f t="shared" si="6"/>
        <v>11</v>
      </c>
      <c r="G41" s="156">
        <f t="shared" si="7"/>
        <v>15</v>
      </c>
      <c r="H41" s="151"/>
      <c r="I41" s="151" t="s">
        <v>362</v>
      </c>
    </row>
    <row r="42" spans="1:9" x14ac:dyDescent="0.4">
      <c r="A42" s="155" t="str">
        <f t="shared" si="4"/>
        <v>Timothy Nigel Evans</v>
      </c>
      <c r="B42" t="s">
        <v>857</v>
      </c>
      <c r="C42" t="s">
        <v>225</v>
      </c>
      <c r="D42" s="254">
        <v>23851</v>
      </c>
      <c r="E42" s="245">
        <f t="shared" ca="1" si="5"/>
        <v>21966.357917592592</v>
      </c>
      <c r="F42" s="156">
        <f t="shared" si="6"/>
        <v>4</v>
      </c>
      <c r="G42" s="156">
        <f t="shared" si="7"/>
        <v>19</v>
      </c>
      <c r="H42" s="151"/>
      <c r="I42" s="151" t="s">
        <v>362</v>
      </c>
    </row>
    <row r="43" spans="1:9" x14ac:dyDescent="0.4">
      <c r="A43" s="155" t="str">
        <f t="shared" si="4"/>
        <v>Angela Evans</v>
      </c>
      <c r="B43" s="42" t="s">
        <v>930</v>
      </c>
      <c r="C43" s="42" t="s">
        <v>225</v>
      </c>
      <c r="D43" s="254">
        <v>23779</v>
      </c>
      <c r="E43" s="245">
        <f t="shared" ca="1" si="5"/>
        <v>22038.357917592592</v>
      </c>
      <c r="F43" s="149">
        <f t="shared" si="6"/>
        <v>2</v>
      </c>
      <c r="G43" s="149">
        <f t="shared" si="7"/>
        <v>6</v>
      </c>
      <c r="I43" s="151" t="s">
        <v>361</v>
      </c>
    </row>
    <row r="44" spans="1:9" x14ac:dyDescent="0.4">
      <c r="A44" s="155" t="str">
        <f t="shared" si="4"/>
        <v>Eiri Evans-Jones</v>
      </c>
      <c r="B44" t="s">
        <v>25</v>
      </c>
      <c r="C44" t="s">
        <v>542</v>
      </c>
      <c r="D44" s="254">
        <v>28784</v>
      </c>
      <c r="E44" s="245">
        <f t="shared" ca="1" si="5"/>
        <v>17033.357917592592</v>
      </c>
      <c r="F44" s="156">
        <f t="shared" si="6"/>
        <v>10</v>
      </c>
      <c r="G44" s="156">
        <f t="shared" si="7"/>
        <v>21</v>
      </c>
      <c r="H44" s="151"/>
      <c r="I44" s="151" t="s">
        <v>362</v>
      </c>
    </row>
    <row r="45" spans="1:9" ht="14.25" customHeight="1" x14ac:dyDescent="0.4">
      <c r="A45" s="155" t="str">
        <f t="shared" si="4"/>
        <v>Sebastian Ferris</v>
      </c>
      <c r="B45" t="s">
        <v>858</v>
      </c>
      <c r="C45" t="s">
        <v>859</v>
      </c>
      <c r="D45" s="254">
        <v>30595</v>
      </c>
      <c r="E45" s="245">
        <f t="shared" ca="1" si="5"/>
        <v>15222.357917592592</v>
      </c>
      <c r="F45" s="156">
        <f t="shared" si="6"/>
        <v>10</v>
      </c>
      <c r="G45" s="156">
        <f t="shared" si="7"/>
        <v>6</v>
      </c>
      <c r="H45" s="151"/>
      <c r="I45" s="151" t="s">
        <v>362</v>
      </c>
    </row>
    <row r="46" spans="1:9" x14ac:dyDescent="0.4">
      <c r="A46" s="155" t="str">
        <f t="shared" si="4"/>
        <v>Emma Fielding</v>
      </c>
      <c r="B46" t="s">
        <v>146</v>
      </c>
      <c r="C46" t="s">
        <v>725</v>
      </c>
      <c r="D46" s="254">
        <v>31508</v>
      </c>
      <c r="E46" s="245">
        <f t="shared" ca="1" si="5"/>
        <v>14309.357917592592</v>
      </c>
      <c r="F46" s="156">
        <f t="shared" si="6"/>
        <v>4</v>
      </c>
      <c r="G46" s="156">
        <f t="shared" si="7"/>
        <v>6</v>
      </c>
      <c r="H46" s="151"/>
      <c r="I46" s="151" t="s">
        <v>362</v>
      </c>
    </row>
    <row r="47" spans="1:9" x14ac:dyDescent="0.4">
      <c r="A47" s="155" t="str">
        <f t="shared" si="4"/>
        <v>Nathan Flear</v>
      </c>
      <c r="B47" t="s">
        <v>171</v>
      </c>
      <c r="C47" t="s">
        <v>564</v>
      </c>
      <c r="D47" s="254">
        <v>30425</v>
      </c>
      <c r="E47" s="245">
        <f t="shared" ca="1" si="5"/>
        <v>15392.357917592592</v>
      </c>
      <c r="F47" s="156">
        <f t="shared" si="6"/>
        <v>4</v>
      </c>
      <c r="G47" s="156">
        <f t="shared" si="7"/>
        <v>19</v>
      </c>
      <c r="H47" s="151"/>
      <c r="I47" s="151" t="s">
        <v>361</v>
      </c>
    </row>
    <row r="48" spans="1:9" x14ac:dyDescent="0.4">
      <c r="A48" s="155" t="str">
        <f t="shared" si="4"/>
        <v>Anthony Fox</v>
      </c>
      <c r="B48" t="s">
        <v>223</v>
      </c>
      <c r="C48" t="s">
        <v>670</v>
      </c>
      <c r="D48" s="254">
        <v>23561</v>
      </c>
      <c r="E48" s="245">
        <f t="shared" ca="1" si="5"/>
        <v>22256.357917592592</v>
      </c>
      <c r="F48" s="156">
        <f t="shared" si="6"/>
        <v>7</v>
      </c>
      <c r="G48" s="156">
        <f t="shared" si="7"/>
        <v>3</v>
      </c>
      <c r="H48" s="151"/>
      <c r="I48" s="151" t="s">
        <v>362</v>
      </c>
    </row>
    <row r="49" spans="1:9" x14ac:dyDescent="0.4">
      <c r="A49" s="155" t="str">
        <f t="shared" si="4"/>
        <v>Christian Fox</v>
      </c>
      <c r="B49" t="s">
        <v>669</v>
      </c>
      <c r="C49" t="s">
        <v>670</v>
      </c>
      <c r="D49" s="254">
        <v>27190</v>
      </c>
      <c r="E49" s="245">
        <f t="shared" ca="1" si="5"/>
        <v>18627.357917592592</v>
      </c>
      <c r="F49" s="156">
        <f t="shared" si="6"/>
        <v>6</v>
      </c>
      <c r="G49" s="156">
        <f t="shared" si="7"/>
        <v>10</v>
      </c>
      <c r="H49" s="151"/>
      <c r="I49" s="151" t="s">
        <v>361</v>
      </c>
    </row>
    <row r="50" spans="1:9" x14ac:dyDescent="0.4">
      <c r="A50" s="155" t="str">
        <f t="shared" si="4"/>
        <v>Chris Freestone</v>
      </c>
      <c r="B50" t="s">
        <v>159</v>
      </c>
      <c r="C50" t="s">
        <v>992</v>
      </c>
      <c r="D50" s="254">
        <v>34710</v>
      </c>
      <c r="E50" s="245">
        <f t="shared" ca="1" si="5"/>
        <v>11107.357917592592</v>
      </c>
      <c r="F50" s="156">
        <f t="shared" si="6"/>
        <v>1</v>
      </c>
      <c r="G50" s="156">
        <f t="shared" si="7"/>
        <v>11</v>
      </c>
      <c r="H50" s="151"/>
      <c r="I50" s="151" t="s">
        <v>362</v>
      </c>
    </row>
    <row r="51" spans="1:9" x14ac:dyDescent="0.4">
      <c r="A51" s="155" t="str">
        <f t="shared" si="4"/>
        <v>Debbie Gibbs</v>
      </c>
      <c r="B51" t="s">
        <v>860</v>
      </c>
      <c r="C51" t="s">
        <v>861</v>
      </c>
      <c r="D51" s="254">
        <v>28495</v>
      </c>
      <c r="E51" s="245">
        <f t="shared" ca="1" si="5"/>
        <v>17322.357917592592</v>
      </c>
      <c r="F51" s="156">
        <f t="shared" si="6"/>
        <v>1</v>
      </c>
      <c r="G51" s="156">
        <f t="shared" si="7"/>
        <v>5</v>
      </c>
      <c r="H51" s="151"/>
      <c r="I51" s="151" t="s">
        <v>361</v>
      </c>
    </row>
    <row r="52" spans="1:9" x14ac:dyDescent="0.4">
      <c r="A52" s="155" t="str">
        <f t="shared" si="4"/>
        <v>Laura Gilbert</v>
      </c>
      <c r="B52" t="s">
        <v>55</v>
      </c>
      <c r="C52" t="s">
        <v>557</v>
      </c>
      <c r="D52" s="254">
        <v>32953</v>
      </c>
      <c r="E52" s="245">
        <f t="shared" ca="1" si="5"/>
        <v>12864.357917592592</v>
      </c>
      <c r="F52" s="156">
        <f t="shared" si="6"/>
        <v>3</v>
      </c>
      <c r="G52" s="156">
        <f t="shared" si="7"/>
        <v>21</v>
      </c>
      <c r="H52" s="151"/>
      <c r="I52" s="151" t="s">
        <v>361</v>
      </c>
    </row>
    <row r="53" spans="1:9" x14ac:dyDescent="0.4">
      <c r="A53" s="155" t="str">
        <f t="shared" si="4"/>
        <v>Mark Gosney</v>
      </c>
      <c r="B53" t="s">
        <v>60</v>
      </c>
      <c r="C53" t="s">
        <v>547</v>
      </c>
      <c r="D53" s="254">
        <v>29010</v>
      </c>
      <c r="E53" s="245">
        <f t="shared" ca="1" si="5"/>
        <v>16807.357917592592</v>
      </c>
      <c r="F53" s="156">
        <f t="shared" si="6"/>
        <v>6</v>
      </c>
      <c r="G53" s="156">
        <f t="shared" si="7"/>
        <v>4</v>
      </c>
      <c r="H53" s="151"/>
      <c r="I53" s="151" t="s">
        <v>361</v>
      </c>
    </row>
    <row r="54" spans="1:9" x14ac:dyDescent="0.4">
      <c r="A54" s="155" t="str">
        <f t="shared" si="4"/>
        <v>Michelle Grey</v>
      </c>
      <c r="B54" t="s">
        <v>236</v>
      </c>
      <c r="C54" t="s">
        <v>730</v>
      </c>
      <c r="D54" s="254">
        <v>29464</v>
      </c>
      <c r="E54" s="245">
        <f t="shared" ca="1" si="5"/>
        <v>16353.357917592592</v>
      </c>
      <c r="F54" s="156">
        <f t="shared" si="6"/>
        <v>8</v>
      </c>
      <c r="G54" s="156">
        <f t="shared" si="7"/>
        <v>31</v>
      </c>
      <c r="H54" s="151"/>
      <c r="I54" s="151" t="s">
        <v>362</v>
      </c>
    </row>
    <row r="55" spans="1:9" x14ac:dyDescent="0.4">
      <c r="A55" s="155" t="str">
        <f t="shared" si="4"/>
        <v>Ross Gribble</v>
      </c>
      <c r="B55" t="s">
        <v>56</v>
      </c>
      <c r="C55" t="s">
        <v>142</v>
      </c>
      <c r="D55" s="254">
        <v>32620</v>
      </c>
      <c r="E55" s="245">
        <f t="shared" ca="1" si="5"/>
        <v>13197.357917592592</v>
      </c>
      <c r="F55" s="156">
        <f t="shared" si="6"/>
        <v>4</v>
      </c>
      <c r="G55" s="156">
        <f t="shared" si="7"/>
        <v>22</v>
      </c>
      <c r="H55" s="151"/>
      <c r="I55" s="151" t="s">
        <v>361</v>
      </c>
    </row>
    <row r="56" spans="1:9" x14ac:dyDescent="0.4">
      <c r="A56" s="155" t="str">
        <f t="shared" si="4"/>
        <v>Catrin Griffiths</v>
      </c>
      <c r="B56" t="s">
        <v>613</v>
      </c>
      <c r="C56" t="s">
        <v>656</v>
      </c>
      <c r="D56" s="254">
        <v>34551</v>
      </c>
      <c r="E56" s="245">
        <f t="shared" ca="1" si="5"/>
        <v>11266.357917592592</v>
      </c>
      <c r="F56" s="156">
        <f t="shared" si="6"/>
        <v>8</v>
      </c>
      <c r="G56" s="156">
        <f t="shared" si="7"/>
        <v>5</v>
      </c>
      <c r="H56" s="151"/>
      <c r="I56" s="151" t="s">
        <v>361</v>
      </c>
    </row>
    <row r="57" spans="1:9" x14ac:dyDescent="0.4">
      <c r="A57" s="155" t="str">
        <f t="shared" si="4"/>
        <v>Sam Grunhut</v>
      </c>
      <c r="B57" s="42" t="s">
        <v>675</v>
      </c>
      <c r="C57" t="s">
        <v>674</v>
      </c>
      <c r="D57" s="254">
        <v>34963</v>
      </c>
      <c r="E57" s="245">
        <f t="shared" ca="1" si="5"/>
        <v>10854.357917592592</v>
      </c>
      <c r="F57" s="156">
        <f t="shared" si="6"/>
        <v>9</v>
      </c>
      <c r="G57" s="156">
        <f t="shared" si="7"/>
        <v>21</v>
      </c>
      <c r="H57" s="151"/>
      <c r="I57" s="151" t="s">
        <v>362</v>
      </c>
    </row>
    <row r="58" spans="1:9" x14ac:dyDescent="0.4">
      <c r="A58" s="155" t="str">
        <f t="shared" si="4"/>
        <v>Laura Hall</v>
      </c>
      <c r="B58" t="s">
        <v>55</v>
      </c>
      <c r="C58" t="s">
        <v>26</v>
      </c>
      <c r="D58" s="254">
        <v>22947</v>
      </c>
      <c r="E58" s="245">
        <f t="shared" ca="1" si="5"/>
        <v>22870.357917592592</v>
      </c>
      <c r="F58" s="156">
        <f t="shared" si="6"/>
        <v>10</v>
      </c>
      <c r="G58" s="156">
        <f t="shared" si="7"/>
        <v>28</v>
      </c>
      <c r="H58" s="151"/>
      <c r="I58" s="151" t="s">
        <v>361</v>
      </c>
    </row>
    <row r="59" spans="1:9" x14ac:dyDescent="0.4">
      <c r="A59" s="155" t="str">
        <f t="shared" si="4"/>
        <v>Dean Hardie</v>
      </c>
      <c r="B59" t="s">
        <v>28</v>
      </c>
      <c r="C59" t="s">
        <v>27</v>
      </c>
      <c r="D59" s="254">
        <v>21571</v>
      </c>
      <c r="E59" s="245">
        <f t="shared" ca="1" si="5"/>
        <v>24246.357917592592</v>
      </c>
      <c r="F59" s="156">
        <f t="shared" si="6"/>
        <v>1</v>
      </c>
      <c r="G59" s="156">
        <f t="shared" si="7"/>
        <v>21</v>
      </c>
      <c r="H59" s="151"/>
      <c r="I59" s="151" t="s">
        <v>361</v>
      </c>
    </row>
    <row r="60" spans="1:9" x14ac:dyDescent="0.4">
      <c r="A60" s="155" t="str">
        <f t="shared" si="4"/>
        <v>Vicky Harris</v>
      </c>
      <c r="B60" t="s">
        <v>931</v>
      </c>
      <c r="C60" t="s">
        <v>996</v>
      </c>
      <c r="D60" s="254">
        <v>31046</v>
      </c>
      <c r="E60" s="245">
        <f t="shared" ca="1" si="5"/>
        <v>14771.357917592592</v>
      </c>
      <c r="F60" s="156">
        <f t="shared" si="6"/>
        <v>12</v>
      </c>
      <c r="G60" s="156">
        <f t="shared" si="7"/>
        <v>30</v>
      </c>
      <c r="I60" s="151" t="s">
        <v>361</v>
      </c>
    </row>
    <row r="61" spans="1:9" x14ac:dyDescent="0.4">
      <c r="A61" s="155" t="str">
        <f t="shared" si="4"/>
        <v>Laura Harry</v>
      </c>
      <c r="B61" t="s">
        <v>55</v>
      </c>
      <c r="C61" t="s">
        <v>589</v>
      </c>
      <c r="D61" s="254">
        <v>35529</v>
      </c>
      <c r="E61" s="245">
        <f t="shared" ca="1" si="5"/>
        <v>10288.357917592592</v>
      </c>
      <c r="F61" s="156">
        <f t="shared" si="6"/>
        <v>4</v>
      </c>
      <c r="G61" s="156">
        <f t="shared" si="7"/>
        <v>9</v>
      </c>
      <c r="H61" s="151"/>
      <c r="I61" s="151" t="s">
        <v>361</v>
      </c>
    </row>
    <row r="62" spans="1:9" x14ac:dyDescent="0.4">
      <c r="A62" s="155" t="str">
        <f t="shared" si="4"/>
        <v>Alyson Heard</v>
      </c>
      <c r="B62" t="s">
        <v>122</v>
      </c>
      <c r="C62" t="s">
        <v>121</v>
      </c>
      <c r="D62" s="254">
        <v>22711</v>
      </c>
      <c r="E62" s="245">
        <f t="shared" ca="1" si="5"/>
        <v>23106.357917592592</v>
      </c>
      <c r="F62" s="156">
        <f t="shared" si="6"/>
        <v>3</v>
      </c>
      <c r="G62" s="156">
        <f t="shared" si="7"/>
        <v>6</v>
      </c>
      <c r="H62" s="151"/>
      <c r="I62" s="151" t="s">
        <v>362</v>
      </c>
    </row>
    <row r="63" spans="1:9" x14ac:dyDescent="0.4">
      <c r="A63" s="155" t="str">
        <f t="shared" si="4"/>
        <v>Alex Heron</v>
      </c>
      <c r="B63" t="s">
        <v>251</v>
      </c>
      <c r="C63" t="s">
        <v>541</v>
      </c>
      <c r="D63" s="254">
        <v>17867</v>
      </c>
      <c r="E63" s="245">
        <f t="shared" ca="1" si="5"/>
        <v>27950.357917592592</v>
      </c>
      <c r="F63" s="156">
        <f t="shared" si="6"/>
        <v>11</v>
      </c>
      <c r="G63" s="156">
        <f t="shared" si="7"/>
        <v>30</v>
      </c>
      <c r="H63" s="151"/>
      <c r="I63" s="151" t="s">
        <v>361</v>
      </c>
    </row>
    <row r="64" spans="1:9" x14ac:dyDescent="0.4">
      <c r="A64" s="155" t="str">
        <f t="shared" si="4"/>
        <v>Francis Heron</v>
      </c>
      <c r="B64" t="s">
        <v>660</v>
      </c>
      <c r="C64" t="s">
        <v>541</v>
      </c>
      <c r="D64" s="254">
        <v>19634</v>
      </c>
      <c r="E64" s="245">
        <f t="shared" ca="1" si="5"/>
        <v>26183.357917592592</v>
      </c>
      <c r="F64" s="156">
        <f t="shared" si="6"/>
        <v>10</v>
      </c>
      <c r="G64" s="156">
        <f t="shared" si="7"/>
        <v>2</v>
      </c>
      <c r="H64" s="151"/>
      <c r="I64" s="151" t="s">
        <v>362</v>
      </c>
    </row>
    <row r="65" spans="1:9" x14ac:dyDescent="0.4">
      <c r="A65" s="155" t="str">
        <f t="shared" si="4"/>
        <v>Lynn Holmes</v>
      </c>
      <c r="B65" t="s">
        <v>30</v>
      </c>
      <c r="C65" t="s">
        <v>29</v>
      </c>
      <c r="D65" s="254">
        <v>22738</v>
      </c>
      <c r="E65" s="245">
        <f t="shared" ca="1" si="5"/>
        <v>23079.357917592592</v>
      </c>
      <c r="F65" s="156">
        <f t="shared" si="6"/>
        <v>4</v>
      </c>
      <c r="G65" s="156">
        <f t="shared" si="7"/>
        <v>2</v>
      </c>
      <c r="H65" s="151"/>
      <c r="I65" s="151" t="s">
        <v>362</v>
      </c>
    </row>
    <row r="66" spans="1:9" x14ac:dyDescent="0.4">
      <c r="A66" s="155" t="str">
        <f t="shared" ref="A66:A97" si="8">B66&amp; " " &amp;C66</f>
        <v>Victoria Holmes</v>
      </c>
      <c r="B66" t="s">
        <v>548</v>
      </c>
      <c r="C66" t="s">
        <v>29</v>
      </c>
      <c r="D66" s="254">
        <v>35280</v>
      </c>
      <c r="E66" s="245">
        <f t="shared" ref="E66:E97" ca="1" si="9">NOW()-D66</f>
        <v>10537.357917592592</v>
      </c>
      <c r="F66" s="156">
        <f t="shared" ref="F66:F97" si="10">MONTH(D66)</f>
        <v>8</v>
      </c>
      <c r="G66" s="156">
        <f t="shared" ref="G66:G97" si="11">DAY(D66)</f>
        <v>3</v>
      </c>
      <c r="H66" s="151"/>
      <c r="I66" s="151" t="s">
        <v>362</v>
      </c>
    </row>
    <row r="67" spans="1:9" x14ac:dyDescent="0.4">
      <c r="A67" s="155" t="str">
        <f t="shared" si="8"/>
        <v>John Holohan</v>
      </c>
      <c r="B67" t="s">
        <v>33</v>
      </c>
      <c r="C67" t="s">
        <v>31</v>
      </c>
      <c r="D67" s="254">
        <v>18059</v>
      </c>
      <c r="E67" s="245">
        <f t="shared" ca="1" si="9"/>
        <v>27758.357917592592</v>
      </c>
      <c r="F67" s="156">
        <f t="shared" si="10"/>
        <v>6</v>
      </c>
      <c r="G67" s="156">
        <f t="shared" si="11"/>
        <v>10</v>
      </c>
      <c r="H67" s="151"/>
      <c r="I67" s="151" t="s">
        <v>362</v>
      </c>
    </row>
    <row r="68" spans="1:9" x14ac:dyDescent="0.4">
      <c r="A68" s="155" t="str">
        <f t="shared" si="8"/>
        <v>Kim Holohan</v>
      </c>
      <c r="B68" t="s">
        <v>32</v>
      </c>
      <c r="C68" t="s">
        <v>31</v>
      </c>
      <c r="D68" s="254">
        <v>20889</v>
      </c>
      <c r="E68" s="245">
        <f t="shared" ca="1" si="9"/>
        <v>24928.357917592592</v>
      </c>
      <c r="F68" s="156">
        <f t="shared" si="10"/>
        <v>3</v>
      </c>
      <c r="G68" s="156">
        <f t="shared" si="11"/>
        <v>10</v>
      </c>
      <c r="H68" s="151"/>
      <c r="I68" s="151" t="s">
        <v>362</v>
      </c>
    </row>
    <row r="69" spans="1:9" x14ac:dyDescent="0.4">
      <c r="A69" s="155" t="str">
        <f t="shared" si="8"/>
        <v>Katherine Hooper</v>
      </c>
      <c r="B69" t="s">
        <v>565</v>
      </c>
      <c r="C69" t="s">
        <v>566</v>
      </c>
      <c r="D69" s="254">
        <v>32614</v>
      </c>
      <c r="E69" s="245">
        <f t="shared" ca="1" si="9"/>
        <v>13203.357917592592</v>
      </c>
      <c r="F69" s="156">
        <f t="shared" si="10"/>
        <v>4</v>
      </c>
      <c r="G69" s="156">
        <f t="shared" si="11"/>
        <v>16</v>
      </c>
      <c r="H69" s="151"/>
      <c r="I69" s="151" t="s">
        <v>362</v>
      </c>
    </row>
    <row r="70" spans="1:9" x14ac:dyDescent="0.4">
      <c r="A70" s="155" t="str">
        <f t="shared" si="8"/>
        <v>Finlay Hopkins</v>
      </c>
      <c r="B70" t="s">
        <v>728</v>
      </c>
      <c r="C70" t="s">
        <v>729</v>
      </c>
      <c r="D70" s="254">
        <v>38834</v>
      </c>
      <c r="E70" s="245">
        <f t="shared" ca="1" si="9"/>
        <v>6983.3579175925915</v>
      </c>
      <c r="F70" s="156">
        <f t="shared" si="10"/>
        <v>4</v>
      </c>
      <c r="G70" s="156">
        <f t="shared" si="11"/>
        <v>27</v>
      </c>
      <c r="H70" s="151"/>
      <c r="I70" s="151" t="s">
        <v>361</v>
      </c>
    </row>
    <row r="71" spans="1:9" x14ac:dyDescent="0.4">
      <c r="A71" s="155" t="str">
        <f t="shared" si="8"/>
        <v>Jo Hughes-Dowdle</v>
      </c>
      <c r="B71" s="42" t="s">
        <v>569</v>
      </c>
      <c r="C71" t="s">
        <v>151</v>
      </c>
      <c r="D71" s="254">
        <v>25305</v>
      </c>
      <c r="E71" s="245">
        <f t="shared" ca="1" si="9"/>
        <v>20512.357917592592</v>
      </c>
      <c r="F71" s="156">
        <f t="shared" si="10"/>
        <v>4</v>
      </c>
      <c r="G71" s="156">
        <f t="shared" si="11"/>
        <v>12</v>
      </c>
      <c r="H71" s="151"/>
      <c r="I71" s="151" t="s">
        <v>361</v>
      </c>
    </row>
    <row r="72" spans="1:9" x14ac:dyDescent="0.4">
      <c r="A72" s="155" t="str">
        <f t="shared" si="8"/>
        <v>Laura Hughes-Dowdle</v>
      </c>
      <c r="B72" t="s">
        <v>55</v>
      </c>
      <c r="C72" t="s">
        <v>151</v>
      </c>
      <c r="D72" s="254">
        <v>36908</v>
      </c>
      <c r="E72" s="245">
        <f t="shared" ca="1" si="9"/>
        <v>8909.3579175925915</v>
      </c>
      <c r="F72" s="156">
        <f t="shared" si="10"/>
        <v>1</v>
      </c>
      <c r="G72" s="156">
        <f t="shared" si="11"/>
        <v>17</v>
      </c>
      <c r="H72" s="151"/>
      <c r="I72" s="151" t="s">
        <v>361</v>
      </c>
    </row>
    <row r="73" spans="1:9" x14ac:dyDescent="0.4">
      <c r="A73" s="155" t="str">
        <f t="shared" si="8"/>
        <v>Christine Hurdidge</v>
      </c>
      <c r="B73" t="s">
        <v>36</v>
      </c>
      <c r="C73" t="s">
        <v>35</v>
      </c>
      <c r="D73" s="254">
        <v>18832</v>
      </c>
      <c r="E73" s="245">
        <f t="shared" ca="1" si="9"/>
        <v>26985.357917592592</v>
      </c>
      <c r="F73" s="156">
        <f t="shared" si="10"/>
        <v>7</v>
      </c>
      <c r="G73" s="156">
        <f t="shared" si="11"/>
        <v>23</v>
      </c>
      <c r="H73" s="151"/>
      <c r="I73" s="151" t="s">
        <v>361</v>
      </c>
    </row>
    <row r="74" spans="1:9" x14ac:dyDescent="0.4">
      <c r="A74" s="155" t="str">
        <f t="shared" si="8"/>
        <v>Charlie James</v>
      </c>
      <c r="B74" t="s">
        <v>136</v>
      </c>
      <c r="C74" t="s">
        <v>16</v>
      </c>
      <c r="D74" s="254">
        <v>32414</v>
      </c>
      <c r="E74" s="245">
        <f t="shared" ca="1" si="9"/>
        <v>13403.357917592592</v>
      </c>
      <c r="F74" s="156">
        <f t="shared" si="10"/>
        <v>9</v>
      </c>
      <c r="G74" s="156">
        <f t="shared" si="11"/>
        <v>28</v>
      </c>
      <c r="H74" s="151"/>
      <c r="I74" s="151" t="s">
        <v>361</v>
      </c>
    </row>
    <row r="75" spans="1:9" x14ac:dyDescent="0.4">
      <c r="A75" s="155" t="str">
        <f t="shared" si="8"/>
        <v>Helen Jenkins</v>
      </c>
      <c r="B75" t="s">
        <v>186</v>
      </c>
      <c r="C75" t="s">
        <v>115</v>
      </c>
      <c r="D75" s="254">
        <v>24756</v>
      </c>
      <c r="E75" s="245">
        <f t="shared" ca="1" si="9"/>
        <v>21061.357917592592</v>
      </c>
      <c r="F75" s="156">
        <f t="shared" si="10"/>
        <v>10</v>
      </c>
      <c r="G75" s="156">
        <f t="shared" si="11"/>
        <v>11</v>
      </c>
      <c r="H75" s="151"/>
      <c r="I75" s="151" t="s">
        <v>362</v>
      </c>
    </row>
    <row r="76" spans="1:9" x14ac:dyDescent="0.4">
      <c r="A76" s="155" t="str">
        <f t="shared" si="8"/>
        <v>Mark Jenkins</v>
      </c>
      <c r="B76" t="s">
        <v>60</v>
      </c>
      <c r="C76" t="s">
        <v>115</v>
      </c>
      <c r="D76" s="254">
        <v>23058</v>
      </c>
      <c r="E76" s="245">
        <f t="shared" ca="1" si="9"/>
        <v>22759.357917592592</v>
      </c>
      <c r="F76" s="156">
        <f t="shared" si="10"/>
        <v>2</v>
      </c>
      <c r="G76" s="156">
        <f t="shared" si="11"/>
        <v>16</v>
      </c>
      <c r="H76" s="151"/>
      <c r="I76" s="151" t="s">
        <v>361</v>
      </c>
    </row>
    <row r="77" spans="1:9" x14ac:dyDescent="0.4">
      <c r="A77" s="155" t="str">
        <f t="shared" si="8"/>
        <v>Paul Jenkins</v>
      </c>
      <c r="B77" t="s">
        <v>34</v>
      </c>
      <c r="C77" t="s">
        <v>115</v>
      </c>
      <c r="D77" s="254">
        <v>28209</v>
      </c>
      <c r="E77" s="245">
        <f t="shared" ca="1" si="9"/>
        <v>17608.357917592592</v>
      </c>
      <c r="F77" s="156">
        <f t="shared" si="10"/>
        <v>3</v>
      </c>
      <c r="G77" s="156">
        <f t="shared" si="11"/>
        <v>25</v>
      </c>
      <c r="H77" s="151"/>
      <c r="I77" s="151" t="s">
        <v>361</v>
      </c>
    </row>
    <row r="78" spans="1:9" x14ac:dyDescent="0.4">
      <c r="A78" s="155" t="str">
        <f t="shared" si="8"/>
        <v>Karl Johns</v>
      </c>
      <c r="B78" t="s">
        <v>543</v>
      </c>
      <c r="C78" t="s">
        <v>239</v>
      </c>
      <c r="D78" s="254">
        <v>27311</v>
      </c>
      <c r="E78" s="245">
        <f t="shared" ca="1" si="9"/>
        <v>18506.357917592592</v>
      </c>
      <c r="F78" s="156">
        <f t="shared" si="10"/>
        <v>10</v>
      </c>
      <c r="G78" s="156">
        <f t="shared" si="11"/>
        <v>9</v>
      </c>
      <c r="H78" s="151"/>
      <c r="I78" s="151" t="s">
        <v>362</v>
      </c>
    </row>
    <row r="79" spans="1:9" x14ac:dyDescent="0.4">
      <c r="A79" s="155" t="str">
        <f t="shared" si="8"/>
        <v>Keith Johns</v>
      </c>
      <c r="B79" t="s">
        <v>240</v>
      </c>
      <c r="C79" t="s">
        <v>239</v>
      </c>
      <c r="D79" s="254">
        <v>23397</v>
      </c>
      <c r="E79" s="245">
        <f t="shared" ca="1" si="9"/>
        <v>22420.357917592592</v>
      </c>
      <c r="F79" s="156">
        <f t="shared" si="10"/>
        <v>1</v>
      </c>
      <c r="G79" s="156">
        <f t="shared" si="11"/>
        <v>21</v>
      </c>
      <c r="H79" s="151"/>
      <c r="I79" s="151" t="s">
        <v>361</v>
      </c>
    </row>
    <row r="80" spans="1:9" x14ac:dyDescent="0.4">
      <c r="A80" s="155" t="str">
        <f t="shared" si="8"/>
        <v>Stewart Johnson</v>
      </c>
      <c r="B80" t="s">
        <v>558</v>
      </c>
      <c r="C80" t="s">
        <v>559</v>
      </c>
      <c r="D80" s="254">
        <v>27773</v>
      </c>
      <c r="E80" s="245">
        <f t="shared" ca="1" si="9"/>
        <v>18044.357917592592</v>
      </c>
      <c r="F80" s="156">
        <f t="shared" si="10"/>
        <v>1</v>
      </c>
      <c r="G80" s="156">
        <f t="shared" si="11"/>
        <v>14</v>
      </c>
      <c r="H80" s="151"/>
      <c r="I80" s="151" t="s">
        <v>361</v>
      </c>
    </row>
    <row r="81" spans="1:9" x14ac:dyDescent="0.4">
      <c r="A81" s="155" t="str">
        <f t="shared" si="8"/>
        <v>Anthony Jones</v>
      </c>
      <c r="B81" t="s">
        <v>223</v>
      </c>
      <c r="C81" t="s">
        <v>37</v>
      </c>
      <c r="D81" s="254">
        <v>26410</v>
      </c>
      <c r="E81" s="245">
        <f t="shared" ca="1" si="9"/>
        <v>19407.357917592592</v>
      </c>
      <c r="F81" s="156">
        <f t="shared" si="10"/>
        <v>4</v>
      </c>
      <c r="G81" s="156">
        <f t="shared" si="11"/>
        <v>21</v>
      </c>
      <c r="H81" s="151"/>
      <c r="I81" s="151" t="s">
        <v>361</v>
      </c>
    </row>
    <row r="82" spans="1:9" x14ac:dyDescent="0.4">
      <c r="A82" s="155" t="str">
        <f t="shared" si="8"/>
        <v>Aron Jones</v>
      </c>
      <c r="B82" t="s">
        <v>135</v>
      </c>
      <c r="C82" t="s">
        <v>37</v>
      </c>
      <c r="D82" s="254">
        <v>31037</v>
      </c>
      <c r="E82" s="245">
        <f t="shared" ca="1" si="9"/>
        <v>14780.357917592592</v>
      </c>
      <c r="F82" s="156">
        <f t="shared" si="10"/>
        <v>12</v>
      </c>
      <c r="G82" s="156">
        <f t="shared" si="11"/>
        <v>21</v>
      </c>
      <c r="H82" s="151"/>
      <c r="I82" s="151" t="s">
        <v>361</v>
      </c>
    </row>
    <row r="83" spans="1:9" x14ac:dyDescent="0.4">
      <c r="A83" s="155" t="str">
        <f t="shared" si="8"/>
        <v>Bev Jones</v>
      </c>
      <c r="B83" s="42" t="s">
        <v>582</v>
      </c>
      <c r="C83" t="s">
        <v>37</v>
      </c>
      <c r="D83" s="254">
        <v>21214</v>
      </c>
      <c r="E83" s="245">
        <f t="shared" ca="1" si="9"/>
        <v>24603.357917592592</v>
      </c>
      <c r="F83" s="156">
        <f t="shared" si="10"/>
        <v>1</v>
      </c>
      <c r="G83" s="156">
        <f t="shared" si="11"/>
        <v>29</v>
      </c>
      <c r="H83" s="151"/>
      <c r="I83" s="151" t="s">
        <v>362</v>
      </c>
    </row>
    <row r="84" spans="1:9" x14ac:dyDescent="0.4">
      <c r="A84" s="155" t="str">
        <f t="shared" si="8"/>
        <v>Caroline Jones</v>
      </c>
      <c r="B84" t="s">
        <v>44</v>
      </c>
      <c r="C84" t="s">
        <v>37</v>
      </c>
      <c r="D84" s="254">
        <v>26195</v>
      </c>
      <c r="E84" s="245">
        <f t="shared" ca="1" si="9"/>
        <v>19622.357917592592</v>
      </c>
      <c r="F84" s="156">
        <f t="shared" si="10"/>
        <v>9</v>
      </c>
      <c r="G84" s="156">
        <f t="shared" si="11"/>
        <v>19</v>
      </c>
      <c r="H84" s="151"/>
      <c r="I84" s="151" t="s">
        <v>361</v>
      </c>
    </row>
    <row r="85" spans="1:9" x14ac:dyDescent="0.4">
      <c r="A85" s="155" t="str">
        <f t="shared" si="8"/>
        <v>Caroline Jones</v>
      </c>
      <c r="B85" t="s">
        <v>44</v>
      </c>
      <c r="C85" t="s">
        <v>37</v>
      </c>
      <c r="D85" s="254">
        <v>22004</v>
      </c>
      <c r="E85" s="245">
        <f t="shared" ca="1" si="9"/>
        <v>23813.357917592592</v>
      </c>
      <c r="F85" s="156">
        <f t="shared" si="10"/>
        <v>3</v>
      </c>
      <c r="G85" s="156">
        <f t="shared" si="11"/>
        <v>29</v>
      </c>
      <c r="H85" s="151"/>
      <c r="I85" s="151" t="s">
        <v>361</v>
      </c>
    </row>
    <row r="86" spans="1:9" s="17" customFormat="1" x14ac:dyDescent="0.4">
      <c r="A86" s="155" t="str">
        <f t="shared" si="8"/>
        <v>Leighton Jones</v>
      </c>
      <c r="B86" t="s">
        <v>38</v>
      </c>
      <c r="C86" t="s">
        <v>37</v>
      </c>
      <c r="D86" s="254">
        <v>17420</v>
      </c>
      <c r="E86" s="245">
        <f t="shared" ca="1" si="9"/>
        <v>28397.357917592592</v>
      </c>
      <c r="F86" s="156">
        <f t="shared" si="10"/>
        <v>9</v>
      </c>
      <c r="G86" s="156">
        <f t="shared" si="11"/>
        <v>10</v>
      </c>
      <c r="H86" s="151"/>
      <c r="I86" s="151" t="s">
        <v>362</v>
      </c>
    </row>
    <row r="87" spans="1:9" x14ac:dyDescent="0.4">
      <c r="A87" s="155" t="str">
        <f t="shared" si="8"/>
        <v>Meinir Jones</v>
      </c>
      <c r="B87" t="s">
        <v>177</v>
      </c>
      <c r="C87" t="s">
        <v>37</v>
      </c>
      <c r="D87" s="254">
        <v>20055</v>
      </c>
      <c r="E87" s="245">
        <f t="shared" ca="1" si="9"/>
        <v>25762.357917592592</v>
      </c>
      <c r="F87" s="156">
        <f t="shared" si="10"/>
        <v>11</v>
      </c>
      <c r="G87" s="156">
        <f t="shared" si="11"/>
        <v>27</v>
      </c>
      <c r="H87" s="151"/>
      <c r="I87" s="151" t="s">
        <v>362</v>
      </c>
    </row>
    <row r="88" spans="1:9" x14ac:dyDescent="0.4">
      <c r="A88" s="155" t="str">
        <f t="shared" si="8"/>
        <v>Rob Jones</v>
      </c>
      <c r="B88" t="s">
        <v>577</v>
      </c>
      <c r="C88" t="s">
        <v>37</v>
      </c>
      <c r="D88" s="254">
        <v>29568</v>
      </c>
      <c r="E88" s="245">
        <f t="shared" ca="1" si="9"/>
        <v>16249.357917592592</v>
      </c>
      <c r="F88" s="156">
        <f t="shared" si="10"/>
        <v>12</v>
      </c>
      <c r="G88" s="156">
        <f t="shared" si="11"/>
        <v>13</v>
      </c>
      <c r="H88" s="151"/>
      <c r="I88" s="151" t="s">
        <v>361</v>
      </c>
    </row>
    <row r="89" spans="1:9" x14ac:dyDescent="0.4">
      <c r="A89" s="155" t="str">
        <f t="shared" si="8"/>
        <v>Rosemarie Jones</v>
      </c>
      <c r="B89" t="s">
        <v>862</v>
      </c>
      <c r="C89" t="s">
        <v>37</v>
      </c>
      <c r="D89" s="254">
        <v>20047</v>
      </c>
      <c r="E89" s="245">
        <f t="shared" ca="1" si="9"/>
        <v>25770.357917592592</v>
      </c>
      <c r="F89" s="156">
        <f t="shared" si="10"/>
        <v>11</v>
      </c>
      <c r="G89" s="156">
        <f t="shared" si="11"/>
        <v>19</v>
      </c>
      <c r="H89" s="151"/>
      <c r="I89" s="151" t="s">
        <v>362</v>
      </c>
    </row>
    <row r="90" spans="1:9" x14ac:dyDescent="0.4">
      <c r="A90" s="155" t="str">
        <f t="shared" si="8"/>
        <v>Stephen Jones</v>
      </c>
      <c r="B90" t="s">
        <v>673</v>
      </c>
      <c r="C90" t="s">
        <v>37</v>
      </c>
      <c r="D90" s="254">
        <v>35318</v>
      </c>
      <c r="E90" s="245">
        <f t="shared" ca="1" si="9"/>
        <v>10499.357917592592</v>
      </c>
      <c r="F90" s="156">
        <f t="shared" si="10"/>
        <v>9</v>
      </c>
      <c r="G90" s="156">
        <f t="shared" si="11"/>
        <v>10</v>
      </c>
      <c r="H90" s="151"/>
      <c r="I90" s="151" t="s">
        <v>362</v>
      </c>
    </row>
    <row r="91" spans="1:9" x14ac:dyDescent="0.4">
      <c r="A91" s="155" t="str">
        <f t="shared" si="8"/>
        <v>Steve Jones</v>
      </c>
      <c r="B91" t="s">
        <v>41</v>
      </c>
      <c r="C91" t="s">
        <v>37</v>
      </c>
      <c r="D91" s="254">
        <v>21324</v>
      </c>
      <c r="E91" s="245">
        <f t="shared" ca="1" si="9"/>
        <v>24493.357917592592</v>
      </c>
      <c r="F91" s="156">
        <f t="shared" si="10"/>
        <v>5</v>
      </c>
      <c r="G91" s="156">
        <f t="shared" si="11"/>
        <v>19</v>
      </c>
      <c r="H91" s="151"/>
      <c r="I91" s="151" t="s">
        <v>361</v>
      </c>
    </row>
    <row r="92" spans="1:9" x14ac:dyDescent="0.4">
      <c r="A92" s="155" t="str">
        <f t="shared" si="8"/>
        <v>Terry Jones</v>
      </c>
      <c r="B92" t="s">
        <v>863</v>
      </c>
      <c r="C92" t="s">
        <v>37</v>
      </c>
      <c r="D92" s="254">
        <v>19147</v>
      </c>
      <c r="E92" s="245">
        <f t="shared" ca="1" si="9"/>
        <v>26670.357917592592</v>
      </c>
      <c r="F92" s="156">
        <f t="shared" si="10"/>
        <v>6</v>
      </c>
      <c r="G92" s="156">
        <f t="shared" si="11"/>
        <v>2</v>
      </c>
      <c r="H92" s="151"/>
      <c r="I92" s="151" t="s">
        <v>362</v>
      </c>
    </row>
    <row r="93" spans="1:9" x14ac:dyDescent="0.4">
      <c r="A93" s="155" t="str">
        <f t="shared" si="8"/>
        <v>Ben Joseph</v>
      </c>
      <c r="B93" s="42" t="s">
        <v>879</v>
      </c>
      <c r="C93" s="42" t="s">
        <v>924</v>
      </c>
      <c r="D93" s="254">
        <v>38656</v>
      </c>
      <c r="E93" s="245">
        <f t="shared" ca="1" si="9"/>
        <v>7161.3579175925915</v>
      </c>
      <c r="F93" s="149">
        <f t="shared" si="10"/>
        <v>10</v>
      </c>
      <c r="G93" s="149">
        <f t="shared" si="11"/>
        <v>31</v>
      </c>
      <c r="I93" s="151" t="s">
        <v>362</v>
      </c>
    </row>
    <row r="94" spans="1:9" x14ac:dyDescent="0.4">
      <c r="A94" s="155" t="str">
        <f t="shared" si="8"/>
        <v>Nicola Julian</v>
      </c>
      <c r="B94" t="s">
        <v>40</v>
      </c>
      <c r="C94" t="s">
        <v>615</v>
      </c>
      <c r="D94" s="254">
        <v>23946</v>
      </c>
      <c r="E94" s="245">
        <f t="shared" ca="1" si="9"/>
        <v>21871.357917592592</v>
      </c>
      <c r="F94" s="156">
        <f t="shared" si="10"/>
        <v>7</v>
      </c>
      <c r="G94" s="156">
        <f t="shared" si="11"/>
        <v>23</v>
      </c>
      <c r="H94" s="151"/>
      <c r="I94" s="151" t="s">
        <v>362</v>
      </c>
    </row>
    <row r="95" spans="1:9" x14ac:dyDescent="0.4">
      <c r="A95" s="155" t="str">
        <f t="shared" si="8"/>
        <v>Viv Kavanagh</v>
      </c>
      <c r="B95" t="s">
        <v>197</v>
      </c>
      <c r="C95" t="s">
        <v>616</v>
      </c>
      <c r="D95" s="254">
        <v>22992</v>
      </c>
      <c r="E95" s="245">
        <f t="shared" ca="1" si="9"/>
        <v>22825.357917592592</v>
      </c>
      <c r="F95" s="156">
        <f t="shared" si="10"/>
        <v>12</v>
      </c>
      <c r="G95" s="156">
        <f t="shared" si="11"/>
        <v>12</v>
      </c>
      <c r="H95" s="151"/>
      <c r="I95" s="151" t="s">
        <v>361</v>
      </c>
    </row>
    <row r="96" spans="1:9" x14ac:dyDescent="0.4">
      <c r="A96" s="155" t="str">
        <f t="shared" si="8"/>
        <v>Haley Lawton</v>
      </c>
      <c r="B96" t="s">
        <v>581</v>
      </c>
      <c r="C96" t="s">
        <v>617</v>
      </c>
      <c r="D96" s="254">
        <v>31629</v>
      </c>
      <c r="E96" s="245">
        <f t="shared" ca="1" si="9"/>
        <v>14188.357917592592</v>
      </c>
      <c r="F96" s="156">
        <f t="shared" si="10"/>
        <v>8</v>
      </c>
      <c r="G96" s="156">
        <f t="shared" si="11"/>
        <v>5</v>
      </c>
      <c r="H96" s="151"/>
      <c r="I96" s="151" t="s">
        <v>361</v>
      </c>
    </row>
    <row r="97" spans="1:9" x14ac:dyDescent="0.4">
      <c r="A97" s="155" t="str">
        <f t="shared" si="8"/>
        <v>Jia Ping Lee</v>
      </c>
      <c r="B97" s="42" t="s">
        <v>923</v>
      </c>
      <c r="C97" t="s">
        <v>58</v>
      </c>
      <c r="D97" s="254">
        <v>34710</v>
      </c>
      <c r="E97" s="245">
        <f t="shared" ca="1" si="9"/>
        <v>11107.357917592592</v>
      </c>
      <c r="F97" s="156">
        <f t="shared" si="10"/>
        <v>1</v>
      </c>
      <c r="G97" s="156">
        <f t="shared" si="11"/>
        <v>11</v>
      </c>
      <c r="H97" s="151"/>
      <c r="I97" s="151" t="s">
        <v>362</v>
      </c>
    </row>
    <row r="98" spans="1:9" x14ac:dyDescent="0.4">
      <c r="A98" s="155" t="str">
        <f t="shared" ref="A98:A129" si="12">B98&amp; " " &amp;C98</f>
        <v>Saran Lewis</v>
      </c>
      <c r="B98" t="s">
        <v>224</v>
      </c>
      <c r="C98" t="s">
        <v>618</v>
      </c>
      <c r="D98" s="254">
        <v>27972</v>
      </c>
      <c r="E98" s="245">
        <f t="shared" ref="E98:E129" ca="1" si="13">NOW()-D98</f>
        <v>17845.357917592592</v>
      </c>
      <c r="F98" s="156">
        <f t="shared" ref="F98:F129" si="14">MONTH(D98)</f>
        <v>7</v>
      </c>
      <c r="G98" s="156">
        <f t="shared" ref="G98:G129" si="15">DAY(D98)</f>
        <v>31</v>
      </c>
      <c r="H98" s="151"/>
      <c r="I98" s="151" t="s">
        <v>361</v>
      </c>
    </row>
    <row r="99" spans="1:9" x14ac:dyDescent="0.4">
      <c r="A99" s="155" t="str">
        <f t="shared" si="12"/>
        <v>Shereen Lisk</v>
      </c>
      <c r="B99" t="s">
        <v>221</v>
      </c>
      <c r="C99" t="s">
        <v>619</v>
      </c>
      <c r="D99" s="254">
        <v>26925</v>
      </c>
      <c r="E99" s="245">
        <f t="shared" ca="1" si="13"/>
        <v>18892.357917592592</v>
      </c>
      <c r="F99" s="156">
        <f t="shared" si="14"/>
        <v>9</v>
      </c>
      <c r="G99" s="156">
        <f t="shared" si="15"/>
        <v>18</v>
      </c>
      <c r="H99" s="151"/>
      <c r="I99" s="151" t="s">
        <v>362</v>
      </c>
    </row>
    <row r="100" spans="1:9" x14ac:dyDescent="0.4">
      <c r="A100" s="155" t="str">
        <f t="shared" si="12"/>
        <v>Stephen Lisk</v>
      </c>
      <c r="B100" t="s">
        <v>673</v>
      </c>
      <c r="C100" t="s">
        <v>619</v>
      </c>
      <c r="D100" s="254">
        <v>26193</v>
      </c>
      <c r="E100" s="245">
        <f t="shared" ca="1" si="13"/>
        <v>19624.357917592592</v>
      </c>
      <c r="F100" s="156">
        <f t="shared" si="14"/>
        <v>9</v>
      </c>
      <c r="G100" s="156">
        <f t="shared" si="15"/>
        <v>17</v>
      </c>
      <c r="H100" s="151"/>
      <c r="I100" s="151" t="s">
        <v>362</v>
      </c>
    </row>
    <row r="101" spans="1:9" x14ac:dyDescent="0.4">
      <c r="A101" s="155" t="str">
        <f t="shared" si="12"/>
        <v>Arabella Llewelyn</v>
      </c>
      <c r="B101" t="s">
        <v>550</v>
      </c>
      <c r="C101" t="s">
        <v>620</v>
      </c>
      <c r="D101" s="254">
        <v>26202</v>
      </c>
      <c r="E101" s="245">
        <f t="shared" ca="1" si="13"/>
        <v>19615.357917592592</v>
      </c>
      <c r="F101" s="156">
        <f t="shared" si="14"/>
        <v>9</v>
      </c>
      <c r="G101" s="156">
        <f t="shared" si="15"/>
        <v>26</v>
      </c>
      <c r="H101" s="151"/>
      <c r="I101" s="151" t="s">
        <v>361</v>
      </c>
    </row>
    <row r="102" spans="1:9" x14ac:dyDescent="0.4">
      <c r="A102" s="155" t="str">
        <f t="shared" si="12"/>
        <v>Peter Lloyd</v>
      </c>
      <c r="B102" t="s">
        <v>229</v>
      </c>
      <c r="C102" t="s">
        <v>621</v>
      </c>
      <c r="D102" s="254">
        <v>25358</v>
      </c>
      <c r="E102" s="245">
        <f t="shared" ca="1" si="13"/>
        <v>20459.357917592592</v>
      </c>
      <c r="F102" s="156">
        <f t="shared" si="14"/>
        <v>6</v>
      </c>
      <c r="G102" s="156">
        <f t="shared" si="15"/>
        <v>4</v>
      </c>
      <c r="H102" s="151"/>
      <c r="I102" s="151" t="s">
        <v>362</v>
      </c>
    </row>
    <row r="103" spans="1:9" x14ac:dyDescent="0.4">
      <c r="A103" s="155" t="str">
        <f t="shared" si="12"/>
        <v>Brian MacBride</v>
      </c>
      <c r="B103" t="s">
        <v>864</v>
      </c>
      <c r="C103" t="s">
        <v>865</v>
      </c>
      <c r="D103" s="254">
        <v>21290</v>
      </c>
      <c r="E103" s="245">
        <f t="shared" ca="1" si="13"/>
        <v>24527.357917592592</v>
      </c>
      <c r="F103" s="156">
        <f t="shared" si="14"/>
        <v>4</v>
      </c>
      <c r="G103" s="156">
        <f t="shared" si="15"/>
        <v>15</v>
      </c>
      <c r="H103" s="151"/>
      <c r="I103" s="151" t="s">
        <v>362</v>
      </c>
    </row>
    <row r="104" spans="1:9" x14ac:dyDescent="0.4">
      <c r="A104" s="155" t="str">
        <f t="shared" si="12"/>
        <v>Tim MacDermott</v>
      </c>
      <c r="B104" t="s">
        <v>233</v>
      </c>
      <c r="C104" t="s">
        <v>866</v>
      </c>
      <c r="D104" s="254">
        <v>23279</v>
      </c>
      <c r="E104" s="245">
        <f t="shared" ca="1" si="13"/>
        <v>22538.357917592592</v>
      </c>
      <c r="F104" s="156">
        <f t="shared" si="14"/>
        <v>9</v>
      </c>
      <c r="G104" s="156">
        <f t="shared" si="15"/>
        <v>25</v>
      </c>
      <c r="H104" s="151"/>
      <c r="I104" s="151" t="s">
        <v>362</v>
      </c>
    </row>
    <row r="105" spans="1:9" x14ac:dyDescent="0.4">
      <c r="A105" s="155" t="str">
        <f t="shared" si="12"/>
        <v>Deborah McCusker</v>
      </c>
      <c r="B105" t="s">
        <v>867</v>
      </c>
      <c r="C105" t="s">
        <v>868</v>
      </c>
      <c r="D105" s="254">
        <v>26128</v>
      </c>
      <c r="E105" s="245">
        <f t="shared" ca="1" si="13"/>
        <v>19689.357917592592</v>
      </c>
      <c r="F105" s="156">
        <f t="shared" si="14"/>
        <v>7</v>
      </c>
      <c r="G105" s="156">
        <f t="shared" si="15"/>
        <v>14</v>
      </c>
      <c r="H105" s="151"/>
      <c r="I105" s="151" t="s">
        <v>361</v>
      </c>
    </row>
    <row r="106" spans="1:9" x14ac:dyDescent="0.4">
      <c r="A106" s="155" t="str">
        <f t="shared" si="12"/>
        <v>Steve McLelland</v>
      </c>
      <c r="B106" t="s">
        <v>41</v>
      </c>
      <c r="C106" t="s">
        <v>654</v>
      </c>
      <c r="D106" s="254">
        <v>19796</v>
      </c>
      <c r="E106" s="245">
        <f t="shared" ca="1" si="13"/>
        <v>26021.357917592592</v>
      </c>
      <c r="F106" s="156">
        <f t="shared" si="14"/>
        <v>3</v>
      </c>
      <c r="G106" s="156">
        <f t="shared" si="15"/>
        <v>13</v>
      </c>
      <c r="H106" s="151"/>
      <c r="I106" s="151" t="s">
        <v>361</v>
      </c>
    </row>
    <row r="107" spans="1:9" x14ac:dyDescent="0.4">
      <c r="A107" s="155" t="str">
        <f t="shared" si="12"/>
        <v>Katie Mead</v>
      </c>
      <c r="B107" t="s">
        <v>241</v>
      </c>
      <c r="C107" t="s">
        <v>993</v>
      </c>
      <c r="D107" s="254">
        <v>30495</v>
      </c>
      <c r="E107" s="245">
        <f t="shared" ca="1" si="13"/>
        <v>15322.357917592592</v>
      </c>
      <c r="F107" s="156">
        <f t="shared" si="14"/>
        <v>6</v>
      </c>
      <c r="G107" s="156">
        <f t="shared" si="15"/>
        <v>28</v>
      </c>
      <c r="H107" s="151"/>
      <c r="I107" s="151" t="s">
        <v>362</v>
      </c>
    </row>
    <row r="108" spans="1:9" x14ac:dyDescent="0.4">
      <c r="A108" s="155" t="str">
        <f t="shared" si="12"/>
        <v>Caroline Morgan</v>
      </c>
      <c r="B108" t="s">
        <v>44</v>
      </c>
      <c r="C108" t="s">
        <v>622</v>
      </c>
      <c r="D108" s="254">
        <v>25606</v>
      </c>
      <c r="E108" s="245">
        <f t="shared" ca="1" si="13"/>
        <v>20211.357917592592</v>
      </c>
      <c r="F108" s="156">
        <f t="shared" si="14"/>
        <v>2</v>
      </c>
      <c r="G108" s="156">
        <f t="shared" si="15"/>
        <v>7</v>
      </c>
      <c r="H108" s="151"/>
      <c r="I108" s="151" t="s">
        <v>361</v>
      </c>
    </row>
    <row r="109" spans="1:9" x14ac:dyDescent="0.4">
      <c r="A109" s="155" t="str">
        <f t="shared" si="12"/>
        <v>Eurig Morgan</v>
      </c>
      <c r="B109" t="s">
        <v>222</v>
      </c>
      <c r="C109" t="s">
        <v>622</v>
      </c>
      <c r="D109" s="254">
        <v>24873</v>
      </c>
      <c r="E109" s="245">
        <f t="shared" ca="1" si="13"/>
        <v>20944.357917592592</v>
      </c>
      <c r="F109" s="156">
        <f t="shared" si="14"/>
        <v>2</v>
      </c>
      <c r="G109" s="156">
        <f t="shared" si="15"/>
        <v>5</v>
      </c>
      <c r="H109" s="151"/>
      <c r="I109" s="151" t="s">
        <v>361</v>
      </c>
    </row>
    <row r="110" spans="1:9" x14ac:dyDescent="0.4">
      <c r="A110" s="155" t="str">
        <f t="shared" si="12"/>
        <v>Gareth Morgan</v>
      </c>
      <c r="B110" t="s">
        <v>39</v>
      </c>
      <c r="C110" t="s">
        <v>622</v>
      </c>
      <c r="D110" s="254">
        <v>28940</v>
      </c>
      <c r="E110" s="245">
        <f t="shared" ca="1" si="13"/>
        <v>16877.357917592592</v>
      </c>
      <c r="F110" s="156">
        <f t="shared" si="14"/>
        <v>3</v>
      </c>
      <c r="G110" s="156">
        <f t="shared" si="15"/>
        <v>26</v>
      </c>
      <c r="H110" s="151"/>
      <c r="I110" s="151" t="s">
        <v>361</v>
      </c>
    </row>
    <row r="111" spans="1:9" x14ac:dyDescent="0.4">
      <c r="A111" s="155" t="str">
        <f t="shared" si="12"/>
        <v>Sean Morgans</v>
      </c>
      <c r="B111" t="s">
        <v>561</v>
      </c>
      <c r="C111" t="s">
        <v>661</v>
      </c>
      <c r="D111" s="254">
        <v>25598</v>
      </c>
      <c r="E111" s="245">
        <f t="shared" ca="1" si="13"/>
        <v>20219.357917592592</v>
      </c>
      <c r="F111" s="156">
        <f t="shared" si="14"/>
        <v>1</v>
      </c>
      <c r="G111" s="156">
        <f t="shared" si="15"/>
        <v>30</v>
      </c>
      <c r="H111" s="151"/>
      <c r="I111" s="151" t="s">
        <v>361</v>
      </c>
    </row>
    <row r="112" spans="1:9" x14ac:dyDescent="0.4">
      <c r="A112" s="155" t="str">
        <f t="shared" si="12"/>
        <v>Lee Morris</v>
      </c>
      <c r="B112" t="s">
        <v>58</v>
      </c>
      <c r="C112" t="s">
        <v>624</v>
      </c>
      <c r="D112" s="254">
        <v>29756</v>
      </c>
      <c r="E112" s="245">
        <f t="shared" ca="1" si="13"/>
        <v>16061.357917592592</v>
      </c>
      <c r="F112" s="156">
        <f t="shared" si="14"/>
        <v>6</v>
      </c>
      <c r="G112" s="156">
        <f t="shared" si="15"/>
        <v>19</v>
      </c>
      <c r="H112" s="151"/>
      <c r="I112" s="151" t="s">
        <v>362</v>
      </c>
    </row>
    <row r="113" spans="1:9" x14ac:dyDescent="0.4">
      <c r="A113" s="155" t="str">
        <f t="shared" si="12"/>
        <v>Fran Newman</v>
      </c>
      <c r="B113" s="42" t="s">
        <v>568</v>
      </c>
      <c r="C113" t="s">
        <v>625</v>
      </c>
      <c r="D113" s="254">
        <v>23499</v>
      </c>
      <c r="E113" s="245">
        <f t="shared" ca="1" si="13"/>
        <v>22318.357917592592</v>
      </c>
      <c r="F113" s="156">
        <f t="shared" si="14"/>
        <v>5</v>
      </c>
      <c r="G113" s="156">
        <f t="shared" si="15"/>
        <v>2</v>
      </c>
      <c r="H113" s="151"/>
      <c r="I113" s="151" t="s">
        <v>361</v>
      </c>
    </row>
    <row r="114" spans="1:9" x14ac:dyDescent="0.4">
      <c r="A114" s="155" t="str">
        <f t="shared" si="12"/>
        <v>Becky Nicholas</v>
      </c>
      <c r="B114" t="s">
        <v>551</v>
      </c>
      <c r="C114" t="s">
        <v>626</v>
      </c>
      <c r="D114" s="254">
        <v>32150</v>
      </c>
      <c r="E114" s="245">
        <f t="shared" ca="1" si="13"/>
        <v>13667.357917592592</v>
      </c>
      <c r="F114" s="156">
        <f t="shared" si="14"/>
        <v>1</v>
      </c>
      <c r="G114" s="156">
        <f t="shared" si="15"/>
        <v>8</v>
      </c>
      <c r="H114" s="151"/>
      <c r="I114" s="151" t="s">
        <v>362</v>
      </c>
    </row>
    <row r="115" spans="1:9" x14ac:dyDescent="0.4">
      <c r="A115" s="155" t="str">
        <f t="shared" si="12"/>
        <v>Adrian Novis</v>
      </c>
      <c r="B115" t="s">
        <v>247</v>
      </c>
      <c r="C115" t="s">
        <v>627</v>
      </c>
      <c r="D115" s="254">
        <v>24776</v>
      </c>
      <c r="E115" s="245">
        <f t="shared" ca="1" si="13"/>
        <v>21041.357917592592</v>
      </c>
      <c r="F115" s="156">
        <f t="shared" si="14"/>
        <v>10</v>
      </c>
      <c r="G115" s="156">
        <f t="shared" si="15"/>
        <v>31</v>
      </c>
      <c r="H115" s="151"/>
      <c r="I115" s="151" t="s">
        <v>361</v>
      </c>
    </row>
    <row r="116" spans="1:9" x14ac:dyDescent="0.4">
      <c r="A116" s="155" t="str">
        <f t="shared" si="12"/>
        <v>Linda Owens</v>
      </c>
      <c r="B116" t="s">
        <v>43</v>
      </c>
      <c r="C116" t="s">
        <v>628</v>
      </c>
      <c r="D116" s="254">
        <v>18686</v>
      </c>
      <c r="E116" s="245">
        <f t="shared" ca="1" si="13"/>
        <v>27131.357917592592</v>
      </c>
      <c r="F116" s="156">
        <f t="shared" si="14"/>
        <v>2</v>
      </c>
      <c r="G116" s="156">
        <f t="shared" si="15"/>
        <v>27</v>
      </c>
      <c r="H116" s="151"/>
      <c r="I116" s="151" t="s">
        <v>362</v>
      </c>
    </row>
    <row r="117" spans="1:9" x14ac:dyDescent="0.4">
      <c r="A117" s="155" t="str">
        <f t="shared" si="12"/>
        <v>Gareth Parry</v>
      </c>
      <c r="B117" t="s">
        <v>39</v>
      </c>
      <c r="C117" t="s">
        <v>623</v>
      </c>
      <c r="D117" s="254">
        <v>28935</v>
      </c>
      <c r="E117" s="245">
        <f t="shared" ca="1" si="13"/>
        <v>16882.357917592592</v>
      </c>
      <c r="F117" s="156">
        <f t="shared" si="14"/>
        <v>3</v>
      </c>
      <c r="G117" s="156">
        <f t="shared" si="15"/>
        <v>21</v>
      </c>
      <c r="H117" s="151"/>
      <c r="I117" s="151" t="s">
        <v>361</v>
      </c>
    </row>
    <row r="118" spans="1:9" x14ac:dyDescent="0.4">
      <c r="A118" s="155" t="str">
        <f t="shared" si="12"/>
        <v>Ashley Pascoe</v>
      </c>
      <c r="B118" t="s">
        <v>127</v>
      </c>
      <c r="C118" t="s">
        <v>629</v>
      </c>
      <c r="D118" s="254">
        <v>26384</v>
      </c>
      <c r="E118" s="245">
        <f t="shared" ca="1" si="13"/>
        <v>19433.357917592592</v>
      </c>
      <c r="F118" s="156">
        <f t="shared" si="14"/>
        <v>3</v>
      </c>
      <c r="G118" s="156">
        <f t="shared" si="15"/>
        <v>26</v>
      </c>
      <c r="H118" s="151"/>
      <c r="I118" s="151" t="s">
        <v>361</v>
      </c>
    </row>
    <row r="119" spans="1:9" x14ac:dyDescent="0.4">
      <c r="A119" s="155" t="str">
        <f t="shared" si="12"/>
        <v>Dane Phelps</v>
      </c>
      <c r="B119" t="s">
        <v>994</v>
      </c>
      <c r="C119" t="s">
        <v>995</v>
      </c>
      <c r="D119" s="254">
        <v>34488</v>
      </c>
      <c r="E119" s="245">
        <f t="shared" ca="1" si="13"/>
        <v>11329.357917592592</v>
      </c>
      <c r="F119" s="156">
        <f t="shared" si="14"/>
        <v>6</v>
      </c>
      <c r="G119" s="156">
        <f t="shared" si="15"/>
        <v>3</v>
      </c>
      <c r="I119" s="151" t="s">
        <v>362</v>
      </c>
    </row>
    <row r="120" spans="1:9" x14ac:dyDescent="0.4">
      <c r="A120" s="155" t="str">
        <f t="shared" si="12"/>
        <v>Mike Prasad</v>
      </c>
      <c r="B120" t="s">
        <v>42</v>
      </c>
      <c r="C120" t="s">
        <v>630</v>
      </c>
      <c r="D120" s="254">
        <v>24616</v>
      </c>
      <c r="E120" s="245">
        <f t="shared" ca="1" si="13"/>
        <v>21201.357917592592</v>
      </c>
      <c r="F120" s="156">
        <f t="shared" si="14"/>
        <v>5</v>
      </c>
      <c r="G120" s="156">
        <f t="shared" si="15"/>
        <v>24</v>
      </c>
      <c r="H120" s="151"/>
      <c r="I120" s="151" t="s">
        <v>362</v>
      </c>
    </row>
    <row r="121" spans="1:9" x14ac:dyDescent="0.4">
      <c r="A121" s="155" t="str">
        <f t="shared" si="12"/>
        <v>Chris Pridmore</v>
      </c>
      <c r="B121" t="s">
        <v>159</v>
      </c>
      <c r="C121" t="s">
        <v>631</v>
      </c>
      <c r="D121" s="254">
        <v>31232</v>
      </c>
      <c r="E121" s="245">
        <f t="shared" ca="1" si="13"/>
        <v>14585.357917592592</v>
      </c>
      <c r="F121" s="156">
        <f t="shared" si="14"/>
        <v>7</v>
      </c>
      <c r="G121" s="156">
        <f t="shared" si="15"/>
        <v>4</v>
      </c>
      <c r="H121" s="151"/>
      <c r="I121" s="151" t="s">
        <v>361</v>
      </c>
    </row>
    <row r="122" spans="1:9" x14ac:dyDescent="0.4">
      <c r="A122" s="155" t="str">
        <f t="shared" si="12"/>
        <v>Alan Pritchard</v>
      </c>
      <c r="B122" t="s">
        <v>552</v>
      </c>
      <c r="C122" t="s">
        <v>632</v>
      </c>
      <c r="D122" s="254">
        <v>20900</v>
      </c>
      <c r="E122" s="245">
        <f t="shared" ca="1" si="13"/>
        <v>24917.357917592592</v>
      </c>
      <c r="F122" s="156">
        <f t="shared" si="14"/>
        <v>3</v>
      </c>
      <c r="G122" s="156">
        <f t="shared" si="15"/>
        <v>21</v>
      </c>
      <c r="H122" s="151"/>
      <c r="I122" s="151" t="s">
        <v>361</v>
      </c>
    </row>
    <row r="123" spans="1:9" x14ac:dyDescent="0.4">
      <c r="A123" s="155" t="str">
        <f t="shared" si="12"/>
        <v>Jodie Ralph</v>
      </c>
      <c r="B123" s="42" t="s">
        <v>883</v>
      </c>
      <c r="C123" s="42" t="s">
        <v>884</v>
      </c>
      <c r="D123" s="254">
        <v>30639</v>
      </c>
      <c r="E123" s="245">
        <f t="shared" ca="1" si="13"/>
        <v>15178.357917592592</v>
      </c>
      <c r="F123" s="149">
        <f t="shared" si="14"/>
        <v>11</v>
      </c>
      <c r="G123" s="149">
        <f t="shared" si="15"/>
        <v>19</v>
      </c>
      <c r="I123" s="151" t="s">
        <v>361</v>
      </c>
    </row>
    <row r="124" spans="1:9" x14ac:dyDescent="0.4">
      <c r="A124" s="155" t="str">
        <f t="shared" si="12"/>
        <v>Andy Rees</v>
      </c>
      <c r="B124" t="s">
        <v>563</v>
      </c>
      <c r="C124" t="s">
        <v>633</v>
      </c>
      <c r="D124" s="254">
        <v>21946</v>
      </c>
      <c r="E124" s="245">
        <f t="shared" ca="1" si="13"/>
        <v>23871.357917592592</v>
      </c>
      <c r="F124" s="156">
        <f t="shared" si="14"/>
        <v>1</v>
      </c>
      <c r="G124" s="156">
        <f t="shared" si="15"/>
        <v>31</v>
      </c>
      <c r="H124" s="151"/>
      <c r="I124" s="151" t="s">
        <v>361</v>
      </c>
    </row>
    <row r="125" spans="1:9" x14ac:dyDescent="0.4">
      <c r="A125" s="155" t="str">
        <f t="shared" si="12"/>
        <v>Linda Rees</v>
      </c>
      <c r="B125" t="s">
        <v>43</v>
      </c>
      <c r="C125" t="s">
        <v>633</v>
      </c>
      <c r="D125" s="254">
        <v>22199</v>
      </c>
      <c r="E125" s="245">
        <f t="shared" ca="1" si="13"/>
        <v>23618.357917592592</v>
      </c>
      <c r="F125" s="156">
        <f t="shared" si="14"/>
        <v>10</v>
      </c>
      <c r="G125" s="156">
        <f t="shared" si="15"/>
        <v>10</v>
      </c>
      <c r="H125" s="151"/>
      <c r="I125" s="151" t="s">
        <v>361</v>
      </c>
    </row>
    <row r="126" spans="1:9" x14ac:dyDescent="0.4">
      <c r="A126" s="155" t="str">
        <f t="shared" si="12"/>
        <v>Paul Rees</v>
      </c>
      <c r="B126" t="s">
        <v>34</v>
      </c>
      <c r="C126" t="s">
        <v>633</v>
      </c>
      <c r="D126" s="254">
        <v>22692</v>
      </c>
      <c r="E126" s="245">
        <f t="shared" ca="1" si="13"/>
        <v>23125.357917592592</v>
      </c>
      <c r="F126" s="156">
        <f t="shared" si="14"/>
        <v>2</v>
      </c>
      <c r="G126" s="156">
        <f t="shared" si="15"/>
        <v>15</v>
      </c>
      <c r="H126" s="151"/>
      <c r="I126" s="151" t="s">
        <v>361</v>
      </c>
    </row>
    <row r="127" spans="1:9" x14ac:dyDescent="0.4">
      <c r="A127" s="155" t="str">
        <f t="shared" si="12"/>
        <v>Sandra Rees</v>
      </c>
      <c r="B127" t="s">
        <v>139</v>
      </c>
      <c r="C127" t="s">
        <v>633</v>
      </c>
      <c r="D127" s="254">
        <v>23190</v>
      </c>
      <c r="E127" s="245">
        <f t="shared" ca="1" si="13"/>
        <v>22627.357917592592</v>
      </c>
      <c r="F127" s="156">
        <f t="shared" si="14"/>
        <v>6</v>
      </c>
      <c r="G127" s="156">
        <f t="shared" si="15"/>
        <v>28</v>
      </c>
      <c r="H127" s="151"/>
      <c r="I127" s="151" t="s">
        <v>362</v>
      </c>
    </row>
    <row r="128" spans="1:9" x14ac:dyDescent="0.4">
      <c r="A128" s="155" t="str">
        <f t="shared" si="12"/>
        <v>Manisha Rickards</v>
      </c>
      <c r="B128" t="s">
        <v>540</v>
      </c>
      <c r="C128" t="s">
        <v>634</v>
      </c>
      <c r="D128" s="254">
        <v>23159</v>
      </c>
      <c r="E128" s="245">
        <f t="shared" ca="1" si="13"/>
        <v>22658.357917592592</v>
      </c>
      <c r="F128" s="156">
        <f t="shared" si="14"/>
        <v>5</v>
      </c>
      <c r="G128" s="156">
        <f t="shared" si="15"/>
        <v>28</v>
      </c>
      <c r="H128" s="151"/>
      <c r="I128" s="151" t="s">
        <v>362</v>
      </c>
    </row>
    <row r="129" spans="1:9" x14ac:dyDescent="0.4">
      <c r="A129" s="155" t="str">
        <f t="shared" si="12"/>
        <v>Diane Ridgeway</v>
      </c>
      <c r="B129" t="s">
        <v>228</v>
      </c>
      <c r="C129" t="s">
        <v>635</v>
      </c>
      <c r="D129" s="254">
        <v>24742</v>
      </c>
      <c r="E129" s="245">
        <f t="shared" ca="1" si="13"/>
        <v>21075.357917592592</v>
      </c>
      <c r="F129" s="156">
        <f t="shared" si="14"/>
        <v>9</v>
      </c>
      <c r="G129" s="156">
        <f t="shared" si="15"/>
        <v>27</v>
      </c>
      <c r="H129" s="151"/>
      <c r="I129" s="151" t="s">
        <v>361</v>
      </c>
    </row>
    <row r="130" spans="1:9" x14ac:dyDescent="0.4">
      <c r="A130" s="155" t="str">
        <f t="shared" ref="A130:A161" si="16">B130&amp; " " &amp;C130</f>
        <v>Peter Roberts</v>
      </c>
      <c r="B130" t="s">
        <v>229</v>
      </c>
      <c r="C130" t="s">
        <v>636</v>
      </c>
      <c r="D130" s="254">
        <v>25096</v>
      </c>
      <c r="E130" s="245">
        <f t="shared" ref="E130:E161" ca="1" si="17">NOW()-D130</f>
        <v>20721.357917592592</v>
      </c>
      <c r="F130" s="156">
        <f t="shared" ref="F130:F163" si="18">MONTH(D130)</f>
        <v>9</v>
      </c>
      <c r="G130" s="156">
        <f t="shared" ref="G130:G163" si="19">DAY(D130)</f>
        <v>15</v>
      </c>
      <c r="H130" s="151"/>
      <c r="I130" s="151" t="s">
        <v>362</v>
      </c>
    </row>
    <row r="131" spans="1:9" x14ac:dyDescent="0.4">
      <c r="A131" s="155" t="str">
        <f t="shared" si="16"/>
        <v>Nic Rowe</v>
      </c>
      <c r="B131" s="42" t="s">
        <v>882</v>
      </c>
      <c r="C131" t="s">
        <v>637</v>
      </c>
      <c r="D131" s="254">
        <v>25332</v>
      </c>
      <c r="E131" s="245">
        <f t="shared" ca="1" si="17"/>
        <v>20485.357917592592</v>
      </c>
      <c r="F131" s="156">
        <f t="shared" si="18"/>
        <v>5</v>
      </c>
      <c r="G131" s="156">
        <f t="shared" si="19"/>
        <v>9</v>
      </c>
      <c r="H131" s="151"/>
      <c r="I131" s="151" t="s">
        <v>361</v>
      </c>
    </row>
    <row r="132" spans="1:9" x14ac:dyDescent="0.4">
      <c r="A132" s="155" t="str">
        <f t="shared" si="16"/>
        <v>Ruth Salmon</v>
      </c>
      <c r="B132" t="s">
        <v>610</v>
      </c>
      <c r="C132" t="s">
        <v>653</v>
      </c>
      <c r="D132" s="254">
        <v>29297</v>
      </c>
      <c r="E132" s="245">
        <f t="shared" ca="1" si="17"/>
        <v>16520.357917592592</v>
      </c>
      <c r="F132" s="156">
        <f t="shared" si="18"/>
        <v>3</v>
      </c>
      <c r="G132" s="156">
        <f t="shared" si="19"/>
        <v>17</v>
      </c>
      <c r="H132" s="151"/>
      <c r="I132" s="151" t="s">
        <v>361</v>
      </c>
    </row>
    <row r="133" spans="1:9" x14ac:dyDescent="0.4">
      <c r="A133" s="155" t="str">
        <f t="shared" si="16"/>
        <v>John Sanderson</v>
      </c>
      <c r="B133" t="s">
        <v>33</v>
      </c>
      <c r="C133" t="s">
        <v>641</v>
      </c>
      <c r="D133" s="254">
        <v>20894</v>
      </c>
      <c r="E133" s="245">
        <f t="shared" ca="1" si="17"/>
        <v>24923.357917592592</v>
      </c>
      <c r="F133" s="149">
        <f t="shared" si="18"/>
        <v>3</v>
      </c>
      <c r="G133" s="149">
        <f t="shared" si="19"/>
        <v>15</v>
      </c>
      <c r="H133" s="151"/>
      <c r="I133" s="151" t="s">
        <v>362</v>
      </c>
    </row>
    <row r="134" spans="1:9" x14ac:dyDescent="0.4">
      <c r="A134" s="155" t="str">
        <f t="shared" si="16"/>
        <v>Caroline Sandles</v>
      </c>
      <c r="B134" t="s">
        <v>44</v>
      </c>
      <c r="C134" t="s">
        <v>638</v>
      </c>
      <c r="D134" s="254">
        <v>24412</v>
      </c>
      <c r="E134" s="245">
        <f t="shared" ca="1" si="17"/>
        <v>21405.357917592592</v>
      </c>
      <c r="F134" s="156">
        <f t="shared" si="18"/>
        <v>11</v>
      </c>
      <c r="G134" s="156">
        <f t="shared" si="19"/>
        <v>1</v>
      </c>
      <c r="H134" s="151"/>
      <c r="I134" s="151" t="s">
        <v>362</v>
      </c>
    </row>
    <row r="135" spans="1:9" x14ac:dyDescent="0.4">
      <c r="A135" s="155" t="str">
        <f t="shared" si="16"/>
        <v>Rob Sandles</v>
      </c>
      <c r="B135" s="42" t="s">
        <v>577</v>
      </c>
      <c r="C135" t="s">
        <v>638</v>
      </c>
      <c r="D135" s="254">
        <v>24061</v>
      </c>
      <c r="E135" s="245">
        <f t="shared" ca="1" si="17"/>
        <v>21756.357917592592</v>
      </c>
      <c r="F135" s="156">
        <f t="shared" si="18"/>
        <v>11</v>
      </c>
      <c r="G135" s="156">
        <f t="shared" si="19"/>
        <v>15</v>
      </c>
      <c r="H135" s="151"/>
      <c r="I135" s="151" t="s">
        <v>362</v>
      </c>
    </row>
    <row r="136" spans="1:9" x14ac:dyDescent="0.4">
      <c r="A136" s="155" t="str">
        <f t="shared" si="16"/>
        <v>Claire Scott</v>
      </c>
      <c r="B136" t="s">
        <v>726</v>
      </c>
      <c r="C136" t="s">
        <v>727</v>
      </c>
      <c r="D136" s="254">
        <v>31066</v>
      </c>
      <c r="E136" s="245">
        <f t="shared" ca="1" si="17"/>
        <v>14751.357917592592</v>
      </c>
      <c r="F136" s="156">
        <f t="shared" si="18"/>
        <v>1</v>
      </c>
      <c r="G136" s="156">
        <f t="shared" si="19"/>
        <v>19</v>
      </c>
      <c r="H136" s="151"/>
      <c r="I136" s="151" t="s">
        <v>361</v>
      </c>
    </row>
    <row r="137" spans="1:9" x14ac:dyDescent="0.4">
      <c r="A137" s="155" t="str">
        <f t="shared" si="16"/>
        <v>Fay Sharpe</v>
      </c>
      <c r="B137" t="s">
        <v>45</v>
      </c>
      <c r="C137" t="s">
        <v>640</v>
      </c>
      <c r="D137" s="254">
        <v>21944</v>
      </c>
      <c r="E137" s="245">
        <f t="shared" ca="1" si="17"/>
        <v>23873.357917592592</v>
      </c>
      <c r="F137" s="156">
        <f t="shared" si="18"/>
        <v>1</v>
      </c>
      <c r="G137" s="156">
        <f t="shared" si="19"/>
        <v>29</v>
      </c>
      <c r="H137" s="151"/>
      <c r="I137" s="151" t="s">
        <v>362</v>
      </c>
    </row>
    <row r="138" spans="1:9" x14ac:dyDescent="0.4">
      <c r="A138" s="155" t="str">
        <f t="shared" si="16"/>
        <v>Chris Simons</v>
      </c>
      <c r="B138" t="s">
        <v>159</v>
      </c>
      <c r="C138" t="s">
        <v>642</v>
      </c>
      <c r="D138" s="254">
        <v>31868</v>
      </c>
      <c r="E138" s="245">
        <f t="shared" ca="1" si="17"/>
        <v>13949.357917592592</v>
      </c>
      <c r="F138" s="156">
        <f t="shared" si="18"/>
        <v>4</v>
      </c>
      <c r="G138" s="156">
        <f t="shared" si="19"/>
        <v>1</v>
      </c>
      <c r="H138" s="151"/>
      <c r="I138" s="151" t="s">
        <v>362</v>
      </c>
    </row>
    <row r="139" spans="1:9" x14ac:dyDescent="0.4">
      <c r="A139" s="155" t="str">
        <f t="shared" si="16"/>
        <v>Stephen Smith</v>
      </c>
      <c r="B139" t="s">
        <v>673</v>
      </c>
      <c r="C139" t="s">
        <v>639</v>
      </c>
      <c r="D139" s="254">
        <v>30191</v>
      </c>
      <c r="E139" s="245">
        <f t="shared" ca="1" si="17"/>
        <v>15626.357917592592</v>
      </c>
      <c r="F139" s="156">
        <f t="shared" si="18"/>
        <v>8</v>
      </c>
      <c r="G139" s="156">
        <f t="shared" si="19"/>
        <v>28</v>
      </c>
      <c r="H139" s="151"/>
      <c r="I139" s="151" t="s">
        <v>361</v>
      </c>
    </row>
    <row r="140" spans="1:9" x14ac:dyDescent="0.4">
      <c r="A140" s="155" t="str">
        <f t="shared" si="16"/>
        <v>Christina Smith</v>
      </c>
      <c r="B140" t="s">
        <v>46</v>
      </c>
      <c r="C140" t="s">
        <v>639</v>
      </c>
      <c r="D140" s="254">
        <v>22048</v>
      </c>
      <c r="E140" s="245">
        <f t="shared" ca="1" si="17"/>
        <v>23769.357917592592</v>
      </c>
      <c r="F140" s="156">
        <f t="shared" si="18"/>
        <v>5</v>
      </c>
      <c r="G140" s="156">
        <f t="shared" si="19"/>
        <v>12</v>
      </c>
      <c r="H140" s="151"/>
      <c r="I140" s="151" t="s">
        <v>361</v>
      </c>
    </row>
    <row r="141" spans="1:9" x14ac:dyDescent="0.4">
      <c r="A141" s="155" t="str">
        <f t="shared" si="16"/>
        <v>Chris Snary</v>
      </c>
      <c r="B141" t="s">
        <v>159</v>
      </c>
      <c r="C141" t="s">
        <v>655</v>
      </c>
      <c r="D141" s="254">
        <v>31537</v>
      </c>
      <c r="E141" s="245">
        <f t="shared" ca="1" si="17"/>
        <v>14280.357917592592</v>
      </c>
      <c r="F141" s="156">
        <f t="shared" si="18"/>
        <v>5</v>
      </c>
      <c r="G141" s="156">
        <f t="shared" si="19"/>
        <v>5</v>
      </c>
      <c r="H141" s="151"/>
      <c r="I141" s="151" t="s">
        <v>362</v>
      </c>
    </row>
    <row r="142" spans="1:9" x14ac:dyDescent="0.4">
      <c r="A142" s="155" t="str">
        <f t="shared" si="16"/>
        <v>Gina Southam</v>
      </c>
      <c r="B142" t="s">
        <v>178</v>
      </c>
      <c r="C142" t="s">
        <v>644</v>
      </c>
      <c r="D142" s="254">
        <v>27522</v>
      </c>
      <c r="E142" s="245">
        <f t="shared" ca="1" si="17"/>
        <v>18295.357917592592</v>
      </c>
      <c r="F142" s="156">
        <f t="shared" si="18"/>
        <v>5</v>
      </c>
      <c r="G142" s="156">
        <f t="shared" si="19"/>
        <v>8</v>
      </c>
      <c r="H142" s="151"/>
    </row>
    <row r="143" spans="1:9" x14ac:dyDescent="0.4">
      <c r="A143" s="155" t="str">
        <f t="shared" si="16"/>
        <v>Ian Southam</v>
      </c>
      <c r="B143" t="s">
        <v>14</v>
      </c>
      <c r="C143" t="s">
        <v>644</v>
      </c>
      <c r="D143" s="254">
        <v>23958</v>
      </c>
      <c r="E143" s="245">
        <f t="shared" ca="1" si="17"/>
        <v>21859.357917592592</v>
      </c>
      <c r="F143" s="156">
        <f t="shared" si="18"/>
        <v>8</v>
      </c>
      <c r="G143" s="156">
        <f t="shared" si="19"/>
        <v>4</v>
      </c>
      <c r="H143" s="151"/>
    </row>
    <row r="144" spans="1:9" x14ac:dyDescent="0.4">
      <c r="A144" s="155" t="str">
        <f t="shared" si="16"/>
        <v>Justin Sperrin</v>
      </c>
      <c r="B144" s="42" t="s">
        <v>928</v>
      </c>
      <c r="C144" s="42" t="s">
        <v>929</v>
      </c>
      <c r="D144" s="254">
        <v>33411</v>
      </c>
      <c r="E144" s="245">
        <f t="shared" ca="1" si="17"/>
        <v>12406.357917592592</v>
      </c>
      <c r="F144" s="149">
        <f t="shared" si="18"/>
        <v>6</v>
      </c>
      <c r="G144" s="149">
        <f t="shared" si="19"/>
        <v>22</v>
      </c>
    </row>
    <row r="145" spans="1:8" x14ac:dyDescent="0.4">
      <c r="A145" s="155" t="str">
        <f t="shared" si="16"/>
        <v>Jenny Stanford</v>
      </c>
      <c r="B145" s="42" t="s">
        <v>880</v>
      </c>
      <c r="C145" t="s">
        <v>870</v>
      </c>
      <c r="D145" s="254">
        <v>30068</v>
      </c>
      <c r="E145" s="245">
        <f t="shared" ca="1" si="17"/>
        <v>15749.357917592592</v>
      </c>
      <c r="F145" s="156">
        <f t="shared" si="18"/>
        <v>4</v>
      </c>
      <c r="G145" s="156">
        <f t="shared" si="19"/>
        <v>27</v>
      </c>
      <c r="H145" s="151"/>
    </row>
    <row r="146" spans="1:8" x14ac:dyDescent="0.4">
      <c r="A146" s="155" t="str">
        <f t="shared" si="16"/>
        <v>Louise Steer</v>
      </c>
      <c r="B146" t="s">
        <v>21</v>
      </c>
      <c r="C146" t="s">
        <v>657</v>
      </c>
      <c r="D146" s="254">
        <v>29311</v>
      </c>
      <c r="E146" s="245">
        <f t="shared" ca="1" si="17"/>
        <v>16506.357917592592</v>
      </c>
      <c r="F146" s="156">
        <f t="shared" si="18"/>
        <v>3</v>
      </c>
      <c r="G146" s="156">
        <f t="shared" si="19"/>
        <v>31</v>
      </c>
      <c r="H146" s="151"/>
    </row>
    <row r="147" spans="1:8" x14ac:dyDescent="0.4">
      <c r="A147" s="155" t="str">
        <f t="shared" si="16"/>
        <v>Paula Stockley</v>
      </c>
      <c r="B147" t="s">
        <v>249</v>
      </c>
      <c r="C147" t="s">
        <v>645</v>
      </c>
      <c r="D147" s="254">
        <v>29442</v>
      </c>
      <c r="E147" s="245">
        <f t="shared" ca="1" si="17"/>
        <v>16375.357917592592</v>
      </c>
      <c r="F147" s="156">
        <f t="shared" si="18"/>
        <v>8</v>
      </c>
      <c r="G147" s="156">
        <f t="shared" si="19"/>
        <v>9</v>
      </c>
      <c r="H147" s="151"/>
    </row>
    <row r="148" spans="1:8" x14ac:dyDescent="0.4">
      <c r="A148" s="155" t="str">
        <f t="shared" si="16"/>
        <v>Alice Sullivan</v>
      </c>
      <c r="B148" t="s">
        <v>553</v>
      </c>
      <c r="C148" t="s">
        <v>646</v>
      </c>
      <c r="D148" s="254">
        <v>28349</v>
      </c>
      <c r="E148" s="245">
        <f t="shared" ca="1" si="17"/>
        <v>17468.357917592592</v>
      </c>
      <c r="F148" s="156">
        <f t="shared" si="18"/>
        <v>8</v>
      </c>
      <c r="G148" s="156">
        <f t="shared" si="19"/>
        <v>12</v>
      </c>
      <c r="H148" s="151"/>
    </row>
    <row r="149" spans="1:8" x14ac:dyDescent="0.4">
      <c r="A149" s="155" t="str">
        <f t="shared" si="16"/>
        <v>Debra thomas</v>
      </c>
      <c r="B149" t="s">
        <v>663</v>
      </c>
      <c r="C149" t="s">
        <v>871</v>
      </c>
      <c r="D149" s="254">
        <v>34068</v>
      </c>
      <c r="E149" s="245">
        <f t="shared" ca="1" si="17"/>
        <v>11749.357917592592</v>
      </c>
      <c r="F149" s="156">
        <f t="shared" si="18"/>
        <v>4</v>
      </c>
      <c r="G149" s="156">
        <f t="shared" si="19"/>
        <v>9</v>
      </c>
    </row>
    <row r="150" spans="1:8" x14ac:dyDescent="0.4">
      <c r="A150" s="155" t="str">
        <f t="shared" si="16"/>
        <v>James Thomas</v>
      </c>
      <c r="B150" s="42" t="s">
        <v>16</v>
      </c>
      <c r="C150" s="42" t="s">
        <v>997</v>
      </c>
      <c r="D150" s="254">
        <v>37476</v>
      </c>
      <c r="E150" s="245">
        <f t="shared" ca="1" si="17"/>
        <v>8341.3579175925915</v>
      </c>
      <c r="F150" s="149">
        <f t="shared" si="18"/>
        <v>8</v>
      </c>
      <c r="G150" s="149">
        <f t="shared" si="19"/>
        <v>8</v>
      </c>
    </row>
    <row r="151" spans="1:8" x14ac:dyDescent="0.4">
      <c r="A151" s="155" t="str">
        <f t="shared" si="16"/>
        <v>Michelle Thomas-Luisi</v>
      </c>
      <c r="B151" t="s">
        <v>236</v>
      </c>
      <c r="C151" t="s">
        <v>872</v>
      </c>
      <c r="D151" s="254">
        <v>24719</v>
      </c>
      <c r="E151" s="245">
        <f t="shared" ca="1" si="17"/>
        <v>21098.357917592592</v>
      </c>
      <c r="F151" s="156">
        <f t="shared" si="18"/>
        <v>9</v>
      </c>
      <c r="G151" s="156">
        <f t="shared" si="19"/>
        <v>4</v>
      </c>
    </row>
    <row r="152" spans="1:8" x14ac:dyDescent="0.4">
      <c r="A152" s="155" t="str">
        <f t="shared" si="16"/>
        <v>Hans Thompson</v>
      </c>
      <c r="B152" t="s">
        <v>667</v>
      </c>
      <c r="C152" t="s">
        <v>668</v>
      </c>
      <c r="D152" s="254">
        <v>19819</v>
      </c>
      <c r="E152" s="245">
        <f t="shared" ca="1" si="17"/>
        <v>25998.357917592592</v>
      </c>
      <c r="F152" s="156">
        <f t="shared" si="18"/>
        <v>4</v>
      </c>
      <c r="G152" s="156">
        <f t="shared" si="19"/>
        <v>5</v>
      </c>
    </row>
    <row r="153" spans="1:8" x14ac:dyDescent="0.4">
      <c r="A153" s="155" t="str">
        <f t="shared" si="16"/>
        <v>Sharon Trotman</v>
      </c>
      <c r="B153" t="s">
        <v>104</v>
      </c>
      <c r="C153" t="s">
        <v>647</v>
      </c>
      <c r="D153" s="254">
        <v>25434</v>
      </c>
      <c r="E153" s="245">
        <f t="shared" ca="1" si="17"/>
        <v>20383.357917592592</v>
      </c>
      <c r="F153" s="156">
        <f t="shared" si="18"/>
        <v>8</v>
      </c>
      <c r="G153" s="156">
        <f t="shared" si="19"/>
        <v>19</v>
      </c>
    </row>
    <row r="154" spans="1:8" x14ac:dyDescent="0.4">
      <c r="A154" s="155" t="str">
        <f t="shared" si="16"/>
        <v>Simon Vaughan</v>
      </c>
      <c r="B154" t="s">
        <v>549</v>
      </c>
      <c r="C154" t="s">
        <v>873</v>
      </c>
      <c r="D154" s="254">
        <v>26560</v>
      </c>
      <c r="E154" s="245">
        <f t="shared" ca="1" si="17"/>
        <v>19257.357917592592</v>
      </c>
      <c r="F154" s="156">
        <f t="shared" si="18"/>
        <v>9</v>
      </c>
      <c r="G154" s="156">
        <f t="shared" si="19"/>
        <v>18</v>
      </c>
    </row>
    <row r="155" spans="1:8" x14ac:dyDescent="0.4">
      <c r="A155" s="155" t="str">
        <f t="shared" si="16"/>
        <v>Anna Wake</v>
      </c>
      <c r="B155" t="s">
        <v>243</v>
      </c>
      <c r="C155" t="s">
        <v>648</v>
      </c>
      <c r="D155" s="254">
        <v>26252</v>
      </c>
      <c r="E155" s="245">
        <f t="shared" ca="1" si="17"/>
        <v>19565.357917592592</v>
      </c>
      <c r="F155" s="156">
        <f t="shared" si="18"/>
        <v>11</v>
      </c>
      <c r="G155" s="156">
        <f t="shared" si="19"/>
        <v>15</v>
      </c>
    </row>
    <row r="156" spans="1:8" x14ac:dyDescent="0.4">
      <c r="A156" s="155" t="str">
        <f t="shared" si="16"/>
        <v>Jane Wallace</v>
      </c>
      <c r="B156" t="s">
        <v>24</v>
      </c>
      <c r="C156" t="s">
        <v>649</v>
      </c>
      <c r="D156" s="254">
        <v>23983</v>
      </c>
      <c r="E156" s="245">
        <f t="shared" ca="1" si="17"/>
        <v>21834.357917592592</v>
      </c>
      <c r="F156" s="156">
        <f t="shared" si="18"/>
        <v>8</v>
      </c>
      <c r="G156" s="156">
        <f t="shared" si="19"/>
        <v>29</v>
      </c>
    </row>
    <row r="157" spans="1:8" x14ac:dyDescent="0.4">
      <c r="A157" s="155" t="str">
        <f t="shared" si="16"/>
        <v>Philip Wallace</v>
      </c>
      <c r="B157" t="s">
        <v>57</v>
      </c>
      <c r="C157" t="s">
        <v>649</v>
      </c>
      <c r="D157" s="254">
        <v>23148</v>
      </c>
      <c r="E157" s="245">
        <f t="shared" ca="1" si="17"/>
        <v>22669.357917592592</v>
      </c>
      <c r="F157" s="156">
        <f t="shared" si="18"/>
        <v>5</v>
      </c>
      <c r="G157" s="156">
        <f t="shared" si="19"/>
        <v>17</v>
      </c>
    </row>
    <row r="158" spans="1:8" x14ac:dyDescent="0.4">
      <c r="A158" s="155" t="str">
        <f t="shared" si="16"/>
        <v>Kevin Watson</v>
      </c>
      <c r="B158" t="s">
        <v>242</v>
      </c>
      <c r="C158" t="s">
        <v>650</v>
      </c>
      <c r="D158" s="254">
        <v>26114</v>
      </c>
      <c r="E158" s="245">
        <f t="shared" ca="1" si="17"/>
        <v>19703.357917592592</v>
      </c>
      <c r="F158" s="156">
        <f t="shared" si="18"/>
        <v>6</v>
      </c>
      <c r="G158" s="156">
        <f t="shared" si="19"/>
        <v>30</v>
      </c>
    </row>
    <row r="159" spans="1:8" x14ac:dyDescent="0.4">
      <c r="A159" s="155" t="str">
        <f t="shared" si="16"/>
        <v>Dewi West</v>
      </c>
      <c r="B159" t="s">
        <v>47</v>
      </c>
      <c r="C159" t="s">
        <v>651</v>
      </c>
      <c r="D159" s="254">
        <v>22819</v>
      </c>
      <c r="E159" s="245">
        <f t="shared" ca="1" si="17"/>
        <v>22998.357917592592</v>
      </c>
      <c r="F159" s="156">
        <f t="shared" si="18"/>
        <v>6</v>
      </c>
      <c r="G159" s="156">
        <f t="shared" si="19"/>
        <v>22</v>
      </c>
    </row>
    <row r="160" spans="1:8" x14ac:dyDescent="0.4">
      <c r="A160" s="155" t="str">
        <f t="shared" si="16"/>
        <v>Dave Williams</v>
      </c>
      <c r="B160" t="s">
        <v>250</v>
      </c>
      <c r="C160" t="s">
        <v>652</v>
      </c>
      <c r="D160" s="254">
        <v>25622</v>
      </c>
      <c r="E160" s="245">
        <f t="shared" ca="1" si="17"/>
        <v>20195.357917592592</v>
      </c>
      <c r="F160" s="149">
        <f t="shared" si="18"/>
        <v>2</v>
      </c>
      <c r="G160" s="149">
        <f t="shared" si="19"/>
        <v>23</v>
      </c>
    </row>
    <row r="161" spans="1:7" x14ac:dyDescent="0.4">
      <c r="A161" s="155" t="str">
        <f t="shared" si="16"/>
        <v>Joy Williams</v>
      </c>
      <c r="B161" t="s">
        <v>878</v>
      </c>
      <c r="C161" t="s">
        <v>652</v>
      </c>
      <c r="D161" s="254">
        <v>26197</v>
      </c>
      <c r="E161" s="245">
        <f t="shared" ca="1" si="17"/>
        <v>19620.357917592592</v>
      </c>
      <c r="F161" s="149">
        <f t="shared" si="18"/>
        <v>9</v>
      </c>
      <c r="G161" s="149">
        <f t="shared" si="19"/>
        <v>21</v>
      </c>
    </row>
    <row r="162" spans="1:7" x14ac:dyDescent="0.4">
      <c r="A162" s="155" t="str">
        <f t="shared" ref="A162:A163" si="20">B162&amp; " " &amp;C162</f>
        <v>Katie Williams</v>
      </c>
      <c r="B162" t="s">
        <v>241</v>
      </c>
      <c r="C162" t="s">
        <v>652</v>
      </c>
      <c r="D162" s="254">
        <v>28413</v>
      </c>
      <c r="E162" s="245">
        <f t="shared" ref="E162:E163" ca="1" si="21">NOW()-D162</f>
        <v>17404.357917592592</v>
      </c>
      <c r="F162" s="149">
        <f t="shared" si="18"/>
        <v>10</v>
      </c>
      <c r="G162" s="149">
        <f t="shared" si="19"/>
        <v>15</v>
      </c>
    </row>
    <row r="163" spans="1:7" x14ac:dyDescent="0.4">
      <c r="A163" s="155" t="str">
        <f t="shared" si="20"/>
        <v>Nathan Williams</v>
      </c>
      <c r="B163" t="s">
        <v>171</v>
      </c>
      <c r="C163" t="s">
        <v>652</v>
      </c>
      <c r="D163" s="254">
        <v>27398</v>
      </c>
      <c r="E163" s="245">
        <f t="shared" ca="1" si="21"/>
        <v>18419.357917592592</v>
      </c>
      <c r="F163" s="149">
        <f t="shared" si="18"/>
        <v>1</v>
      </c>
      <c r="G163" s="149">
        <f t="shared" si="19"/>
        <v>4</v>
      </c>
    </row>
    <row r="164" spans="1:7" x14ac:dyDescent="0.4">
      <c r="A164" s="155" t="str">
        <f t="shared" ref="A164" si="22">B164&amp; " " &amp;C164</f>
        <v>aaaa bbbb</v>
      </c>
      <c r="B164" s="42" t="s">
        <v>932</v>
      </c>
      <c r="C164" s="42" t="s">
        <v>933</v>
      </c>
      <c r="D164" s="254">
        <v>33411</v>
      </c>
      <c r="E164" s="245">
        <f t="shared" ref="E164" ca="1" si="23">NOW()-D164</f>
        <v>12406.357917592592</v>
      </c>
      <c r="F164" s="149">
        <f t="shared" ref="F164" si="24">MONTH(D164)</f>
        <v>6</v>
      </c>
      <c r="G164" s="149">
        <f t="shared" ref="G164" si="25">DAY(D164)</f>
        <v>22</v>
      </c>
    </row>
  </sheetData>
  <sheetProtection selectLockedCells="1" selectUnlockedCells="1"/>
  <autoFilter ref="A1:G149" xr:uid="{00000000-0009-0000-0000-000013000000}"/>
  <sortState xmlns:xlrd2="http://schemas.microsoft.com/office/spreadsheetml/2017/richdata2" ref="A2:H163">
    <sortCondition ref="C2:C163"/>
  </sortState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F96C-59AB-4E10-A3BD-14BA326CC3E9}">
  <sheetPr>
    <pageSetUpPr fitToPage="1"/>
  </sheetPr>
  <dimension ref="A1:N55"/>
  <sheetViews>
    <sheetView showGridLines="0" showZeros="0" zoomScaleNormal="100" workbookViewId="0">
      <selection activeCell="B43" sqref="B43"/>
    </sheetView>
  </sheetViews>
  <sheetFormatPr defaultColWidth="9.1171875" defaultRowHeight="12.7" x14ac:dyDescent="0.4"/>
  <cols>
    <col min="1" max="1" width="4.64453125" style="169" customWidth="1"/>
    <col min="2" max="2" width="23.41015625" style="160" bestFit="1" customWidth="1"/>
    <col min="3" max="3" width="7.3515625" style="160" bestFit="1" customWidth="1"/>
    <col min="4" max="7" width="5.8203125" style="169" bestFit="1" customWidth="1"/>
    <col min="8" max="8" width="4.9375" style="169" customWidth="1"/>
    <col min="9" max="11" width="5.8203125" style="169" bestFit="1" customWidth="1"/>
    <col min="12" max="12" width="7.52734375" style="169" customWidth="1"/>
    <col min="13" max="13" width="5.8203125" style="169" bestFit="1" customWidth="1"/>
    <col min="14" max="14" width="10.17578125" style="169" customWidth="1"/>
    <col min="15" max="16384" width="9.1171875" style="160"/>
  </cols>
  <sheetData>
    <row r="1" spans="1:14" ht="24.45" customHeight="1" thickBot="1" x14ac:dyDescent="0.45">
      <c r="B1" s="218" t="s">
        <v>61</v>
      </c>
      <c r="C1" s="218"/>
      <c r="D1" s="219"/>
      <c r="E1" s="220"/>
      <c r="N1" s="218" t="s">
        <v>935</v>
      </c>
    </row>
    <row r="2" spans="1:14" s="170" customFormat="1" ht="14.6" customHeight="1" thickBot="1" x14ac:dyDescent="0.45">
      <c r="A2" s="221" t="s">
        <v>5</v>
      </c>
      <c r="B2" s="222" t="s">
        <v>4</v>
      </c>
      <c r="C2" s="223" t="s">
        <v>1</v>
      </c>
      <c r="D2" s="222">
        <v>1</v>
      </c>
      <c r="E2" s="222">
        <v>2</v>
      </c>
      <c r="F2" s="222">
        <v>3</v>
      </c>
      <c r="G2" s="222">
        <v>4</v>
      </c>
      <c r="H2" s="222">
        <v>5</v>
      </c>
      <c r="I2" s="222">
        <v>6</v>
      </c>
      <c r="J2" s="222">
        <v>7</v>
      </c>
      <c r="K2" s="222">
        <v>8</v>
      </c>
      <c r="L2" s="222">
        <v>9</v>
      </c>
      <c r="M2" s="222">
        <v>10</v>
      </c>
      <c r="N2" s="224" t="s">
        <v>2</v>
      </c>
    </row>
    <row r="3" spans="1:14" ht="14.6" customHeight="1" x14ac:dyDescent="0.4">
      <c r="A3" s="226">
        <v>1</v>
      </c>
      <c r="B3" s="341" t="s">
        <v>573</v>
      </c>
      <c r="C3" s="227">
        <f>COUNTIF(D3:M3,"&gt;0")</f>
        <v>1</v>
      </c>
      <c r="D3" s="412">
        <f>IF(ISERROR(VLOOKUP(B3,'Race 1'!B$3:G$53,6,FALSE)),0,VLOOKUP(B3,'Race 1'!B$3:G$53,6,FALSE))</f>
        <v>0.76428678906401137</v>
      </c>
      <c r="E3" s="326"/>
      <c r="F3" s="412"/>
      <c r="G3" s="326"/>
      <c r="H3" s="329"/>
      <c r="I3" s="329"/>
      <c r="J3" s="329"/>
      <c r="K3" s="329"/>
      <c r="L3" s="329"/>
      <c r="M3" s="329">
        <f>IF(ISERROR(VLOOKUP(B3,#REF!,6,FALSE)),0,VLOOKUP(B3,#REF!,6,FALSE))</f>
        <v>0</v>
      </c>
      <c r="N3" s="330"/>
    </row>
    <row r="4" spans="1:14" ht="14.6" customHeight="1" x14ac:dyDescent="0.4">
      <c r="A4" s="229">
        <v>2</v>
      </c>
      <c r="B4" s="289" t="s">
        <v>235</v>
      </c>
      <c r="C4" s="230">
        <f>COUNTIF(D4:M4,"&gt;0")</f>
        <v>1</v>
      </c>
      <c r="D4" s="327">
        <f>IF(ISERROR(VLOOKUP(B4,'Race 1'!B$3:G$53,6,FALSE)),0,VLOOKUP(B4,'Race 1'!B$3:G$53,6,FALSE))</f>
        <v>0.757413916995203</v>
      </c>
      <c r="E4" s="327"/>
      <c r="F4" s="327"/>
      <c r="G4" s="327"/>
      <c r="H4" s="332"/>
      <c r="I4" s="332"/>
      <c r="J4" s="332"/>
      <c r="K4" s="413"/>
      <c r="L4" s="332"/>
      <c r="M4" s="413">
        <f>IF(ISERROR(VLOOKUP(B4,#REF!,6,FALSE)),0,VLOOKUP(B4,#REF!,6,FALSE))</f>
        <v>0</v>
      </c>
      <c r="N4" s="333"/>
    </row>
    <row r="5" spans="1:14" ht="14.6" customHeight="1" x14ac:dyDescent="0.4">
      <c r="A5" s="229">
        <v>3</v>
      </c>
      <c r="B5" s="289" t="s">
        <v>168</v>
      </c>
      <c r="C5" s="230">
        <f>COUNTIF(D5:M5,"&gt;0")</f>
        <v>1</v>
      </c>
      <c r="D5" s="327">
        <f>IF(ISERROR(VLOOKUP(B5,'Race 1'!B$3:G$53,6,FALSE)),0,VLOOKUP(B5,'Race 1'!B$3:G$53,6,FALSE))</f>
        <v>0.74319080456210773</v>
      </c>
      <c r="E5" s="327"/>
      <c r="F5" s="327"/>
      <c r="G5" s="327"/>
      <c r="H5" s="332"/>
      <c r="I5" s="332"/>
      <c r="J5" s="413"/>
      <c r="K5" s="332"/>
      <c r="L5" s="332"/>
      <c r="M5" s="332">
        <f>IF(ISERROR(VLOOKUP(B5,#REF!,6,FALSE)),0,VLOOKUP(B5,#REF!,6,FALSE))</f>
        <v>0</v>
      </c>
      <c r="N5" s="333"/>
    </row>
    <row r="6" spans="1:14" ht="14.6" customHeight="1" x14ac:dyDescent="0.4">
      <c r="A6" s="229">
        <v>4</v>
      </c>
      <c r="B6" s="256" t="s">
        <v>665</v>
      </c>
      <c r="C6" s="230">
        <f>COUNTIF(D6:M6,"&gt;0")</f>
        <v>1</v>
      </c>
      <c r="D6" s="327">
        <f>IF(ISERROR(VLOOKUP(B6,'Race 1'!B$3:G$53,6,FALSE)),0,VLOOKUP(B6,'Race 1'!B$3:G$53,6,FALSE))</f>
        <v>0.73418791648330073</v>
      </c>
      <c r="E6" s="327"/>
      <c r="F6" s="327"/>
      <c r="G6" s="327"/>
      <c r="H6" s="332"/>
      <c r="I6" s="332"/>
      <c r="J6" s="332"/>
      <c r="K6" s="332"/>
      <c r="L6" s="413"/>
      <c r="M6" s="332">
        <f>IF(ISERROR(VLOOKUP(B6,#REF!,6,FALSE)),0,VLOOKUP(B6,#REF!,6,FALSE))</f>
        <v>0</v>
      </c>
      <c r="N6" s="333"/>
    </row>
    <row r="7" spans="1:14" ht="14.6" customHeight="1" x14ac:dyDescent="0.4">
      <c r="A7" s="229">
        <v>5</v>
      </c>
      <c r="B7" s="160" t="s">
        <v>611</v>
      </c>
      <c r="C7" s="230">
        <f>COUNTIF(D7:M7,"&gt;0")</f>
        <v>1</v>
      </c>
      <c r="D7" s="327">
        <f>IF(ISERROR(VLOOKUP(B7,'Race 1'!B$3:G$53,6,FALSE)),0,VLOOKUP(B7,'Race 1'!B$3:G$53,6,FALSE))</f>
        <v>0.71503308403077248</v>
      </c>
      <c r="E7" s="327"/>
      <c r="F7" s="327"/>
      <c r="G7" s="327"/>
      <c r="H7" s="332"/>
      <c r="I7" s="332"/>
      <c r="J7" s="332"/>
      <c r="K7" s="332"/>
      <c r="L7" s="332"/>
      <c r="M7" s="332">
        <f>IF(ISERROR(VLOOKUP(B7,#REF!,6,FALSE)),0,VLOOKUP(B7,#REF!,6,FALSE))</f>
        <v>0</v>
      </c>
      <c r="N7" s="333"/>
    </row>
    <row r="8" spans="1:14" ht="14.6" customHeight="1" x14ac:dyDescent="0.4">
      <c r="A8" s="229">
        <v>6</v>
      </c>
      <c r="B8" s="439" t="s">
        <v>227</v>
      </c>
      <c r="C8" s="230">
        <f>COUNTIF(D8:M8,"&gt;0")</f>
        <v>1</v>
      </c>
      <c r="D8" s="327">
        <f>IF(ISERROR(VLOOKUP(B8,'Race 1'!B$3:G$53,6,FALSE)),0,VLOOKUP(B8,'Race 1'!B$3:G$53,6,FALSE))</f>
        <v>0.71017801610661557</v>
      </c>
      <c r="E8" s="327"/>
      <c r="F8" s="327"/>
      <c r="G8" s="327"/>
      <c r="H8" s="332"/>
      <c r="I8" s="332"/>
      <c r="J8" s="332"/>
      <c r="K8" s="332"/>
      <c r="L8" s="332"/>
      <c r="M8" s="332">
        <f>IF(ISERROR(VLOOKUP(B8,#REF!,6,FALSE)),0,VLOOKUP(B8,#REF!,6,FALSE))</f>
        <v>0</v>
      </c>
      <c r="N8" s="333"/>
    </row>
    <row r="9" spans="1:14" ht="14.6" customHeight="1" x14ac:dyDescent="0.4">
      <c r="A9" s="229">
        <v>7</v>
      </c>
      <c r="B9" s="436" t="s">
        <v>603</v>
      </c>
      <c r="C9" s="230">
        <f>COUNTIF(D9:M9,"&gt;0")</f>
        <v>1</v>
      </c>
      <c r="D9" s="327">
        <f>IF(ISERROR(VLOOKUP(B9,'Race 1'!B$3:G$53,6,FALSE)),0,VLOOKUP(B9,'Race 1'!B$3:G$53,6,FALSE))</f>
        <v>0.70532722383622048</v>
      </c>
      <c r="E9" s="327"/>
      <c r="F9" s="327"/>
      <c r="G9" s="411"/>
      <c r="H9" s="332"/>
      <c r="I9" s="332"/>
      <c r="J9" s="332"/>
      <c r="K9" s="332"/>
      <c r="L9" s="332"/>
      <c r="M9" s="332">
        <f>IF(ISERROR(VLOOKUP(B9,#REF!,6,FALSE)),0,VLOOKUP(B9,#REF!,6,FALSE))</f>
        <v>0</v>
      </c>
      <c r="N9" s="333"/>
    </row>
    <row r="10" spans="1:14" ht="14.6" customHeight="1" thickBot="1" x14ac:dyDescent="0.45">
      <c r="A10" s="229">
        <v>8</v>
      </c>
      <c r="B10" s="297" t="s">
        <v>90</v>
      </c>
      <c r="C10" s="230">
        <f>COUNTIF(D10:M10,"&gt;0")</f>
        <v>1</v>
      </c>
      <c r="D10" s="327">
        <f>IF(ISERROR(VLOOKUP(B10,'Race 1'!B$3:G$53,6,FALSE)),0,VLOOKUP(B10,'Race 1'!B$3:G$53,6,FALSE))</f>
        <v>0.70398457100481882</v>
      </c>
      <c r="E10" s="327"/>
      <c r="F10" s="327"/>
      <c r="G10" s="327"/>
      <c r="H10" s="332"/>
      <c r="I10" s="332"/>
      <c r="J10" s="332"/>
      <c r="K10" s="332"/>
      <c r="L10" s="332"/>
      <c r="M10" s="332">
        <f>IF(ISERROR(VLOOKUP(B10,#REF!,6,FALSE)),0,VLOOKUP(B10,#REF!,6,FALSE))</f>
        <v>0</v>
      </c>
      <c r="N10" s="333"/>
    </row>
    <row r="11" spans="1:14" ht="14.6" customHeight="1" x14ac:dyDescent="0.4">
      <c r="A11" s="226">
        <v>1</v>
      </c>
      <c r="B11" s="441" t="s">
        <v>102</v>
      </c>
      <c r="C11" s="227">
        <f>COUNTIF(D11:M11,"&gt;0")</f>
        <v>1</v>
      </c>
      <c r="D11" s="326">
        <f>IF(ISERROR(VLOOKUP(B11,'Race 1'!B$3:G$53,6,FALSE)),0,VLOOKUP(B11,'Race 1'!B$3:G$53,6,FALSE))</f>
        <v>0.69784727192644391</v>
      </c>
      <c r="E11" s="326"/>
      <c r="F11" s="326"/>
      <c r="G11" s="326"/>
      <c r="H11" s="329"/>
      <c r="I11" s="329"/>
      <c r="J11" s="329"/>
      <c r="K11" s="329"/>
      <c r="L11" s="329"/>
      <c r="M11" s="329">
        <f>IF(ISERROR(VLOOKUP(B11,#REF!,6,FALSE)),0,VLOOKUP(B11,#REF!,6,FALSE))</f>
        <v>0</v>
      </c>
      <c r="N11" s="330"/>
    </row>
    <row r="12" spans="1:14" ht="14.6" customHeight="1" x14ac:dyDescent="0.4">
      <c r="A12" s="229">
        <v>2</v>
      </c>
      <c r="B12" s="436" t="s">
        <v>598</v>
      </c>
      <c r="C12" s="230">
        <f>COUNTIF(D12:M12,"&gt;0")</f>
        <v>1</v>
      </c>
      <c r="D12" s="327">
        <f>IF(ISERROR(VLOOKUP(B12,'Race 1'!B$3:G$53,6,FALSE)),0,VLOOKUP(B12,'Race 1'!B$3:G$53,6,FALSE))</f>
        <v>0.69658726660245007</v>
      </c>
      <c r="E12" s="327"/>
      <c r="F12" s="327"/>
      <c r="G12" s="327"/>
      <c r="H12" s="332"/>
      <c r="I12" s="413"/>
      <c r="J12" s="332"/>
      <c r="K12" s="332"/>
      <c r="L12" s="332"/>
      <c r="M12" s="332">
        <f>IF(ISERROR(VLOOKUP(B12,#REF!,6,FALSE)),0,VLOOKUP(B12,#REF!,6,FALSE))</f>
        <v>0</v>
      </c>
      <c r="N12" s="333"/>
    </row>
    <row r="13" spans="1:14" ht="14.6" customHeight="1" x14ac:dyDescent="0.4">
      <c r="A13" s="229">
        <v>3</v>
      </c>
      <c r="B13" s="437" t="s">
        <v>937</v>
      </c>
      <c r="C13" s="230">
        <f>COUNTIF(D13:M13,"&gt;0")</f>
        <v>1</v>
      </c>
      <c r="D13" s="327">
        <f>IF(ISERROR(VLOOKUP(B13,'Race 1'!B$3:G$53,6,FALSE)),0,VLOOKUP(B13,'Race 1'!B$3:G$53,6,FALSE))</f>
        <v>0.69451464932763574</v>
      </c>
      <c r="E13" s="327"/>
      <c r="F13" s="327"/>
      <c r="G13" s="327"/>
      <c r="H13" s="332"/>
      <c r="I13" s="332"/>
      <c r="J13" s="332"/>
      <c r="K13" s="332"/>
      <c r="L13" s="332"/>
      <c r="M13" s="332">
        <f>IF(ISERROR(VLOOKUP(B13,#REF!,6,FALSE)),0,VLOOKUP(B13,#REF!,6,FALSE))</f>
        <v>0</v>
      </c>
      <c r="N13" s="333"/>
    </row>
    <row r="14" spans="1:14" ht="14.6" customHeight="1" x14ac:dyDescent="0.4">
      <c r="A14" s="229">
        <v>4</v>
      </c>
      <c r="B14" s="439" t="s">
        <v>658</v>
      </c>
      <c r="C14" s="230">
        <f>COUNTIF(D14:M14,"&gt;0")</f>
        <v>1</v>
      </c>
      <c r="D14" s="327">
        <f>IF(ISERROR(VLOOKUP(B14,'Race 1'!B$3:G$53,6,FALSE)),0,VLOOKUP(B14,'Race 1'!B$3:G$53,6,FALSE))</f>
        <v>0.69372665856087434</v>
      </c>
      <c r="E14" s="327"/>
      <c r="F14" s="327"/>
      <c r="G14" s="327"/>
      <c r="H14" s="332"/>
      <c r="I14" s="332"/>
      <c r="J14" s="332"/>
      <c r="K14" s="332"/>
      <c r="L14" s="332"/>
      <c r="M14" s="332">
        <f>IF(ISERROR(VLOOKUP(B14,#REF!,6,FALSE)),0,VLOOKUP(B14,#REF!,6,FALSE))</f>
        <v>0</v>
      </c>
      <c r="N14" s="333"/>
    </row>
    <row r="15" spans="1:14" ht="14.6" customHeight="1" x14ac:dyDescent="0.4">
      <c r="A15" s="229">
        <v>5</v>
      </c>
      <c r="B15" s="337" t="s">
        <v>86</v>
      </c>
      <c r="C15" s="230">
        <f>COUNTIF(D15:M15,"&gt;0")</f>
        <v>1</v>
      </c>
      <c r="D15" s="327">
        <f>IF(ISERROR(VLOOKUP(B15,'Race 1'!B$3:G$53,6,FALSE)),0,VLOOKUP(B15,'Race 1'!B$3:G$53,6,FALSE))</f>
        <v>0.66557575256335277</v>
      </c>
      <c r="E15" s="327"/>
      <c r="F15" s="327"/>
      <c r="G15" s="327"/>
      <c r="H15" s="332"/>
      <c r="I15" s="332"/>
      <c r="J15" s="332"/>
      <c r="K15" s="332"/>
      <c r="L15" s="332"/>
      <c r="M15" s="332">
        <f>IF(ISERROR(VLOOKUP(B15,#REF!,6,FALSE)),0,VLOOKUP(B15,#REF!,6,FALSE))</f>
        <v>0</v>
      </c>
      <c r="N15" s="333"/>
    </row>
    <row r="16" spans="1:14" ht="14.6" customHeight="1" x14ac:dyDescent="0.4">
      <c r="A16" s="229">
        <v>6</v>
      </c>
      <c r="B16" s="338" t="s">
        <v>690</v>
      </c>
      <c r="C16" s="230">
        <f>COUNTIF(D16:M16,"&gt;0")</f>
        <v>1</v>
      </c>
      <c r="D16" s="327">
        <f>IF(ISERROR(VLOOKUP(B16,'Race 1'!B$3:G$53,6,FALSE)),0,VLOOKUP(B16,'Race 1'!B$3:G$53,6,FALSE))</f>
        <v>0.66404715127701364</v>
      </c>
      <c r="E16" s="327"/>
      <c r="F16" s="327"/>
      <c r="G16" s="327"/>
      <c r="H16" s="332"/>
      <c r="I16" s="332"/>
      <c r="J16" s="332"/>
      <c r="K16" s="332"/>
      <c r="L16" s="332"/>
      <c r="M16" s="332">
        <f>IF(ISERROR(VLOOKUP(B16,#REF!,6,FALSE)),0,VLOOKUP(B16,#REF!,6,FALSE))</f>
        <v>0</v>
      </c>
      <c r="N16" s="333"/>
    </row>
    <row r="17" spans="1:14" ht="14.6" customHeight="1" x14ac:dyDescent="0.4">
      <c r="A17" s="229">
        <v>7</v>
      </c>
      <c r="B17" s="337" t="s">
        <v>963</v>
      </c>
      <c r="C17" s="230">
        <f>COUNTIF(D17:M17,"&gt;0")</f>
        <v>1</v>
      </c>
      <c r="D17" s="327">
        <f>IF(ISERROR(VLOOKUP(B17,'Race 1'!B$3:G$53,6,FALSE)),0,VLOOKUP(B17,'Race 1'!B$3:G$53,6,FALSE))</f>
        <v>0.66397694524495676</v>
      </c>
      <c r="E17" s="327"/>
      <c r="F17" s="327"/>
      <c r="G17" s="327"/>
      <c r="H17" s="332"/>
      <c r="I17" s="332"/>
      <c r="J17" s="332"/>
      <c r="K17" s="332"/>
      <c r="L17" s="332"/>
      <c r="M17" s="332">
        <f>IF(ISERROR(VLOOKUP(B17,#REF!,6,FALSE)),0,VLOOKUP(B17,#REF!,6,FALSE))</f>
        <v>0</v>
      </c>
      <c r="N17" s="333"/>
    </row>
    <row r="18" spans="1:14" ht="14.6" customHeight="1" x14ac:dyDescent="0.4">
      <c r="A18" s="229">
        <v>8</v>
      </c>
      <c r="B18" s="338" t="s">
        <v>579</v>
      </c>
      <c r="C18" s="230">
        <f>COUNTIF(D18:M18,"&gt;0")</f>
        <v>1</v>
      </c>
      <c r="D18" s="327">
        <f>IF(ISERROR(VLOOKUP(B18,'Race 1'!B$3:G$53,6,FALSE)),0,VLOOKUP(B18,'Race 1'!B$3:G$53,6,FALSE))</f>
        <v>0.65486150712436353</v>
      </c>
      <c r="E18" s="327"/>
      <c r="F18" s="327"/>
      <c r="G18" s="327"/>
      <c r="H18" s="332"/>
      <c r="I18" s="332"/>
      <c r="J18" s="332"/>
      <c r="K18" s="332"/>
      <c r="L18" s="332"/>
      <c r="M18" s="332">
        <f>IF(ISERROR(VLOOKUP(B18,#REF!,6,FALSE)),0,VLOOKUP(B18,#REF!,6,FALSE))</f>
        <v>0</v>
      </c>
      <c r="N18" s="333"/>
    </row>
    <row r="19" spans="1:14" ht="14.6" customHeight="1" x14ac:dyDescent="0.4">
      <c r="A19" s="229">
        <v>9</v>
      </c>
      <c r="B19" s="338" t="s">
        <v>133</v>
      </c>
      <c r="C19" s="230">
        <f>COUNTIF(D19:M19,"&gt;0")</f>
        <v>1</v>
      </c>
      <c r="D19" s="327">
        <f>IF(ISERROR(VLOOKUP(B19,'Race 1'!B$3:G$53,6,FALSE)),0,VLOOKUP(B19,'Race 1'!B$3:G$53,6,FALSE))</f>
        <v>0.65257108825624954</v>
      </c>
      <c r="E19" s="327"/>
      <c r="F19" s="327"/>
      <c r="G19" s="327"/>
      <c r="H19" s="332"/>
      <c r="I19" s="332"/>
      <c r="J19" s="332"/>
      <c r="K19" s="332"/>
      <c r="L19" s="332"/>
      <c r="M19" s="332">
        <f>IF(ISERROR(VLOOKUP(B19,#REF!,6,FALSE)),0,VLOOKUP(B19,#REF!,6,FALSE))</f>
        <v>0</v>
      </c>
      <c r="N19" s="333"/>
    </row>
    <row r="20" spans="1:14" ht="14.6" customHeight="1" thickBot="1" x14ac:dyDescent="0.45">
      <c r="A20" s="248">
        <v>10</v>
      </c>
      <c r="B20" s="438" t="s">
        <v>72</v>
      </c>
      <c r="C20" s="249">
        <f>COUNTIF(D20:M20,"&gt;0")</f>
        <v>1</v>
      </c>
      <c r="D20" s="328">
        <f>IF(ISERROR(VLOOKUP(B20,'Race 1'!B$3:G$53,6,FALSE)),0,VLOOKUP(B20,'Race 1'!B$3:G$53,6,FALSE))</f>
        <v>0.65225445900188339</v>
      </c>
      <c r="E20" s="328"/>
      <c r="F20" s="328"/>
      <c r="G20" s="328"/>
      <c r="H20" s="334"/>
      <c r="I20" s="334"/>
      <c r="J20" s="334"/>
      <c r="K20" s="334"/>
      <c r="L20" s="334"/>
      <c r="M20" s="334">
        <f>IF(ISERROR(VLOOKUP(B20,#REF!,6,FALSE)),0,VLOOKUP(B20,#REF!,6,FALSE))</f>
        <v>0</v>
      </c>
      <c r="N20" s="335"/>
    </row>
    <row r="21" spans="1:14" ht="14.6" customHeight="1" x14ac:dyDescent="0.4">
      <c r="A21" s="226">
        <v>1</v>
      </c>
      <c r="B21" s="440" t="s">
        <v>945</v>
      </c>
      <c r="C21" s="227">
        <f>COUNTIF(D21:M21,"&gt;0")</f>
        <v>1</v>
      </c>
      <c r="D21" s="326">
        <f>IF(ISERROR(VLOOKUP(B21,'Race 1'!B$3:G$53,6,FALSE)),0,VLOOKUP(B21,'Race 1'!B$3:G$53,6,FALSE))</f>
        <v>0.63378271903286998</v>
      </c>
      <c r="E21" s="326"/>
      <c r="F21" s="326"/>
      <c r="G21" s="326"/>
      <c r="H21" s="329"/>
      <c r="I21" s="329"/>
      <c r="J21" s="329"/>
      <c r="K21" s="329"/>
      <c r="L21" s="329"/>
      <c r="M21" s="329">
        <f>IF(ISERROR(VLOOKUP(B21,#REF!,6,FALSE)),0,VLOOKUP(B21,#REF!,6,FALSE))</f>
        <v>0</v>
      </c>
      <c r="N21" s="330"/>
    </row>
    <row r="22" spans="1:14" ht="14.6" customHeight="1" x14ac:dyDescent="0.4">
      <c r="A22" s="229">
        <v>2</v>
      </c>
      <c r="B22" s="338" t="s">
        <v>925</v>
      </c>
      <c r="C22" s="230">
        <f>COUNTIF(D22:M22,"&gt;0")</f>
        <v>1</v>
      </c>
      <c r="D22" s="327">
        <f>IF(ISERROR(VLOOKUP(B22,'Race 1'!B$3:G$53,6,FALSE)),0,VLOOKUP(B22,'Race 1'!B$3:G$53,6,FALSE))</f>
        <v>0.63227182750128041</v>
      </c>
      <c r="E22" s="327"/>
      <c r="F22" s="327"/>
      <c r="G22" s="327"/>
      <c r="H22" s="332"/>
      <c r="I22" s="332"/>
      <c r="J22" s="332"/>
      <c r="K22" s="332"/>
      <c r="L22" s="332"/>
      <c r="M22" s="332">
        <f>IF(ISERROR(VLOOKUP(B22,#REF!,6,FALSE)),0,VLOOKUP(B22,#REF!,6,FALSE))</f>
        <v>0</v>
      </c>
      <c r="N22" s="333"/>
    </row>
    <row r="23" spans="1:14" ht="14.6" customHeight="1" x14ac:dyDescent="0.4">
      <c r="A23" s="229">
        <v>3</v>
      </c>
      <c r="B23" s="339" t="s">
        <v>597</v>
      </c>
      <c r="C23" s="230">
        <f>COUNTIF(D23:M23,"&gt;0")</f>
        <v>1</v>
      </c>
      <c r="D23" s="327">
        <f>IF(ISERROR(VLOOKUP(B23,'Race 1'!B$3:G$53,6,FALSE)),0,VLOOKUP(B23,'Race 1'!B$3:G$53,6,FALSE))</f>
        <v>0.62361623616236173</v>
      </c>
      <c r="E23" s="327"/>
      <c r="F23" s="327"/>
      <c r="G23" s="327"/>
      <c r="H23" s="332"/>
      <c r="I23" s="332"/>
      <c r="J23" s="332"/>
      <c r="K23" s="332"/>
      <c r="L23" s="332"/>
      <c r="M23" s="332">
        <f>IF(ISERROR(VLOOKUP(B23,#REF!,6,FALSE)),0,VLOOKUP(B23,#REF!,6,FALSE))</f>
        <v>0</v>
      </c>
      <c r="N23" s="333"/>
    </row>
    <row r="24" spans="1:14" ht="14.6" customHeight="1" x14ac:dyDescent="0.4">
      <c r="A24" s="229">
        <v>4</v>
      </c>
      <c r="B24" s="337" t="s">
        <v>881</v>
      </c>
      <c r="C24" s="230">
        <f>COUNTIF(D24:M24,"&gt;0")</f>
        <v>1</v>
      </c>
      <c r="D24" s="327">
        <f>IF(ISERROR(VLOOKUP(B24,'Race 1'!B$3:G$53,6,FALSE)),0,VLOOKUP(B24,'Race 1'!B$3:G$53,6,FALSE))</f>
        <v>0.62007876399786088</v>
      </c>
      <c r="E24" s="327"/>
      <c r="F24" s="327"/>
      <c r="G24" s="327"/>
      <c r="H24" s="332"/>
      <c r="I24" s="332"/>
      <c r="J24" s="332"/>
      <c r="K24" s="332"/>
      <c r="L24" s="332"/>
      <c r="M24" s="332">
        <f>IF(ISERROR(VLOOKUP(B24,#REF!,6,FALSE)),0,VLOOKUP(B24,#REF!,6,FALSE))</f>
        <v>0</v>
      </c>
      <c r="N24" s="333"/>
    </row>
    <row r="25" spans="1:14" ht="14.6" customHeight="1" x14ac:dyDescent="0.4">
      <c r="A25" s="229">
        <v>5</v>
      </c>
      <c r="B25" s="337" t="s">
        <v>606</v>
      </c>
      <c r="C25" s="230">
        <f>COUNTIF(D25:M25,"&gt;0")</f>
        <v>1</v>
      </c>
      <c r="D25" s="327">
        <f>IF(ISERROR(VLOOKUP(B25,'Race 1'!B$3:G$53,6,FALSE)),0,VLOOKUP(B25,'Race 1'!B$3:G$53,6,FALSE))</f>
        <v>0.61891159452135058</v>
      </c>
      <c r="E25" s="327"/>
      <c r="F25" s="327"/>
      <c r="G25" s="327"/>
      <c r="H25" s="332"/>
      <c r="I25" s="332"/>
      <c r="J25" s="332"/>
      <c r="K25" s="332"/>
      <c r="L25" s="332"/>
      <c r="M25" s="332">
        <f>IF(ISERROR(VLOOKUP(B25,#REF!,6,FALSE)),0,VLOOKUP(B25,#REF!,6,FALSE))</f>
        <v>0</v>
      </c>
      <c r="N25" s="333"/>
    </row>
    <row r="26" spans="1:14" ht="14.6" customHeight="1" x14ac:dyDescent="0.4">
      <c r="A26" s="229">
        <v>6</v>
      </c>
      <c r="B26" s="336" t="s">
        <v>938</v>
      </c>
      <c r="C26" s="230">
        <f>COUNTIF(D26:M26,"&gt;0")</f>
        <v>1</v>
      </c>
      <c r="D26" s="327">
        <f>IF(ISERROR(VLOOKUP(B26,'Race 1'!B$3:G$53,6,FALSE)),0,VLOOKUP(B26,'Race 1'!B$3:G$53,6,FALSE))</f>
        <v>0.61508673086861876</v>
      </c>
      <c r="E26" s="327"/>
      <c r="F26" s="327"/>
      <c r="G26" s="327"/>
      <c r="H26" s="332"/>
      <c r="I26" s="332"/>
      <c r="J26" s="332"/>
      <c r="K26" s="332"/>
      <c r="L26" s="332"/>
      <c r="M26" s="332">
        <f>IF(ISERROR(VLOOKUP(B26,#REF!,6,FALSE)),0,VLOOKUP(B26,#REF!,6,FALSE))</f>
        <v>0</v>
      </c>
      <c r="N26" s="333"/>
    </row>
    <row r="27" spans="1:14" ht="14.6" customHeight="1" x14ac:dyDescent="0.4">
      <c r="A27" s="229">
        <v>7</v>
      </c>
      <c r="B27" s="337" t="s">
        <v>600</v>
      </c>
      <c r="C27" s="230">
        <f>COUNTIF(D27:M27,"&gt;0")</f>
        <v>1</v>
      </c>
      <c r="D27" s="327">
        <f>IF(ISERROR(VLOOKUP(B27,'Race 1'!B$3:G$53,6,FALSE)),0,VLOOKUP(B27,'Race 1'!B$3:G$53,6,FALSE))</f>
        <v>0.61169328169622561</v>
      </c>
      <c r="E27" s="327"/>
      <c r="F27" s="327"/>
      <c r="G27" s="327"/>
      <c r="H27" s="332"/>
      <c r="I27" s="332"/>
      <c r="J27" s="332"/>
      <c r="K27" s="332"/>
      <c r="L27" s="332"/>
      <c r="M27" s="332">
        <f>IF(ISERROR(VLOOKUP(B27,#REF!,6,FALSE)),0,VLOOKUP(B27,#REF!,6,FALSE))</f>
        <v>0</v>
      </c>
      <c r="N27" s="333"/>
    </row>
    <row r="28" spans="1:14" ht="14.6" customHeight="1" thickBot="1" x14ac:dyDescent="0.45">
      <c r="A28" s="248">
        <v>8</v>
      </c>
      <c r="B28" s="438" t="s">
        <v>576</v>
      </c>
      <c r="C28" s="249">
        <f>COUNTIF(D28:M28,"&gt;0")</f>
        <v>1</v>
      </c>
      <c r="D28" s="328">
        <f>IF(ISERROR(VLOOKUP(B28,'Race 1'!B$3:G$53,6,FALSE)),0,VLOOKUP(B28,'Race 1'!B$3:G$53,6,FALSE))</f>
        <v>0.60288442517168084</v>
      </c>
      <c r="E28" s="328"/>
      <c r="F28" s="328"/>
      <c r="G28" s="328"/>
      <c r="H28" s="334"/>
      <c r="I28" s="334"/>
      <c r="J28" s="334"/>
      <c r="K28" s="334"/>
      <c r="L28" s="334"/>
      <c r="M28" s="334">
        <f>IF(ISERROR(VLOOKUP(B28,#REF!,6,FALSE)),0,VLOOKUP(B28,#REF!,6,FALSE))</f>
        <v>0</v>
      </c>
      <c r="N28" s="335"/>
    </row>
    <row r="29" spans="1:14" ht="14.6" customHeight="1" x14ac:dyDescent="0.4">
      <c r="A29" s="226">
        <v>1</v>
      </c>
      <c r="B29" s="442" t="s">
        <v>609</v>
      </c>
      <c r="C29" s="227">
        <f>COUNTIF(D29:M29,"&gt;0")</f>
        <v>1</v>
      </c>
      <c r="D29" s="326">
        <f>IF(ISERROR(VLOOKUP(B29,'Race 1'!B$3:G$53,6,FALSE)),0,VLOOKUP(B29,'Race 1'!B$3:G$53,6,FALSE))</f>
        <v>0.59862899790745516</v>
      </c>
      <c r="E29" s="326"/>
      <c r="F29" s="326"/>
      <c r="G29" s="326"/>
      <c r="H29" s="329"/>
      <c r="I29" s="329"/>
      <c r="J29" s="329"/>
      <c r="K29" s="329"/>
      <c r="L29" s="329"/>
      <c r="M29" s="329">
        <f>IF(ISERROR(VLOOKUP(B29,#REF!,6,FALSE)),0,VLOOKUP(B29,#REF!,6,FALSE))</f>
        <v>0</v>
      </c>
      <c r="N29" s="330"/>
    </row>
    <row r="30" spans="1:14" ht="14.6" customHeight="1" x14ac:dyDescent="0.4">
      <c r="A30" s="229">
        <v>2</v>
      </c>
      <c r="B30" s="336" t="s">
        <v>975</v>
      </c>
      <c r="C30" s="230">
        <f>COUNTIF(D30:M30,"&gt;0")</f>
        <v>1</v>
      </c>
      <c r="D30" s="327">
        <f>IF(ISERROR(VLOOKUP(B30,'Race 1'!B$3:G$53,6,FALSE)),0,VLOOKUP(B30,'Race 1'!B$3:G$53,6,FALSE))</f>
        <v>0.59281581336182154</v>
      </c>
      <c r="E30" s="327"/>
      <c r="F30" s="327"/>
      <c r="G30" s="327"/>
      <c r="H30" s="332"/>
      <c r="I30" s="332"/>
      <c r="J30" s="332"/>
      <c r="K30" s="332"/>
      <c r="L30" s="332"/>
      <c r="M30" s="332">
        <f>IF(ISERROR(VLOOKUP(B30,#REF!,6,FALSE)),0,VLOOKUP(B30,#REF!,6,FALSE))</f>
        <v>0</v>
      </c>
      <c r="N30" s="333"/>
    </row>
    <row r="31" spans="1:14" ht="14.6" customHeight="1" x14ac:dyDescent="0.4">
      <c r="A31" s="229">
        <v>3</v>
      </c>
      <c r="B31" s="336" t="s">
        <v>601</v>
      </c>
      <c r="C31" s="230">
        <f>COUNTIF(D31:M31,"&gt;0")</f>
        <v>1</v>
      </c>
      <c r="D31" s="327">
        <f>IF(ISERROR(VLOOKUP(B31,'Race 1'!B$3:G$53,6,FALSE)),0,VLOOKUP(B31,'Race 1'!B$3:G$53,6,FALSE))</f>
        <v>0.59256927389431435</v>
      </c>
      <c r="E31" s="327"/>
      <c r="F31" s="327"/>
      <c r="G31" s="327"/>
      <c r="H31" s="332"/>
      <c r="I31" s="332"/>
      <c r="J31" s="332"/>
      <c r="K31" s="332"/>
      <c r="L31" s="332"/>
      <c r="M31" s="332">
        <f>IF(ISERROR(VLOOKUP(B31,#REF!,6,FALSE)),0,VLOOKUP(B31,#REF!,6,FALSE))</f>
        <v>0</v>
      </c>
      <c r="N31" s="333"/>
    </row>
    <row r="32" spans="1:14" ht="14.6" customHeight="1" x14ac:dyDescent="0.4">
      <c r="A32" s="229">
        <v>4</v>
      </c>
      <c r="B32" s="338" t="s">
        <v>107</v>
      </c>
      <c r="C32" s="230">
        <f>COUNTIF(D32:M32,"&gt;0")</f>
        <v>1</v>
      </c>
      <c r="D32" s="327">
        <f>IF(ISERROR(VLOOKUP(B32,'Race 1'!B$3:G$53,6,FALSE)),0,VLOOKUP(B32,'Race 1'!B$3:G$53,6,FALSE))</f>
        <v>0.58795320627419578</v>
      </c>
      <c r="E32" s="327"/>
      <c r="F32" s="327"/>
      <c r="G32" s="327"/>
      <c r="H32" s="332"/>
      <c r="I32" s="332"/>
      <c r="J32" s="332"/>
      <c r="K32" s="332"/>
      <c r="L32" s="332"/>
      <c r="M32" s="332">
        <f>IF(ISERROR(VLOOKUP(B32,#REF!,6,FALSE)),0,VLOOKUP(B32,#REF!,6,FALSE))</f>
        <v>0</v>
      </c>
      <c r="N32" s="333"/>
    </row>
    <row r="33" spans="1:14" ht="14.6" customHeight="1" x14ac:dyDescent="0.4">
      <c r="A33" s="229">
        <v>5</v>
      </c>
      <c r="B33" s="336" t="s">
        <v>194</v>
      </c>
      <c r="C33" s="230">
        <f>COUNTIF(D33:M33,"&gt;0")</f>
        <v>1</v>
      </c>
      <c r="D33" s="327">
        <f>IF(ISERROR(VLOOKUP(B33,'Race 1'!B$3:G$53,6,FALSE)),0,VLOOKUP(B33,'Race 1'!B$3:G$53,6,FALSE))</f>
        <v>0.58528037180888004</v>
      </c>
      <c r="E33" s="327"/>
      <c r="F33" s="327"/>
      <c r="G33" s="327"/>
      <c r="H33" s="332"/>
      <c r="I33" s="332"/>
      <c r="J33" s="332"/>
      <c r="K33" s="332"/>
      <c r="L33" s="332"/>
      <c r="M33" s="332">
        <f>IF(ISERROR(VLOOKUP(B33,#REF!,6,FALSE)),0,VLOOKUP(B33,#REF!,6,FALSE))</f>
        <v>0</v>
      </c>
      <c r="N33" s="333"/>
    </row>
    <row r="34" spans="1:14" ht="14.6" customHeight="1" x14ac:dyDescent="0.4">
      <c r="A34" s="229">
        <v>6</v>
      </c>
      <c r="B34" s="338" t="s">
        <v>74</v>
      </c>
      <c r="C34" s="230">
        <f>COUNTIF(D34:M34,"&gt;0")</f>
        <v>1</v>
      </c>
      <c r="D34" s="327">
        <f>IF(ISERROR(VLOOKUP(B34,'Race 1'!B$3:G$53,6,FALSE)),0,VLOOKUP(B34,'Race 1'!B$3:G$53,6,FALSE))</f>
        <v>0.57786470443417137</v>
      </c>
      <c r="E34" s="327"/>
      <c r="F34" s="327"/>
      <c r="G34" s="327"/>
      <c r="H34" s="332"/>
      <c r="I34" s="332"/>
      <c r="J34" s="332"/>
      <c r="K34" s="332"/>
      <c r="L34" s="332"/>
      <c r="M34" s="332">
        <f>IF(ISERROR(VLOOKUP(B34,#REF!,6,FALSE)),0,VLOOKUP(B34,#REF!,6,FALSE))</f>
        <v>0</v>
      </c>
      <c r="N34" s="333"/>
    </row>
    <row r="35" spans="1:14" ht="14.6" customHeight="1" x14ac:dyDescent="0.4">
      <c r="A35" s="229">
        <v>7</v>
      </c>
      <c r="B35" s="337" t="s">
        <v>572</v>
      </c>
      <c r="C35" s="230">
        <f>COUNTIF(D35:M35,"&gt;0")</f>
        <v>1</v>
      </c>
      <c r="D35" s="327">
        <f>IF(ISERROR(VLOOKUP(B35,'Race 1'!B$3:G$53,6,FALSE)),0,VLOOKUP(B35,'Race 1'!B$3:G$53,6,FALSE))</f>
        <v>0.57655016941704973</v>
      </c>
      <c r="E35" s="327"/>
      <c r="F35" s="327"/>
      <c r="G35" s="327"/>
      <c r="H35" s="332"/>
      <c r="I35" s="332"/>
      <c r="J35" s="332"/>
      <c r="K35" s="332"/>
      <c r="L35" s="332"/>
      <c r="M35" s="332">
        <f>IF(ISERROR(VLOOKUP(B35,#REF!,6,FALSE)),0,VLOOKUP(B35,#REF!,6,FALSE))</f>
        <v>0</v>
      </c>
      <c r="N35" s="333"/>
    </row>
    <row r="36" spans="1:14" ht="14.6" customHeight="1" x14ac:dyDescent="0.4">
      <c r="A36" s="229">
        <v>8</v>
      </c>
      <c r="B36" s="338" t="s">
        <v>594</v>
      </c>
      <c r="C36" s="230">
        <f>COUNTIF(D36:M36,"&gt;0")</f>
        <v>1</v>
      </c>
      <c r="D36" s="327">
        <f>IF(ISERROR(VLOOKUP(B36,'Race 1'!B$3:G$53,6,FALSE)),0,VLOOKUP(B36,'Race 1'!B$3:G$53,6,FALSE))</f>
        <v>0.57362320954178647</v>
      </c>
      <c r="E36" s="327"/>
      <c r="F36" s="327"/>
      <c r="G36" s="327"/>
      <c r="H36" s="332"/>
      <c r="I36" s="332"/>
      <c r="J36" s="332"/>
      <c r="K36" s="332"/>
      <c r="L36" s="332"/>
      <c r="M36" s="332">
        <f>IF(ISERROR(VLOOKUP(B36,#REF!,6,FALSE)),0,VLOOKUP(B36,#REF!,6,FALSE))</f>
        <v>0</v>
      </c>
      <c r="N36" s="333"/>
    </row>
    <row r="37" spans="1:14" ht="14.6" customHeight="1" x14ac:dyDescent="0.4">
      <c r="A37" s="229">
        <v>9</v>
      </c>
      <c r="B37" s="338" t="s">
        <v>204</v>
      </c>
      <c r="C37" s="230">
        <f>COUNTIF(D37:M37,"&gt;0")</f>
        <v>1</v>
      </c>
      <c r="D37" s="327">
        <f>IF(ISERROR(VLOOKUP(B37,'Race 1'!B$3:G$53,6,FALSE)),0,VLOOKUP(B37,'Race 1'!B$3:G$53,6,FALSE))</f>
        <v>0.57123696802289814</v>
      </c>
      <c r="E37" s="327"/>
      <c r="F37" s="327"/>
      <c r="G37" s="327"/>
      <c r="H37" s="332"/>
      <c r="I37" s="332"/>
      <c r="J37" s="332"/>
      <c r="K37" s="332"/>
      <c r="L37" s="332"/>
      <c r="M37" s="332">
        <f>IF(ISERROR(VLOOKUP(B37,#REF!,6,FALSE)),0,VLOOKUP(B37,#REF!,6,FALSE))</f>
        <v>0</v>
      </c>
      <c r="N37" s="333"/>
    </row>
    <row r="38" spans="1:14" x14ac:dyDescent="0.4">
      <c r="A38" s="229">
        <v>10</v>
      </c>
      <c r="B38" s="338" t="s">
        <v>960</v>
      </c>
      <c r="C38" s="230">
        <f>COUNTIF(D38:M38,"&gt;0")</f>
        <v>1</v>
      </c>
      <c r="D38" s="327">
        <f>IF(ISERROR(VLOOKUP(B38,'Race 1'!B$3:G$53,6,FALSE)),0,VLOOKUP(B38,'Race 1'!B$3:G$53,6,FALSE))</f>
        <v>0.568806675568996</v>
      </c>
      <c r="E38" s="327"/>
      <c r="F38" s="327"/>
      <c r="G38" s="327"/>
      <c r="H38" s="332"/>
      <c r="I38" s="332"/>
      <c r="J38" s="332"/>
      <c r="K38" s="332"/>
      <c r="L38" s="332"/>
      <c r="M38" s="332">
        <f>IF(ISERROR(VLOOKUP(B38,#REF!,6,FALSE)),0,VLOOKUP(B38,#REF!,6,FALSE))</f>
        <v>0</v>
      </c>
      <c r="N38" s="333"/>
    </row>
    <row r="39" spans="1:14" x14ac:dyDescent="0.4">
      <c r="A39" s="229">
        <v>11</v>
      </c>
      <c r="B39" s="336" t="s">
        <v>200</v>
      </c>
      <c r="C39" s="230">
        <f>COUNTIF(D39:M39,"&gt;0")</f>
        <v>1</v>
      </c>
      <c r="D39" s="327">
        <f>IF(ISERROR(VLOOKUP(B39,'Race 1'!B$3:G$53,6,FALSE)),0,VLOOKUP(B39,'Race 1'!B$3:G$53,6,FALSE))</f>
        <v>0.56827619971848464</v>
      </c>
      <c r="E39" s="327"/>
      <c r="F39" s="327"/>
      <c r="G39" s="327"/>
      <c r="H39" s="332"/>
      <c r="I39" s="332"/>
      <c r="J39" s="332"/>
      <c r="K39" s="332"/>
      <c r="L39" s="332"/>
      <c r="M39" s="332">
        <f>IF(ISERROR(VLOOKUP(B39,#REF!,6,FALSE)),0,VLOOKUP(B39,#REF!,6,FALSE))</f>
        <v>0</v>
      </c>
      <c r="N39" s="333"/>
    </row>
    <row r="40" spans="1:14" x14ac:dyDescent="0.4">
      <c r="A40" s="229">
        <v>12</v>
      </c>
      <c r="B40" s="336" t="s">
        <v>967</v>
      </c>
      <c r="C40" s="230">
        <f>COUNTIF(D40:M40,"&gt;0")</f>
        <v>1</v>
      </c>
      <c r="D40" s="327">
        <f>IF(ISERROR(VLOOKUP(B40,'Race 1'!B$3:G$53,6,FALSE)),0,VLOOKUP(B40,'Race 1'!B$3:G$53,6,FALSE))</f>
        <v>0.55681305248869073</v>
      </c>
      <c r="E40" s="327"/>
      <c r="F40" s="327"/>
      <c r="G40" s="327"/>
      <c r="H40" s="332"/>
      <c r="I40" s="332"/>
      <c r="J40" s="332"/>
      <c r="K40" s="332"/>
      <c r="L40" s="332"/>
      <c r="M40" s="332">
        <f>IF(ISERROR(VLOOKUP(B40,#REF!,6,FALSE)),0,VLOOKUP(B40,#REF!,6,FALSE))</f>
        <v>0</v>
      </c>
      <c r="N40" s="333"/>
    </row>
    <row r="41" spans="1:14" x14ac:dyDescent="0.4">
      <c r="A41" s="229">
        <v>13</v>
      </c>
      <c r="B41" s="336" t="s">
        <v>662</v>
      </c>
      <c r="C41" s="230">
        <f>COUNTIF(D41:M41,"&gt;0")</f>
        <v>1</v>
      </c>
      <c r="D41" s="327">
        <f>IF(ISERROR(VLOOKUP(B41,'Race 1'!B$3:G$53,6,FALSE)),0,VLOOKUP(B41,'Race 1'!B$3:G$53,6,FALSE))</f>
        <v>0.55440055440055447</v>
      </c>
      <c r="E41" s="327"/>
      <c r="F41" s="327"/>
      <c r="G41" s="327"/>
      <c r="H41" s="332"/>
      <c r="I41" s="332"/>
      <c r="J41" s="332"/>
      <c r="K41" s="332"/>
      <c r="L41" s="332"/>
      <c r="M41" s="332">
        <f>IF(ISERROR(VLOOKUP(B41,#REF!,6,FALSE)),0,VLOOKUP(B41,#REF!,6,FALSE))</f>
        <v>0</v>
      </c>
      <c r="N41" s="333"/>
    </row>
    <row r="42" spans="1:14" x14ac:dyDescent="0.4">
      <c r="A42" s="229">
        <v>14</v>
      </c>
      <c r="B42" s="339" t="s">
        <v>152</v>
      </c>
      <c r="C42" s="230">
        <f>COUNTIF(D42:M42,"&gt;0")</f>
        <v>1</v>
      </c>
      <c r="D42" s="327">
        <f>IF(ISERROR(VLOOKUP(B42,'Race 1'!B$3:G$53,6,FALSE)),0,VLOOKUP(B42,'Race 1'!B$3:G$53,6,FALSE))</f>
        <v>0.55355237047611505</v>
      </c>
      <c r="E42" s="327"/>
      <c r="F42" s="327"/>
      <c r="G42" s="327"/>
      <c r="H42" s="332"/>
      <c r="I42" s="332"/>
      <c r="J42" s="332"/>
      <c r="K42" s="332"/>
      <c r="L42" s="332"/>
      <c r="M42" s="332">
        <f>IF(ISERROR(VLOOKUP(B42,#REF!,6,FALSE)),0,VLOOKUP(B42,#REF!,6,FALSE))</f>
        <v>0</v>
      </c>
      <c r="N42" s="333"/>
    </row>
    <row r="43" spans="1:14" ht="13" thickBot="1" x14ac:dyDescent="0.45">
      <c r="A43" s="248">
        <v>15</v>
      </c>
      <c r="B43" s="340" t="s">
        <v>927</v>
      </c>
      <c r="C43" s="249">
        <f>COUNTIF(D43:M43,"&gt;0")</f>
        <v>1</v>
      </c>
      <c r="D43" s="328">
        <f>IF(ISERROR(VLOOKUP(B43,'Race 1'!B$3:G$53,6,FALSE)),0,VLOOKUP(B43,'Race 1'!B$3:G$53,6,FALSE))</f>
        <v>0.55242816635568615</v>
      </c>
      <c r="E43" s="328"/>
      <c r="F43" s="328"/>
      <c r="G43" s="328"/>
      <c r="H43" s="334"/>
      <c r="I43" s="334"/>
      <c r="J43" s="334"/>
      <c r="K43" s="334"/>
      <c r="L43" s="334"/>
      <c r="M43" s="334">
        <f>IF(ISERROR(VLOOKUP(B43,#REF!,6,FALSE)),0,VLOOKUP(B43,#REF!,6,FALSE))</f>
        <v>0</v>
      </c>
      <c r="N43" s="335"/>
    </row>
    <row r="44" spans="1:14" x14ac:dyDescent="0.4">
      <c r="A44" s="229">
        <v>1</v>
      </c>
      <c r="B44" s="338" t="s">
        <v>153</v>
      </c>
      <c r="C44" s="230">
        <f>COUNTIF(D44:M44,"&gt;0")</f>
        <v>1</v>
      </c>
      <c r="D44" s="327">
        <f>IF(ISERROR(VLOOKUP(B44,'Race 1'!B$3:G$53,6,FALSE)),0,VLOOKUP(B44,'Race 1'!B$3:G$53,6,FALSE))</f>
        <v>0.54891816187701425</v>
      </c>
      <c r="E44" s="327"/>
      <c r="F44" s="327"/>
      <c r="G44" s="327"/>
      <c r="H44" s="332"/>
      <c r="I44" s="332"/>
      <c r="J44" s="332"/>
      <c r="K44" s="332"/>
      <c r="L44" s="332"/>
      <c r="M44" s="332">
        <f>IF(ISERROR(VLOOKUP(B44,#REF!,6,FALSE)),0,VLOOKUP(B44,#REF!,6,FALSE))</f>
        <v>0</v>
      </c>
      <c r="N44" s="333"/>
    </row>
    <row r="45" spans="1:14" x14ac:dyDescent="0.4">
      <c r="A45" s="229">
        <v>2</v>
      </c>
      <c r="B45" s="324" t="s">
        <v>77</v>
      </c>
      <c r="C45" s="230">
        <f>COUNTIF(D45:M45,"&gt;0")</f>
        <v>1</v>
      </c>
      <c r="D45" s="327">
        <f>IF(ISERROR(VLOOKUP(B45,'Race 1'!B$3:G$53,6,FALSE)),0,VLOOKUP(B45,'Race 1'!B$3:G$53,6,FALSE))</f>
        <v>0.52461907054077206</v>
      </c>
      <c r="E45" s="327"/>
      <c r="F45" s="327"/>
      <c r="G45" s="327"/>
      <c r="H45" s="332"/>
      <c r="I45" s="332"/>
      <c r="J45" s="332"/>
      <c r="K45" s="332"/>
      <c r="L45" s="332"/>
      <c r="M45" s="332">
        <f>IF(ISERROR(VLOOKUP(B45,#REF!,6,FALSE)),0,VLOOKUP(B45,#REF!,6,FALSE))</f>
        <v>0</v>
      </c>
      <c r="N45" s="333"/>
    </row>
    <row r="46" spans="1:14" x14ac:dyDescent="0.4">
      <c r="A46" s="229">
        <v>3</v>
      </c>
      <c r="B46" s="225" t="s">
        <v>934</v>
      </c>
      <c r="C46" s="230">
        <f>COUNTIF(D46:M46,"&gt;0")</f>
        <v>1</v>
      </c>
      <c r="D46" s="327">
        <f>IF(ISERROR(VLOOKUP(B46,'Race 1'!B$3:G$53,6,FALSE)),0,VLOOKUP(B46,'Race 1'!B$3:G$53,6,FALSE))</f>
        <v>0.50955679970374934</v>
      </c>
      <c r="E46" s="327"/>
      <c r="F46" s="327"/>
      <c r="G46" s="327"/>
      <c r="H46" s="332"/>
      <c r="I46" s="332"/>
      <c r="J46" s="332"/>
      <c r="K46" s="332"/>
      <c r="L46" s="332"/>
      <c r="M46" s="332">
        <f>IF(ISERROR(VLOOKUP(B46,#REF!,6,FALSE)),0,VLOOKUP(B46,#REF!,6,FALSE))</f>
        <v>0</v>
      </c>
      <c r="N46" s="333"/>
    </row>
    <row r="47" spans="1:14" x14ac:dyDescent="0.4">
      <c r="A47" s="229">
        <v>4</v>
      </c>
      <c r="B47" s="297" t="s">
        <v>672</v>
      </c>
      <c r="C47" s="230">
        <f>COUNTIF(D47:M47,"&gt;0")</f>
        <v>1</v>
      </c>
      <c r="D47" s="327">
        <f>IF(ISERROR(VLOOKUP(B47,'Race 1'!B$3:G$53,6,FALSE)),0,VLOOKUP(B47,'Race 1'!B$3:G$53,6,FALSE))</f>
        <v>0.50639255680848039</v>
      </c>
      <c r="E47" s="327"/>
      <c r="F47" s="327"/>
      <c r="G47" s="327"/>
      <c r="H47" s="332"/>
      <c r="I47" s="332"/>
      <c r="J47" s="332"/>
      <c r="K47" s="332"/>
      <c r="L47" s="332"/>
      <c r="M47" s="332">
        <f>IF(ISERROR(VLOOKUP(B47,#REF!,6,FALSE)),0,VLOOKUP(B47,#REF!,6,FALSE))</f>
        <v>0</v>
      </c>
      <c r="N47" s="333"/>
    </row>
    <row r="48" spans="1:14" x14ac:dyDescent="0.4">
      <c r="A48" s="229">
        <v>5</v>
      </c>
      <c r="B48" s="338" t="s">
        <v>887</v>
      </c>
      <c r="C48" s="230">
        <f>COUNTIF(D48:M48,"&gt;0")</f>
        <v>1</v>
      </c>
      <c r="D48" s="327">
        <f>IF(ISERROR(VLOOKUP(B48,'Race 1'!B$3:G$53,6,FALSE)),0,VLOOKUP(B48,'Race 1'!B$3:G$53,6,FALSE))</f>
        <v>0.50407923495474449</v>
      </c>
      <c r="E48" s="327"/>
      <c r="F48" s="327"/>
      <c r="G48" s="327"/>
      <c r="H48" s="332"/>
      <c r="I48" s="332"/>
      <c r="J48" s="332"/>
      <c r="K48" s="332"/>
      <c r="L48" s="332"/>
      <c r="M48" s="332">
        <f>IF(ISERROR(VLOOKUP(B48,#REF!,6,FALSE)),0,VLOOKUP(B48,#REF!,6,FALSE))</f>
        <v>0</v>
      </c>
      <c r="N48" s="333"/>
    </row>
    <row r="49" spans="1:14" x14ac:dyDescent="0.4">
      <c r="A49" s="229">
        <v>6</v>
      </c>
      <c r="B49" s="338" t="s">
        <v>985</v>
      </c>
      <c r="C49" s="230">
        <f>COUNTIF(D49:M49,"&gt;0")</f>
        <v>1</v>
      </c>
      <c r="D49" s="327">
        <f>IF(ISERROR(VLOOKUP(B49,'Race 1'!B$3:G$53,6,FALSE)),0,VLOOKUP(B49,'Race 1'!B$3:G$53,6,FALSE))</f>
        <v>0.50103808828917418</v>
      </c>
      <c r="E49" s="327"/>
      <c r="F49" s="327"/>
      <c r="G49" s="327"/>
      <c r="H49" s="332"/>
      <c r="I49" s="332"/>
      <c r="J49" s="332"/>
      <c r="K49" s="332"/>
      <c r="L49" s="332"/>
      <c r="M49" s="332">
        <f>IF(ISERROR(VLOOKUP(B49,#REF!,6,FALSE)),0,VLOOKUP(B49,#REF!,6,FALSE))</f>
        <v>0</v>
      </c>
      <c r="N49" s="333"/>
    </row>
    <row r="50" spans="1:14" x14ac:dyDescent="0.4">
      <c r="A50" s="229">
        <v>7</v>
      </c>
      <c r="B50" s="297" t="s">
        <v>886</v>
      </c>
      <c r="C50" s="230">
        <f>COUNTIF(D50:M50,"&gt;0")</f>
        <v>1</v>
      </c>
      <c r="D50" s="327">
        <f>IF(ISERROR(VLOOKUP(B50,'Race 1'!B$3:G$53,6,FALSE)),0,VLOOKUP(B50,'Race 1'!B$3:G$53,6,FALSE))</f>
        <v>0.45841623557500999</v>
      </c>
      <c r="E50" s="327"/>
      <c r="F50" s="327"/>
      <c r="G50" s="327"/>
      <c r="H50" s="332"/>
      <c r="I50" s="332"/>
      <c r="J50" s="332"/>
      <c r="K50" s="332"/>
      <c r="L50" s="332"/>
      <c r="M50" s="332">
        <f>IF(ISERROR(VLOOKUP(B50,#REF!,6,FALSE)),0,VLOOKUP(B50,#REF!,6,FALSE))</f>
        <v>0</v>
      </c>
      <c r="N50" s="333"/>
    </row>
    <row r="51" spans="1:14" x14ac:dyDescent="0.4">
      <c r="A51" s="229">
        <v>8</v>
      </c>
      <c r="B51" s="225" t="s">
        <v>203</v>
      </c>
      <c r="C51" s="230">
        <f>COUNTIF(D51:M51,"&gt;0")</f>
        <v>1</v>
      </c>
      <c r="D51" s="327">
        <f>IF(ISERROR(VLOOKUP(B51,'Race 1'!B$3:G$53,6,FALSE)),0,VLOOKUP(B51,'Race 1'!B$3:G$53,6,FALSE))</f>
        <v>0.45136767933147437</v>
      </c>
      <c r="E51" s="327"/>
      <c r="F51" s="327"/>
      <c r="G51" s="327"/>
      <c r="H51" s="332"/>
      <c r="I51" s="332"/>
      <c r="J51" s="332"/>
      <c r="K51" s="332"/>
      <c r="L51" s="332"/>
      <c r="M51" s="332">
        <f>IF(ISERROR(VLOOKUP(B51,#REF!,6,FALSE)),0,VLOOKUP(B51,#REF!,6,FALSE))</f>
        <v>0</v>
      </c>
      <c r="N51" s="333"/>
    </row>
    <row r="52" spans="1:14" x14ac:dyDescent="0.4">
      <c r="A52" s="443">
        <v>9</v>
      </c>
      <c r="B52" s="225" t="s">
        <v>988</v>
      </c>
      <c r="C52" s="230">
        <f t="shared" ref="C52:C53" si="0">COUNTIF(D52:M52,"&gt;0")</f>
        <v>1</v>
      </c>
      <c r="D52" s="327">
        <f>IF(ISERROR(VLOOKUP(B52,'Race 1'!B$3:G$53,6,FALSE)),0,VLOOKUP(B52,'Race 1'!B$3:G$53,6,FALSE))</f>
        <v>0.407392527119325</v>
      </c>
      <c r="E52" s="327"/>
      <c r="F52" s="327"/>
      <c r="G52" s="327"/>
      <c r="H52" s="332"/>
      <c r="I52" s="332"/>
      <c r="J52" s="332"/>
      <c r="K52" s="332"/>
      <c r="L52" s="332"/>
      <c r="M52" s="332">
        <f>IF(ISERROR(VLOOKUP(B52,#REF!,6,FALSE)),0,VLOOKUP(B52,#REF!,6,FALSE))</f>
        <v>0</v>
      </c>
      <c r="N52" s="333"/>
    </row>
    <row r="53" spans="1:14" ht="13" thickBot="1" x14ac:dyDescent="0.45">
      <c r="A53" s="444">
        <v>10</v>
      </c>
      <c r="B53" s="331" t="s">
        <v>220</v>
      </c>
      <c r="C53" s="249">
        <f t="shared" si="0"/>
        <v>1</v>
      </c>
      <c r="D53" s="328">
        <f>IF(ISERROR(VLOOKUP(B53,'Race 1'!B$3:G$53,6,FALSE)),0,VLOOKUP(B53,'Race 1'!B$3:G$53,6,FALSE))</f>
        <v>0.32156297470315442</v>
      </c>
      <c r="E53" s="328"/>
      <c r="F53" s="328"/>
      <c r="G53" s="328"/>
      <c r="H53" s="334"/>
      <c r="I53" s="334"/>
      <c r="J53" s="334"/>
      <c r="K53" s="334"/>
      <c r="L53" s="334"/>
      <c r="M53" s="334">
        <f>IF(ISERROR(VLOOKUP(B53,#REF!,6,FALSE)),0,VLOOKUP(B53,#REF!,6,FALSE))</f>
        <v>0</v>
      </c>
      <c r="N53" s="335"/>
    </row>
    <row r="55" spans="1:14" x14ac:dyDescent="0.4">
      <c r="D55" s="169">
        <f>COUNTIF(D3:D51,"&gt;0")</f>
        <v>49</v>
      </c>
    </row>
  </sheetData>
  <sortState xmlns:xlrd2="http://schemas.microsoft.com/office/spreadsheetml/2017/richdata2" ref="B3:D51">
    <sortCondition descending="1" ref="D3:D51"/>
  </sortState>
  <pageMargins left="0.74803149606299213" right="0.74803149606299213" top="0.98425196850393704" bottom="0.98425196850393704" header="0.51181102362204722" footer="0.51181102362204722"/>
  <pageSetup paperSize="9" scale="4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INFO</vt:lpstr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Overall</vt:lpstr>
      <vt:lpstr>World Records</vt:lpstr>
      <vt:lpstr>Percentages</vt:lpstr>
      <vt:lpstr>Men</vt:lpstr>
      <vt:lpstr>Women</vt:lpstr>
      <vt:lpstr>Ages OLD</vt:lpstr>
      <vt:lpstr>Ages</vt:lpstr>
      <vt:lpstr>Overall Tables</vt:lpstr>
      <vt:lpstr>Event</vt:lpstr>
      <vt:lpstr>Ages!mile</vt:lpstr>
      <vt:lpstr>'Race 1'!mile</vt:lpstr>
      <vt:lpstr>mile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2021-10-13T14:52:37Z</dcterms:created>
  <dcterms:modified xsi:type="dcterms:W3CDTF">2025-06-09T07:35:57Z</dcterms:modified>
</cp:coreProperties>
</file>