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1904" documentId="8_{BED4C2B7-5BD6-4C5B-97C4-7BD4C7AD362B}" xr6:coauthVersionLast="47" xr6:coauthVersionMax="47" xr10:uidLastSave="{A9FB83E2-47A8-4936-AD91-4A2F15B1E9E9}"/>
  <bookViews>
    <workbookView xWindow="-93" yWindow="-93" windowWidth="18426" windowHeight="11626" tabRatio="853" firstSheet="5" activeTab="5" xr2:uid="{00000000-000D-0000-FFFF-FFFF00000000}"/>
  </bookViews>
  <sheets>
    <sheet name="INFO" sheetId="28" r:id="rId1"/>
    <sheet name="RULES" sheetId="54" r:id="rId2"/>
    <sheet name="Race 1" sheetId="68" r:id="rId3"/>
    <sheet name="Race 2" sheetId="66" r:id="rId4"/>
    <sheet name="Race 3" sheetId="57" r:id="rId5"/>
    <sheet name="Race 4" sheetId="58" r:id="rId6"/>
    <sheet name="Race 5" sheetId="16" r:id="rId7"/>
    <sheet name="Race 6" sheetId="61" r:id="rId8"/>
    <sheet name="Race 7" sheetId="62" r:id="rId9"/>
    <sheet name="Race 8" sheetId="64" r:id="rId10"/>
    <sheet name="Overall" sheetId="13" r:id="rId11"/>
    <sheet name="Percentages" sheetId="27" state="hidden" r:id="rId12"/>
    <sheet name="MEN Age Grade" sheetId="72" r:id="rId13"/>
    <sheet name="WOMEN Age Grade" sheetId="73" r:id="rId14"/>
    <sheet name="Standards Male" sheetId="70" r:id="rId15"/>
    <sheet name="Standards Female" sheetId="71" r:id="rId16"/>
    <sheet name="Ages" sheetId="69" state="hidden" r:id="rId17"/>
  </sheets>
  <externalReferences>
    <externalReference r:id="rId18"/>
  </externalReferences>
  <definedNames>
    <definedName name="_xlnm._FilterDatabase" localSheetId="16" hidden="1">Ages!$A$1:$G$146</definedName>
    <definedName name="_xlnm._FilterDatabase" localSheetId="10" hidden="1">Overall!$A$2:$I$39</definedName>
    <definedName name="Event">#REF!</definedName>
    <definedName name="mile" localSheetId="16">#REF!</definedName>
    <definedName name="mile" localSheetId="2">#REF!</definedName>
    <definedName name="mile">#REF!</definedName>
    <definedName name="World_Standard_Times">[1]DropDownLists!$H$2:$H$13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0" i="13" l="1"/>
  <c r="G66" i="13"/>
  <c r="G52" i="13"/>
  <c r="G57" i="13"/>
  <c r="G46" i="13"/>
  <c r="G39" i="13"/>
  <c r="G72" i="13"/>
  <c r="G67" i="13"/>
  <c r="G64" i="13"/>
  <c r="G58" i="13"/>
  <c r="G40" i="13"/>
  <c r="G37" i="13"/>
  <c r="G68" i="13"/>
  <c r="G53" i="13"/>
  <c r="G34" i="13"/>
  <c r="G32" i="13"/>
  <c r="G28" i="13"/>
  <c r="G69" i="13"/>
  <c r="G71" i="13"/>
  <c r="G56" i="13"/>
  <c r="G51" i="13"/>
  <c r="G42" i="13"/>
  <c r="G38" i="13"/>
  <c r="G27" i="13"/>
  <c r="G18" i="13"/>
  <c r="G62" i="13"/>
  <c r="G54" i="13"/>
  <c r="G41" i="13"/>
  <c r="G30" i="13"/>
  <c r="G11" i="13"/>
  <c r="G5" i="13"/>
  <c r="G23" i="13"/>
  <c r="G61" i="13"/>
  <c r="G47" i="13"/>
  <c r="G50" i="13"/>
  <c r="G36" i="13"/>
  <c r="G19" i="13"/>
  <c r="G16" i="13"/>
  <c r="G7" i="13"/>
  <c r="G65" i="13"/>
  <c r="G55" i="13"/>
  <c r="G15" i="13"/>
  <c r="G31" i="13"/>
  <c r="G6" i="13"/>
  <c r="G25" i="13"/>
  <c r="G8" i="13"/>
  <c r="G63" i="13"/>
  <c r="G49" i="13"/>
  <c r="G26" i="13"/>
  <c r="G20" i="13"/>
  <c r="G35" i="13"/>
  <c r="G29" i="13"/>
  <c r="G22" i="13"/>
  <c r="G3" i="13"/>
  <c r="G59" i="13"/>
  <c r="G48" i="13"/>
  <c r="G45" i="13"/>
  <c r="G44" i="13"/>
  <c r="G13" i="13"/>
  <c r="G21" i="13"/>
  <c r="G24" i="13"/>
  <c r="G4" i="13"/>
  <c r="G60" i="13"/>
  <c r="G43" i="13"/>
  <c r="G33" i="13"/>
  <c r="G17" i="13"/>
  <c r="G12" i="13"/>
  <c r="G14" i="13"/>
  <c r="G9" i="13"/>
  <c r="G10" i="13"/>
  <c r="K70" i="13"/>
  <c r="J70" i="13"/>
  <c r="I70" i="13"/>
  <c r="H70" i="13"/>
  <c r="F70" i="13"/>
  <c r="E70" i="13"/>
  <c r="D70" i="13"/>
  <c r="K66" i="13"/>
  <c r="J66" i="13"/>
  <c r="I66" i="13"/>
  <c r="H66" i="13"/>
  <c r="F66" i="13"/>
  <c r="E66" i="13"/>
  <c r="D66" i="13"/>
  <c r="K52" i="13"/>
  <c r="J52" i="13"/>
  <c r="I52" i="13"/>
  <c r="H52" i="13"/>
  <c r="F52" i="13"/>
  <c r="E52" i="13"/>
  <c r="D52" i="13"/>
  <c r="K57" i="13"/>
  <c r="J57" i="13"/>
  <c r="I57" i="13"/>
  <c r="H57" i="13"/>
  <c r="F57" i="13"/>
  <c r="E57" i="13"/>
  <c r="D57" i="13"/>
  <c r="K46" i="13"/>
  <c r="J46" i="13"/>
  <c r="I46" i="13"/>
  <c r="H46" i="13"/>
  <c r="F46" i="13"/>
  <c r="E46" i="13"/>
  <c r="D46" i="13"/>
  <c r="C70" i="13" l="1"/>
  <c r="L70" i="13" a="1"/>
  <c r="L70" i="13" s="1"/>
  <c r="C46" i="13"/>
  <c r="L66" i="13" a="1"/>
  <c r="L66" i="13" s="1"/>
  <c r="C57" i="13"/>
  <c r="C52" i="13"/>
  <c r="L57" i="13" a="1"/>
  <c r="L57" i="13" s="1"/>
  <c r="G75" i="13"/>
  <c r="L46" i="13" a="1"/>
  <c r="L46" i="13" s="1"/>
  <c r="C66" i="13"/>
  <c r="L52" i="13" a="1"/>
  <c r="L52" i="13" s="1"/>
  <c r="N12" i="58" l="1"/>
  <c r="N13" i="58"/>
  <c r="N12" i="57"/>
  <c r="N13" i="57"/>
  <c r="E43" i="58"/>
  <c r="E49" i="58"/>
  <c r="E53" i="58"/>
  <c r="E44" i="58"/>
  <c r="E38" i="58"/>
  <c r="E51" i="58"/>
  <c r="E34" i="58"/>
  <c r="E48" i="58"/>
  <c r="E40" i="58"/>
  <c r="E39" i="58"/>
  <c r="E36" i="58"/>
  <c r="E50" i="58"/>
  <c r="E37" i="58"/>
  <c r="E35" i="58"/>
  <c r="E23" i="58"/>
  <c r="E22" i="58"/>
  <c r="E33" i="58"/>
  <c r="E45" i="58"/>
  <c r="E30" i="58"/>
  <c r="E19" i="58"/>
  <c r="E11" i="58"/>
  <c r="E15" i="58"/>
  <c r="E14" i="58"/>
  <c r="E27" i="58"/>
  <c r="E42" i="58"/>
  <c r="E18" i="58"/>
  <c r="E24" i="58"/>
  <c r="E52" i="58"/>
  <c r="E46" i="58"/>
  <c r="E31" i="58"/>
  <c r="E26" i="58"/>
  <c r="E12" i="58"/>
  <c r="E29" i="58"/>
  <c r="E9" i="58"/>
  <c r="E21" i="58"/>
  <c r="E47" i="58"/>
  <c r="E5" i="58"/>
  <c r="E16" i="58"/>
  <c r="E41" i="58"/>
  <c r="E28" i="58"/>
  <c r="E17" i="58"/>
  <c r="E8" i="58"/>
  <c r="E10" i="58"/>
  <c r="E13" i="58"/>
  <c r="E32" i="58"/>
  <c r="E20" i="58"/>
  <c r="E25" i="58"/>
  <c r="E4" i="58"/>
  <c r="E6" i="58"/>
  <c r="N3" i="58"/>
  <c r="N4" i="58"/>
  <c r="I144" i="69" l="1"/>
  <c r="J144" i="69" s="1"/>
  <c r="G144" i="69"/>
  <c r="F144" i="69"/>
  <c r="E144" i="69"/>
  <c r="A144" i="69"/>
  <c r="I143" i="69"/>
  <c r="J143" i="69" s="1"/>
  <c r="G143" i="69"/>
  <c r="F143" i="69"/>
  <c r="E143" i="69"/>
  <c r="A143" i="69"/>
  <c r="I142" i="69"/>
  <c r="J142" i="69" s="1"/>
  <c r="G142" i="69"/>
  <c r="F142" i="69"/>
  <c r="E142" i="69"/>
  <c r="A142" i="69"/>
  <c r="I141" i="69"/>
  <c r="J141" i="69" s="1"/>
  <c r="G141" i="69"/>
  <c r="F141" i="69"/>
  <c r="E141" i="69"/>
  <c r="A141" i="69"/>
  <c r="I140" i="69"/>
  <c r="J140" i="69" s="1"/>
  <c r="G140" i="69"/>
  <c r="F140" i="69"/>
  <c r="E140" i="69"/>
  <c r="A140" i="69"/>
  <c r="I139" i="69"/>
  <c r="J139" i="69" s="1"/>
  <c r="G139" i="69"/>
  <c r="F139" i="69"/>
  <c r="E139" i="69"/>
  <c r="A139" i="69"/>
  <c r="I138" i="69"/>
  <c r="J138" i="69" s="1"/>
  <c r="G138" i="69"/>
  <c r="F138" i="69"/>
  <c r="E138" i="69"/>
  <c r="A138" i="69"/>
  <c r="I137" i="69"/>
  <c r="J137" i="69" s="1"/>
  <c r="G137" i="69"/>
  <c r="F137" i="69"/>
  <c r="E137" i="69"/>
  <c r="A137" i="69"/>
  <c r="I136" i="69"/>
  <c r="J136" i="69" s="1"/>
  <c r="G136" i="69"/>
  <c r="F136" i="69"/>
  <c r="E136" i="69"/>
  <c r="A136" i="69"/>
  <c r="I135" i="69"/>
  <c r="J135" i="69" s="1"/>
  <c r="G135" i="69"/>
  <c r="F135" i="69"/>
  <c r="E135" i="69"/>
  <c r="A135" i="69"/>
  <c r="I134" i="69"/>
  <c r="J134" i="69" s="1"/>
  <c r="G134" i="69"/>
  <c r="F134" i="69"/>
  <c r="E134" i="69"/>
  <c r="A134" i="69"/>
  <c r="I133" i="69"/>
  <c r="J133" i="69" s="1"/>
  <c r="G133" i="69"/>
  <c r="F133" i="69"/>
  <c r="E133" i="69"/>
  <c r="A133" i="69"/>
  <c r="I132" i="69"/>
  <c r="J132" i="69" s="1"/>
  <c r="G132" i="69"/>
  <c r="F132" i="69"/>
  <c r="E132" i="69"/>
  <c r="A132" i="69"/>
  <c r="I131" i="69"/>
  <c r="J131" i="69" s="1"/>
  <c r="G131" i="69"/>
  <c r="F131" i="69"/>
  <c r="E131" i="69"/>
  <c r="A131" i="69"/>
  <c r="I129" i="69"/>
  <c r="J129" i="69" s="1"/>
  <c r="G129" i="69"/>
  <c r="F129" i="69"/>
  <c r="E129" i="69"/>
  <c r="A129" i="69"/>
  <c r="I128" i="69"/>
  <c r="J128" i="69" s="1"/>
  <c r="G128" i="69"/>
  <c r="F128" i="69"/>
  <c r="E128" i="69"/>
  <c r="A128" i="69"/>
  <c r="I127" i="69"/>
  <c r="J127" i="69" s="1"/>
  <c r="G127" i="69"/>
  <c r="F127" i="69"/>
  <c r="E127" i="69"/>
  <c r="A127" i="69"/>
  <c r="I126" i="69"/>
  <c r="J126" i="69" s="1"/>
  <c r="G126" i="69"/>
  <c r="F126" i="69"/>
  <c r="E126" i="69"/>
  <c r="A126" i="69"/>
  <c r="I125" i="69"/>
  <c r="J125" i="69" s="1"/>
  <c r="G125" i="69"/>
  <c r="F125" i="69"/>
  <c r="E125" i="69"/>
  <c r="A125" i="69"/>
  <c r="I124" i="69"/>
  <c r="J124" i="69" s="1"/>
  <c r="G124" i="69"/>
  <c r="F124" i="69"/>
  <c r="E124" i="69"/>
  <c r="A124" i="69"/>
  <c r="I123" i="69"/>
  <c r="J123" i="69" s="1"/>
  <c r="G123" i="69"/>
  <c r="F123" i="69"/>
  <c r="E123" i="69"/>
  <c r="A123" i="69"/>
  <c r="I122" i="69"/>
  <c r="J122" i="69" s="1"/>
  <c r="G122" i="69"/>
  <c r="F122" i="69"/>
  <c r="E122" i="69"/>
  <c r="A122" i="69"/>
  <c r="I121" i="69"/>
  <c r="J121" i="69" s="1"/>
  <c r="G121" i="69"/>
  <c r="F121" i="69"/>
  <c r="E121" i="69"/>
  <c r="A121" i="69"/>
  <c r="I120" i="69"/>
  <c r="J120" i="69" s="1"/>
  <c r="G120" i="69"/>
  <c r="F120" i="69"/>
  <c r="E120" i="69"/>
  <c r="A120" i="69"/>
  <c r="I119" i="69"/>
  <c r="J119" i="69" s="1"/>
  <c r="G119" i="69"/>
  <c r="F119" i="69"/>
  <c r="E119" i="69"/>
  <c r="A119" i="69"/>
  <c r="I118" i="69"/>
  <c r="J118" i="69" s="1"/>
  <c r="G118" i="69"/>
  <c r="F118" i="69"/>
  <c r="E118" i="69"/>
  <c r="A118" i="69"/>
  <c r="I117" i="69"/>
  <c r="J117" i="69" s="1"/>
  <c r="G117" i="69"/>
  <c r="F117" i="69"/>
  <c r="E117" i="69"/>
  <c r="A117" i="69"/>
  <c r="I116" i="69"/>
  <c r="J116" i="69" s="1"/>
  <c r="G116" i="69"/>
  <c r="F116" i="69"/>
  <c r="E116" i="69"/>
  <c r="A116" i="69"/>
  <c r="I115" i="69"/>
  <c r="J115" i="69" s="1"/>
  <c r="G115" i="69"/>
  <c r="F115" i="69"/>
  <c r="E115" i="69"/>
  <c r="A115" i="69"/>
  <c r="I91" i="69"/>
  <c r="J91" i="69" s="1"/>
  <c r="G91" i="69"/>
  <c r="F91" i="69"/>
  <c r="E91" i="69"/>
  <c r="A91" i="69"/>
  <c r="I114" i="69"/>
  <c r="J114" i="69" s="1"/>
  <c r="G114" i="69"/>
  <c r="F114" i="69"/>
  <c r="E114" i="69"/>
  <c r="A114" i="69"/>
  <c r="I113" i="69"/>
  <c r="J113" i="69" s="1"/>
  <c r="G113" i="69"/>
  <c r="F113" i="69"/>
  <c r="E113" i="69"/>
  <c r="A113" i="69"/>
  <c r="I112" i="69"/>
  <c r="J112" i="69" s="1"/>
  <c r="G112" i="69"/>
  <c r="F112" i="69"/>
  <c r="E112" i="69"/>
  <c r="A112" i="69"/>
  <c r="I111" i="69"/>
  <c r="J111" i="69" s="1"/>
  <c r="G111" i="69"/>
  <c r="F111" i="69"/>
  <c r="E111" i="69"/>
  <c r="A111" i="69"/>
  <c r="I110" i="69"/>
  <c r="J110" i="69" s="1"/>
  <c r="G110" i="69"/>
  <c r="F110" i="69"/>
  <c r="E110" i="69"/>
  <c r="A110" i="69"/>
  <c r="I109" i="69"/>
  <c r="J109" i="69" s="1"/>
  <c r="G109" i="69"/>
  <c r="F109" i="69"/>
  <c r="E109" i="69"/>
  <c r="A109" i="69"/>
  <c r="I108" i="69"/>
  <c r="J108" i="69" s="1"/>
  <c r="G108" i="69"/>
  <c r="F108" i="69"/>
  <c r="E108" i="69"/>
  <c r="A108" i="69"/>
  <c r="I107" i="69"/>
  <c r="J107" i="69" s="1"/>
  <c r="G107" i="69"/>
  <c r="F107" i="69"/>
  <c r="E107" i="69"/>
  <c r="A107" i="69"/>
  <c r="I106" i="69"/>
  <c r="J106" i="69" s="1"/>
  <c r="G106" i="69"/>
  <c r="F106" i="69"/>
  <c r="E106" i="69"/>
  <c r="A106" i="69"/>
  <c r="I105" i="69"/>
  <c r="J105" i="69" s="1"/>
  <c r="G105" i="69"/>
  <c r="F105" i="69"/>
  <c r="E105" i="69"/>
  <c r="A105" i="69"/>
  <c r="I104" i="69"/>
  <c r="J104" i="69" s="1"/>
  <c r="G104" i="69"/>
  <c r="F104" i="69"/>
  <c r="E104" i="69"/>
  <c r="A104" i="69"/>
  <c r="I103" i="69"/>
  <c r="J103" i="69" s="1"/>
  <c r="G103" i="69"/>
  <c r="F103" i="69"/>
  <c r="E103" i="69"/>
  <c r="A103" i="69"/>
  <c r="I102" i="69"/>
  <c r="J102" i="69" s="1"/>
  <c r="G102" i="69"/>
  <c r="F102" i="69"/>
  <c r="E102" i="69"/>
  <c r="A102" i="69"/>
  <c r="I101" i="69"/>
  <c r="J101" i="69" s="1"/>
  <c r="G101" i="69"/>
  <c r="F101" i="69"/>
  <c r="E101" i="69"/>
  <c r="A101" i="69"/>
  <c r="I47" i="69"/>
  <c r="J47" i="69" s="1"/>
  <c r="G47" i="69"/>
  <c r="F47" i="69"/>
  <c r="E47" i="69"/>
  <c r="A47" i="69"/>
  <c r="I100" i="69"/>
  <c r="J100" i="69" s="1"/>
  <c r="G100" i="69"/>
  <c r="F100" i="69"/>
  <c r="E100" i="69"/>
  <c r="A100" i="69"/>
  <c r="I99" i="69"/>
  <c r="J99" i="69" s="1"/>
  <c r="G99" i="69"/>
  <c r="F99" i="69"/>
  <c r="E99" i="69"/>
  <c r="A99" i="69"/>
  <c r="I98" i="69"/>
  <c r="J98" i="69" s="1"/>
  <c r="G98" i="69"/>
  <c r="F98" i="69"/>
  <c r="E98" i="69"/>
  <c r="A98" i="69"/>
  <c r="I97" i="69"/>
  <c r="J97" i="69" s="1"/>
  <c r="G97" i="69"/>
  <c r="F97" i="69"/>
  <c r="E97" i="69"/>
  <c r="A97" i="69"/>
  <c r="I96" i="69"/>
  <c r="J96" i="69" s="1"/>
  <c r="G96" i="69"/>
  <c r="F96" i="69"/>
  <c r="E96" i="69"/>
  <c r="A96" i="69"/>
  <c r="I95" i="69"/>
  <c r="J95" i="69" s="1"/>
  <c r="G95" i="69"/>
  <c r="F95" i="69"/>
  <c r="E95" i="69"/>
  <c r="A95" i="69"/>
  <c r="I94" i="69"/>
  <c r="J94" i="69" s="1"/>
  <c r="G94" i="69"/>
  <c r="F94" i="69"/>
  <c r="E94" i="69"/>
  <c r="A94" i="69"/>
  <c r="I93" i="69"/>
  <c r="J93" i="69" s="1"/>
  <c r="G93" i="69"/>
  <c r="F93" i="69"/>
  <c r="E93" i="69"/>
  <c r="A93" i="69"/>
  <c r="I90" i="69"/>
  <c r="J90" i="69" s="1"/>
  <c r="G90" i="69"/>
  <c r="F90" i="69"/>
  <c r="E90" i="69"/>
  <c r="A90" i="69"/>
  <c r="I89" i="69"/>
  <c r="J89" i="69" s="1"/>
  <c r="G89" i="69"/>
  <c r="F89" i="69"/>
  <c r="E89" i="69"/>
  <c r="A89" i="69"/>
  <c r="I88" i="69"/>
  <c r="J88" i="69" s="1"/>
  <c r="G88" i="69"/>
  <c r="F88" i="69"/>
  <c r="E88" i="69"/>
  <c r="A88" i="69"/>
  <c r="I87" i="69"/>
  <c r="J87" i="69" s="1"/>
  <c r="G87" i="69"/>
  <c r="F87" i="69"/>
  <c r="E87" i="69"/>
  <c r="A87" i="69"/>
  <c r="I86" i="69"/>
  <c r="J86" i="69" s="1"/>
  <c r="G86" i="69"/>
  <c r="F86" i="69"/>
  <c r="E86" i="69"/>
  <c r="A86" i="69"/>
  <c r="I85" i="69"/>
  <c r="J85" i="69" s="1"/>
  <c r="G85" i="69"/>
  <c r="F85" i="69"/>
  <c r="E85" i="69"/>
  <c r="A85" i="69"/>
  <c r="I84" i="69"/>
  <c r="J84" i="69" s="1"/>
  <c r="G84" i="69"/>
  <c r="F84" i="69"/>
  <c r="E84" i="69"/>
  <c r="A84" i="69"/>
  <c r="I83" i="69"/>
  <c r="J83" i="69" s="1"/>
  <c r="G83" i="69"/>
  <c r="F83" i="69"/>
  <c r="E83" i="69"/>
  <c r="A83" i="69"/>
  <c r="I82" i="69"/>
  <c r="J82" i="69" s="1"/>
  <c r="G82" i="69"/>
  <c r="F82" i="69"/>
  <c r="E82" i="69"/>
  <c r="A82" i="69"/>
  <c r="I81" i="69"/>
  <c r="J81" i="69" s="1"/>
  <c r="G81" i="69"/>
  <c r="F81" i="69"/>
  <c r="E81" i="69"/>
  <c r="A81" i="69"/>
  <c r="I80" i="69"/>
  <c r="J80" i="69" s="1"/>
  <c r="G80" i="69"/>
  <c r="F80" i="69"/>
  <c r="E80" i="69"/>
  <c r="A80" i="69"/>
  <c r="I79" i="69"/>
  <c r="J79" i="69" s="1"/>
  <c r="G79" i="69"/>
  <c r="F79" i="69"/>
  <c r="E79" i="69"/>
  <c r="A79" i="69"/>
  <c r="I19" i="69"/>
  <c r="J19" i="69" s="1"/>
  <c r="G19" i="69"/>
  <c r="F19" i="69"/>
  <c r="E19" i="69"/>
  <c r="A19" i="69"/>
  <c r="I78" i="69"/>
  <c r="J78" i="69" s="1"/>
  <c r="G78" i="69"/>
  <c r="F78" i="69"/>
  <c r="E78" i="69"/>
  <c r="A78" i="69"/>
  <c r="I77" i="69"/>
  <c r="J77" i="69" s="1"/>
  <c r="G77" i="69"/>
  <c r="F77" i="69"/>
  <c r="E77" i="69"/>
  <c r="A77" i="69"/>
  <c r="I76" i="69"/>
  <c r="J76" i="69" s="1"/>
  <c r="G76" i="69"/>
  <c r="F76" i="69"/>
  <c r="E76" i="69"/>
  <c r="A76" i="69"/>
  <c r="I75" i="69"/>
  <c r="J75" i="69" s="1"/>
  <c r="G75" i="69"/>
  <c r="F75" i="69"/>
  <c r="E75" i="69"/>
  <c r="A75" i="69"/>
  <c r="I74" i="69"/>
  <c r="J74" i="69" s="1"/>
  <c r="G74" i="69"/>
  <c r="F74" i="69"/>
  <c r="E74" i="69"/>
  <c r="A74" i="69"/>
  <c r="I73" i="69"/>
  <c r="J73" i="69" s="1"/>
  <c r="G73" i="69"/>
  <c r="F73" i="69"/>
  <c r="E73" i="69"/>
  <c r="A73" i="69"/>
  <c r="I72" i="69"/>
  <c r="J72" i="69" s="1"/>
  <c r="G72" i="69"/>
  <c r="F72" i="69"/>
  <c r="E72" i="69"/>
  <c r="A72" i="69"/>
  <c r="I71" i="69"/>
  <c r="J71" i="69" s="1"/>
  <c r="G71" i="69"/>
  <c r="F71" i="69"/>
  <c r="E71" i="69"/>
  <c r="A71" i="69"/>
  <c r="I70" i="69"/>
  <c r="J70" i="69" s="1"/>
  <c r="G70" i="69"/>
  <c r="F70" i="69"/>
  <c r="E70" i="69"/>
  <c r="A70" i="69"/>
  <c r="I69" i="69"/>
  <c r="J69" i="69" s="1"/>
  <c r="G69" i="69"/>
  <c r="F69" i="69"/>
  <c r="E69" i="69"/>
  <c r="A69" i="69"/>
  <c r="I68" i="69"/>
  <c r="J68" i="69" s="1"/>
  <c r="G68" i="69"/>
  <c r="F68" i="69"/>
  <c r="E68" i="69"/>
  <c r="A68" i="69"/>
  <c r="I67" i="69"/>
  <c r="J67" i="69" s="1"/>
  <c r="G67" i="69"/>
  <c r="F67" i="69"/>
  <c r="E67" i="69"/>
  <c r="A67" i="69"/>
  <c r="I66" i="69"/>
  <c r="J66" i="69" s="1"/>
  <c r="G66" i="69"/>
  <c r="F66" i="69"/>
  <c r="E66" i="69"/>
  <c r="A66" i="69"/>
  <c r="I65" i="69"/>
  <c r="J65" i="69" s="1"/>
  <c r="G65" i="69"/>
  <c r="F65" i="69"/>
  <c r="E65" i="69"/>
  <c r="A65" i="69"/>
  <c r="I64" i="69"/>
  <c r="J64" i="69" s="1"/>
  <c r="G64" i="69"/>
  <c r="F64" i="69"/>
  <c r="E64" i="69"/>
  <c r="A64" i="69"/>
  <c r="I63" i="69"/>
  <c r="J63" i="69" s="1"/>
  <c r="G63" i="69"/>
  <c r="F63" i="69"/>
  <c r="E63" i="69"/>
  <c r="A63" i="69"/>
  <c r="I62" i="69"/>
  <c r="J62" i="69" s="1"/>
  <c r="G62" i="69"/>
  <c r="F62" i="69"/>
  <c r="E62" i="69"/>
  <c r="A62" i="69"/>
  <c r="I61" i="69"/>
  <c r="J61" i="69" s="1"/>
  <c r="G61" i="69"/>
  <c r="F61" i="69"/>
  <c r="E61" i="69"/>
  <c r="A61" i="69"/>
  <c r="I59" i="69"/>
  <c r="J59" i="69" s="1"/>
  <c r="G59" i="69"/>
  <c r="F59" i="69"/>
  <c r="E59" i="69"/>
  <c r="A59" i="69"/>
  <c r="I58" i="69"/>
  <c r="J58" i="69" s="1"/>
  <c r="G58" i="69"/>
  <c r="F58" i="69"/>
  <c r="E58" i="69"/>
  <c r="A58" i="69"/>
  <c r="I60" i="69"/>
  <c r="J60" i="69" s="1"/>
  <c r="G60" i="69"/>
  <c r="F60" i="69"/>
  <c r="E60" i="69"/>
  <c r="A60" i="69"/>
  <c r="I57" i="69"/>
  <c r="J57" i="69" s="1"/>
  <c r="G57" i="69"/>
  <c r="F57" i="69"/>
  <c r="E57" i="69"/>
  <c r="A57" i="69"/>
  <c r="I56" i="69"/>
  <c r="J56" i="69" s="1"/>
  <c r="G56" i="69"/>
  <c r="F56" i="69"/>
  <c r="E56" i="69"/>
  <c r="A56" i="69"/>
  <c r="I55" i="69"/>
  <c r="J55" i="69" s="1"/>
  <c r="G55" i="69"/>
  <c r="F55" i="69"/>
  <c r="E55" i="69"/>
  <c r="A55" i="69"/>
  <c r="I54" i="69"/>
  <c r="J54" i="69" s="1"/>
  <c r="G54" i="69"/>
  <c r="F54" i="69"/>
  <c r="E54" i="69"/>
  <c r="A54" i="69"/>
  <c r="I53" i="69"/>
  <c r="J53" i="69" s="1"/>
  <c r="G53" i="69"/>
  <c r="F53" i="69"/>
  <c r="E53" i="69"/>
  <c r="A53" i="69"/>
  <c r="I52" i="69"/>
  <c r="J52" i="69" s="1"/>
  <c r="G52" i="69"/>
  <c r="F52" i="69"/>
  <c r="E52" i="69"/>
  <c r="A52" i="69"/>
  <c r="I51" i="69"/>
  <c r="J51" i="69" s="1"/>
  <c r="G51" i="69"/>
  <c r="F51" i="69"/>
  <c r="E51" i="69"/>
  <c r="A51" i="69"/>
  <c r="I50" i="69"/>
  <c r="J50" i="69" s="1"/>
  <c r="G50" i="69"/>
  <c r="F50" i="69"/>
  <c r="E50" i="69"/>
  <c r="A50" i="69"/>
  <c r="I49" i="69"/>
  <c r="J49" i="69" s="1"/>
  <c r="G49" i="69"/>
  <c r="F49" i="69"/>
  <c r="E49" i="69"/>
  <c r="A49" i="69"/>
  <c r="I48" i="69"/>
  <c r="J48" i="69" s="1"/>
  <c r="G48" i="69"/>
  <c r="F48" i="69"/>
  <c r="E48" i="69"/>
  <c r="A48" i="69"/>
  <c r="I46" i="69"/>
  <c r="J46" i="69" s="1"/>
  <c r="G46" i="69"/>
  <c r="F46" i="69"/>
  <c r="E46" i="69"/>
  <c r="A46" i="69"/>
  <c r="I92" i="69"/>
  <c r="J92" i="69" s="1"/>
  <c r="G92" i="69"/>
  <c r="F92" i="69"/>
  <c r="E92" i="69"/>
  <c r="A92" i="69"/>
  <c r="D18" i="57" s="1"/>
  <c r="I45" i="69"/>
  <c r="J45" i="69" s="1"/>
  <c r="G45" i="69"/>
  <c r="F45" i="69"/>
  <c r="E45" i="69"/>
  <c r="A45" i="69"/>
  <c r="I44" i="69"/>
  <c r="J44" i="69" s="1"/>
  <c r="G44" i="69"/>
  <c r="F44" i="69"/>
  <c r="E44" i="69"/>
  <c r="A44" i="69"/>
  <c r="I43" i="69"/>
  <c r="J43" i="69" s="1"/>
  <c r="G43" i="69"/>
  <c r="F43" i="69"/>
  <c r="E43" i="69"/>
  <c r="A43" i="69"/>
  <c r="I42" i="69"/>
  <c r="J42" i="69" s="1"/>
  <c r="G42" i="69"/>
  <c r="F42" i="69"/>
  <c r="E42" i="69"/>
  <c r="A42" i="69"/>
  <c r="I41" i="69"/>
  <c r="J41" i="69" s="1"/>
  <c r="G41" i="69"/>
  <c r="F41" i="69"/>
  <c r="E41" i="69"/>
  <c r="A41" i="69"/>
  <c r="I40" i="69"/>
  <c r="J40" i="69" s="1"/>
  <c r="G40" i="69"/>
  <c r="F40" i="69"/>
  <c r="E40" i="69"/>
  <c r="A40" i="69"/>
  <c r="I39" i="69"/>
  <c r="J39" i="69" s="1"/>
  <c r="G39" i="69"/>
  <c r="F39" i="69"/>
  <c r="E39" i="69"/>
  <c r="A39" i="69"/>
  <c r="I38" i="69"/>
  <c r="J38" i="69" s="1"/>
  <c r="G38" i="69"/>
  <c r="F38" i="69"/>
  <c r="E38" i="69"/>
  <c r="A38" i="69"/>
  <c r="I37" i="69"/>
  <c r="J37" i="69" s="1"/>
  <c r="G37" i="69"/>
  <c r="F37" i="69"/>
  <c r="E37" i="69"/>
  <c r="A37" i="69"/>
  <c r="I36" i="69"/>
  <c r="J36" i="69" s="1"/>
  <c r="G36" i="69"/>
  <c r="F36" i="69"/>
  <c r="E36" i="69"/>
  <c r="A36" i="69"/>
  <c r="I35" i="69"/>
  <c r="J35" i="69" s="1"/>
  <c r="G35" i="69"/>
  <c r="F35" i="69"/>
  <c r="E35" i="69"/>
  <c r="A35" i="69"/>
  <c r="I34" i="69"/>
  <c r="J34" i="69" s="1"/>
  <c r="G34" i="69"/>
  <c r="F34" i="69"/>
  <c r="E34" i="69"/>
  <c r="A34" i="69"/>
  <c r="I33" i="69"/>
  <c r="J33" i="69" s="1"/>
  <c r="G33" i="69"/>
  <c r="F33" i="69"/>
  <c r="E33" i="69"/>
  <c r="A33" i="69"/>
  <c r="I32" i="69"/>
  <c r="J32" i="69" s="1"/>
  <c r="G32" i="69"/>
  <c r="F32" i="69"/>
  <c r="E32" i="69"/>
  <c r="A32" i="69"/>
  <c r="I31" i="69"/>
  <c r="J31" i="69" s="1"/>
  <c r="G31" i="69"/>
  <c r="F31" i="69"/>
  <c r="E31" i="69"/>
  <c r="A31" i="69"/>
  <c r="I30" i="69"/>
  <c r="J30" i="69" s="1"/>
  <c r="G30" i="69"/>
  <c r="F30" i="69"/>
  <c r="E30" i="69"/>
  <c r="A30" i="69"/>
  <c r="I29" i="69"/>
  <c r="J29" i="69" s="1"/>
  <c r="G29" i="69"/>
  <c r="F29" i="69"/>
  <c r="E29" i="69"/>
  <c r="A29" i="69"/>
  <c r="I28" i="69"/>
  <c r="J28" i="69" s="1"/>
  <c r="G28" i="69"/>
  <c r="F28" i="69"/>
  <c r="E28" i="69"/>
  <c r="A28" i="69"/>
  <c r="I27" i="69"/>
  <c r="J27" i="69" s="1"/>
  <c r="G27" i="69"/>
  <c r="F27" i="69"/>
  <c r="E27" i="69"/>
  <c r="A27" i="69"/>
  <c r="I130" i="69"/>
  <c r="J130" i="69" s="1"/>
  <c r="G130" i="69"/>
  <c r="F130" i="69"/>
  <c r="E130" i="69"/>
  <c r="A130" i="69"/>
  <c r="I26" i="69"/>
  <c r="J26" i="69" s="1"/>
  <c r="G26" i="69"/>
  <c r="F26" i="69"/>
  <c r="E26" i="69"/>
  <c r="A26" i="69"/>
  <c r="I25" i="69"/>
  <c r="J25" i="69" s="1"/>
  <c r="G25" i="69"/>
  <c r="F25" i="69"/>
  <c r="E25" i="69"/>
  <c r="A25" i="69"/>
  <c r="I24" i="69"/>
  <c r="J24" i="69" s="1"/>
  <c r="G24" i="69"/>
  <c r="F24" i="69"/>
  <c r="E24" i="69"/>
  <c r="A24" i="69"/>
  <c r="I23" i="69"/>
  <c r="J23" i="69" s="1"/>
  <c r="G23" i="69"/>
  <c r="F23" i="69"/>
  <c r="E23" i="69"/>
  <c r="A23" i="69"/>
  <c r="I22" i="69"/>
  <c r="J22" i="69" s="1"/>
  <c r="G22" i="69"/>
  <c r="F22" i="69"/>
  <c r="E22" i="69"/>
  <c r="A22" i="69"/>
  <c r="I21" i="69"/>
  <c r="J21" i="69" s="1"/>
  <c r="G21" i="69"/>
  <c r="F21" i="69"/>
  <c r="E21" i="69"/>
  <c r="A21" i="69"/>
  <c r="I20" i="69"/>
  <c r="J20" i="69" s="1"/>
  <c r="G20" i="69"/>
  <c r="F20" i="69"/>
  <c r="E20" i="69"/>
  <c r="A20" i="69"/>
  <c r="I18" i="69"/>
  <c r="J18" i="69" s="1"/>
  <c r="G18" i="69"/>
  <c r="F18" i="69"/>
  <c r="E18" i="69"/>
  <c r="A18" i="69"/>
  <c r="I17" i="69"/>
  <c r="J17" i="69" s="1"/>
  <c r="G17" i="69"/>
  <c r="F17" i="69"/>
  <c r="E17" i="69"/>
  <c r="A17" i="69"/>
  <c r="I16" i="69"/>
  <c r="J16" i="69" s="1"/>
  <c r="G16" i="69"/>
  <c r="F16" i="69"/>
  <c r="E16" i="69"/>
  <c r="A16" i="69"/>
  <c r="I15" i="69"/>
  <c r="J15" i="69" s="1"/>
  <c r="G15" i="69"/>
  <c r="F15" i="69"/>
  <c r="E15" i="69"/>
  <c r="A15" i="69"/>
  <c r="I14" i="69"/>
  <c r="J14" i="69" s="1"/>
  <c r="G14" i="69"/>
  <c r="F14" i="69"/>
  <c r="E14" i="69"/>
  <c r="A14" i="69"/>
  <c r="I13" i="69"/>
  <c r="J13" i="69" s="1"/>
  <c r="G13" i="69"/>
  <c r="F13" i="69"/>
  <c r="E13" i="69"/>
  <c r="A13" i="69"/>
  <c r="I12" i="69"/>
  <c r="J12" i="69" s="1"/>
  <c r="G12" i="69"/>
  <c r="F12" i="69"/>
  <c r="E12" i="69"/>
  <c r="A12" i="69"/>
  <c r="I11" i="69"/>
  <c r="J11" i="69" s="1"/>
  <c r="G11" i="69"/>
  <c r="F11" i="69"/>
  <c r="E11" i="69"/>
  <c r="A11" i="69"/>
  <c r="I10" i="69"/>
  <c r="J10" i="69" s="1"/>
  <c r="G10" i="69"/>
  <c r="F10" i="69"/>
  <c r="E10" i="69"/>
  <c r="A10" i="69"/>
  <c r="I9" i="69"/>
  <c r="J9" i="69" s="1"/>
  <c r="G9" i="69"/>
  <c r="F9" i="69"/>
  <c r="E9" i="69"/>
  <c r="A9" i="69"/>
  <c r="I8" i="69"/>
  <c r="J8" i="69" s="1"/>
  <c r="G8" i="69"/>
  <c r="F8" i="69"/>
  <c r="E8" i="69"/>
  <c r="A8" i="69"/>
  <c r="I7" i="69"/>
  <c r="J7" i="69" s="1"/>
  <c r="G7" i="69"/>
  <c r="F7" i="69"/>
  <c r="E7" i="69"/>
  <c r="A7" i="69"/>
  <c r="I6" i="69"/>
  <c r="J6" i="69" s="1"/>
  <c r="G6" i="69"/>
  <c r="F6" i="69"/>
  <c r="E6" i="69"/>
  <c r="A6" i="69"/>
  <c r="I5" i="69"/>
  <c r="J5" i="69" s="1"/>
  <c r="G5" i="69"/>
  <c r="F5" i="69"/>
  <c r="E5" i="69"/>
  <c r="A5" i="69"/>
  <c r="D20" i="57" s="1"/>
  <c r="G20" i="57" s="1"/>
  <c r="I4" i="69"/>
  <c r="J4" i="69" s="1"/>
  <c r="G4" i="69"/>
  <c r="F4" i="69"/>
  <c r="E4" i="69"/>
  <c r="A4" i="69"/>
  <c r="I3" i="69"/>
  <c r="J3" i="69" s="1"/>
  <c r="G3" i="69"/>
  <c r="F3" i="69"/>
  <c r="E3" i="69"/>
  <c r="A3" i="69"/>
  <c r="I2" i="69"/>
  <c r="J2" i="69" s="1"/>
  <c r="G2" i="69"/>
  <c r="F2" i="69"/>
  <c r="E2" i="69"/>
  <c r="A2" i="69"/>
  <c r="D22" i="57"/>
  <c r="G22" i="57" s="1"/>
  <c r="D26" i="57"/>
  <c r="G26" i="57" s="1"/>
  <c r="N3" i="57"/>
  <c r="N4" i="57"/>
  <c r="D29" i="58" l="1"/>
  <c r="G29" i="58" s="1"/>
  <c r="D37" i="58"/>
  <c r="G37" i="58" s="1"/>
  <c r="D19" i="58"/>
  <c r="G19" i="58" s="1"/>
  <c r="D27" i="58"/>
  <c r="G27" i="58" s="1"/>
  <c r="D21" i="58"/>
  <c r="G21" i="58" s="1"/>
  <c r="D8" i="58"/>
  <c r="G8" i="58" s="1"/>
  <c r="D28" i="58"/>
  <c r="G28" i="58" s="1"/>
  <c r="D13" i="58"/>
  <c r="G13" i="58" s="1"/>
  <c r="D16" i="58"/>
  <c r="G16" i="58" s="1"/>
  <c r="D39" i="58"/>
  <c r="G39" i="58" s="1"/>
  <c r="D26" i="58"/>
  <c r="G26" i="58" s="1"/>
  <c r="D35" i="58"/>
  <c r="G35" i="58" s="1"/>
  <c r="D18" i="58"/>
  <c r="G18" i="58" s="1"/>
  <c r="D24" i="58"/>
  <c r="G24" i="58" s="1"/>
  <c r="D32" i="58"/>
  <c r="G32" i="58" s="1"/>
  <c r="D38" i="57"/>
  <c r="G38" i="57" s="1"/>
  <c r="D3" i="58"/>
  <c r="D34" i="58"/>
  <c r="G34" i="58" s="1"/>
  <c r="D23" i="58"/>
  <c r="G23" i="58" s="1"/>
  <c r="D14" i="58"/>
  <c r="G14" i="58" s="1"/>
  <c r="D31" i="58"/>
  <c r="G31" i="58" s="1"/>
  <c r="D9" i="58"/>
  <c r="G9" i="58" s="1"/>
  <c r="D20" i="58"/>
  <c r="G20" i="58" s="1"/>
  <c r="D7" i="58"/>
  <c r="D22" i="58"/>
  <c r="G22" i="58" s="1"/>
  <c r="D45" i="58"/>
  <c r="G45" i="58" s="1"/>
  <c r="D48" i="58"/>
  <c r="G48" i="58" s="1"/>
  <c r="D43" i="58"/>
  <c r="G43" i="58" s="1"/>
  <c r="D40" i="58"/>
  <c r="G40" i="58" s="1"/>
  <c r="D33" i="58"/>
  <c r="G33" i="58" s="1"/>
  <c r="D42" i="58"/>
  <c r="G42" i="58" s="1"/>
  <c r="D41" i="58"/>
  <c r="G41" i="58" s="1"/>
  <c r="D10" i="58"/>
  <c r="G10" i="58" s="1"/>
  <c r="D25" i="58"/>
  <c r="G25" i="58" s="1"/>
  <c r="D49" i="58"/>
  <c r="G49" i="58" s="1"/>
  <c r="D53" i="58"/>
  <c r="G53" i="58" s="1"/>
  <c r="D36" i="58"/>
  <c r="G36" i="58" s="1"/>
  <c r="D30" i="58"/>
  <c r="G30" i="58" s="1"/>
  <c r="D52" i="58"/>
  <c r="G52" i="58" s="1"/>
  <c r="D12" i="58"/>
  <c r="G12" i="58" s="1"/>
  <c r="D47" i="58"/>
  <c r="G47" i="58" s="1"/>
  <c r="D4" i="58"/>
  <c r="G4" i="58" s="1"/>
  <c r="D15" i="58"/>
  <c r="G15" i="58" s="1"/>
  <c r="D44" i="58"/>
  <c r="G44" i="58" s="1"/>
  <c r="D50" i="58"/>
  <c r="G50" i="58" s="1"/>
  <c r="D11" i="58"/>
  <c r="G11" i="58" s="1"/>
  <c r="D46" i="58"/>
  <c r="G46" i="58" s="1"/>
  <c r="D5" i="58"/>
  <c r="G5" i="58" s="1"/>
  <c r="D17" i="58"/>
  <c r="G17" i="58" s="1"/>
  <c r="D6" i="58"/>
  <c r="G6" i="58" s="1"/>
  <c r="D38" i="58"/>
  <c r="G38" i="58" s="1"/>
  <c r="D51" i="58"/>
  <c r="G51" i="58" s="1"/>
  <c r="D16" i="57"/>
  <c r="G16" i="57" s="1"/>
  <c r="D29" i="57"/>
  <c r="G29" i="57" s="1"/>
  <c r="D7" i="57"/>
  <c r="G7" i="57" s="1"/>
  <c r="D15" i="57"/>
  <c r="G15" i="57" s="1"/>
  <c r="D25" i="57"/>
  <c r="G25" i="57" s="1"/>
  <c r="D12" i="57"/>
  <c r="G12" i="57" s="1"/>
  <c r="D28" i="57"/>
  <c r="G28" i="57" s="1"/>
  <c r="D40" i="57"/>
  <c r="G40" i="57" s="1"/>
  <c r="D30" i="57"/>
  <c r="G30" i="57" s="1"/>
  <c r="D10" i="57"/>
  <c r="G10" i="57" s="1"/>
  <c r="D17" i="57"/>
  <c r="G17" i="57" s="1"/>
  <c r="D27" i="57"/>
  <c r="G27" i="57" s="1"/>
  <c r="D31" i="57"/>
  <c r="G31" i="57" s="1"/>
  <c r="D41" i="57"/>
  <c r="G41" i="57" s="1"/>
  <c r="D39" i="57"/>
  <c r="G39" i="57" s="1"/>
  <c r="D35" i="57"/>
  <c r="G35" i="57" s="1"/>
  <c r="D37" i="57"/>
  <c r="G37" i="57" s="1"/>
  <c r="D14" i="57"/>
  <c r="G14" i="57" s="1"/>
  <c r="D32" i="57"/>
  <c r="G32" i="57" s="1"/>
  <c r="D43" i="57"/>
  <c r="G43" i="57" s="1"/>
  <c r="D33" i="57"/>
  <c r="G33" i="57" s="1"/>
  <c r="D3" i="57"/>
  <c r="G3" i="57" s="1"/>
  <c r="D6" i="57"/>
  <c r="G6" i="57" s="1"/>
  <c r="D4" i="57"/>
  <c r="G4" i="57" s="1"/>
  <c r="D11" i="57"/>
  <c r="G11" i="57" s="1"/>
  <c r="D21" i="57"/>
  <c r="G21" i="57" s="1"/>
  <c r="D42" i="57"/>
  <c r="G42" i="57" s="1"/>
  <c r="D9" i="57"/>
  <c r="G9" i="57" s="1"/>
  <c r="D23" i="57"/>
  <c r="G23" i="57" s="1"/>
  <c r="D8" i="57"/>
  <c r="D24" i="57"/>
  <c r="G24" i="57" s="1"/>
  <c r="D36" i="57"/>
  <c r="G36" i="57" s="1"/>
  <c r="D13" i="57"/>
  <c r="G13" i="57" s="1"/>
  <c r="D5" i="57"/>
  <c r="G5" i="57" s="1"/>
  <c r="D19" i="57"/>
  <c r="G19" i="57" s="1"/>
  <c r="D34" i="57"/>
  <c r="G34" i="57" s="1"/>
  <c r="D35" i="66"/>
  <c r="D44" i="66"/>
  <c r="D47" i="66"/>
  <c r="D28" i="66"/>
  <c r="D45" i="66"/>
  <c r="D42" i="66"/>
  <c r="D36" i="66"/>
  <c r="D34" i="66"/>
  <c r="D31" i="66"/>
  <c r="D15" i="66"/>
  <c r="D22" i="66"/>
  <c r="D25" i="66"/>
  <c r="D16" i="66"/>
  <c r="E40" i="66"/>
  <c r="E26" i="66"/>
  <c r="E49" i="66"/>
  <c r="E48" i="66"/>
  <c r="E43" i="66"/>
  <c r="E35" i="66"/>
  <c r="E44" i="66"/>
  <c r="E32" i="66"/>
  <c r="E47" i="66"/>
  <c r="E28" i="66"/>
  <c r="E46" i="66"/>
  <c r="E45" i="66"/>
  <c r="E42" i="66"/>
  <c r="E37" i="66"/>
  <c r="E36" i="66"/>
  <c r="E34" i="66"/>
  <c r="E8" i="66"/>
  <c r="E31" i="66"/>
  <c r="E41" i="66"/>
  <c r="E17" i="66"/>
  <c r="E9" i="66"/>
  <c r="E15" i="66"/>
  <c r="E14" i="66"/>
  <c r="E22" i="66"/>
  <c r="E25" i="66"/>
  <c r="E16" i="66"/>
  <c r="N13" i="66"/>
  <c r="N12" i="66"/>
  <c r="N4" i="66"/>
  <c r="N3" i="66"/>
  <c r="N13" i="68"/>
  <c r="N12" i="68"/>
  <c r="N3" i="68"/>
  <c r="N4" i="68"/>
  <c r="E39" i="68"/>
  <c r="E32" i="68"/>
  <c r="E29" i="68"/>
  <c r="E43" i="68"/>
  <c r="E41" i="68"/>
  <c r="E30" i="68"/>
  <c r="E33" i="68"/>
  <c r="E25" i="68"/>
  <c r="E42" i="68"/>
  <c r="E40" i="68"/>
  <c r="E36" i="68"/>
  <c r="E6" i="68"/>
  <c r="E23" i="68"/>
  <c r="E37" i="68"/>
  <c r="E13" i="68"/>
  <c r="E9" i="68"/>
  <c r="E28" i="68"/>
  <c r="E27" i="68"/>
  <c r="E20" i="68"/>
  <c r="E16" i="68"/>
  <c r="E44" i="68"/>
  <c r="E26" i="68"/>
  <c r="E34" i="68"/>
  <c r="E10" i="68"/>
  <c r="E22" i="68"/>
  <c r="E7" i="68"/>
  <c r="E38" i="68"/>
  <c r="E35" i="68"/>
  <c r="E15" i="68"/>
  <c r="E17" i="68"/>
  <c r="E31" i="68"/>
  <c r="E4" i="68"/>
  <c r="E18" i="68"/>
  <c r="E11" i="68"/>
  <c r="E3" i="68"/>
  <c r="E24" i="68"/>
  <c r="E19" i="68"/>
  <c r="E8" i="68"/>
  <c r="E12" i="68"/>
  <c r="E14" i="68"/>
  <c r="E21" i="68"/>
  <c r="E5" i="68"/>
  <c r="K39" i="13"/>
  <c r="K72" i="13"/>
  <c r="K71" i="13"/>
  <c r="K67" i="13"/>
  <c r="K40" i="13"/>
  <c r="K27" i="13"/>
  <c r="K18" i="13"/>
  <c r="K45" i="13"/>
  <c r="K41" i="13"/>
  <c r="K62" i="13"/>
  <c r="K64" i="13"/>
  <c r="K7" i="13"/>
  <c r="K49" i="13"/>
  <c r="K61" i="13"/>
  <c r="K51" i="13"/>
  <c r="K33" i="13"/>
  <c r="K22" i="13"/>
  <c r="K44" i="13"/>
  <c r="K55" i="13"/>
  <c r="K68" i="13"/>
  <c r="K53" i="13"/>
  <c r="K58" i="13"/>
  <c r="K37" i="13"/>
  <c r="K42" i="13"/>
  <c r="K30" i="13"/>
  <c r="K15" i="13"/>
  <c r="K5" i="13"/>
  <c r="K54" i="13"/>
  <c r="K28" i="13"/>
  <c r="K65" i="13"/>
  <c r="K6" i="13"/>
  <c r="K10" i="13"/>
  <c r="K11" i="13"/>
  <c r="K25" i="13"/>
  <c r="K34" i="13"/>
  <c r="K48" i="13"/>
  <c r="K16" i="13"/>
  <c r="K21" i="13"/>
  <c r="K38" i="13"/>
  <c r="K56" i="13"/>
  <c r="K12" i="13"/>
  <c r="K3" i="13"/>
  <c r="K31" i="13"/>
  <c r="K69" i="13"/>
  <c r="K13" i="13"/>
  <c r="K23" i="13"/>
  <c r="K20" i="13"/>
  <c r="K29" i="13"/>
  <c r="K43" i="13"/>
  <c r="K63" i="13"/>
  <c r="K26" i="13"/>
  <c r="K19" i="13"/>
  <c r="K14" i="13"/>
  <c r="K59" i="13"/>
  <c r="M13" i="64" l="1"/>
  <c r="M12" i="64"/>
  <c r="E48" i="64"/>
  <c r="E43" i="64"/>
  <c r="E30" i="64"/>
  <c r="E28" i="64"/>
  <c r="E31" i="64"/>
  <c r="E47" i="64"/>
  <c r="E22" i="64"/>
  <c r="E40" i="64"/>
  <c r="E39" i="64"/>
  <c r="E27" i="64"/>
  <c r="E37" i="64"/>
  <c r="E45" i="64"/>
  <c r="E19" i="64"/>
  <c r="E42" i="64"/>
  <c r="E3" i="64"/>
  <c r="E16" i="64"/>
  <c r="E33" i="64"/>
  <c r="E12" i="64"/>
  <c r="E11" i="64"/>
  <c r="E6" i="64"/>
  <c r="E29" i="64"/>
  <c r="E25" i="64"/>
  <c r="E8" i="64"/>
  <c r="E23" i="64"/>
  <c r="E36" i="64"/>
  <c r="E34" i="64"/>
  <c r="E38" i="64"/>
  <c r="E24" i="64"/>
  <c r="E46" i="64"/>
  <c r="E44" i="64"/>
  <c r="E9" i="64"/>
  <c r="E35" i="64"/>
  <c r="E26" i="64"/>
  <c r="E20" i="64"/>
  <c r="E41" i="64"/>
  <c r="E17" i="64"/>
  <c r="E15" i="64"/>
  <c r="E14" i="64"/>
  <c r="E32" i="64"/>
  <c r="E5" i="64"/>
  <c r="E18" i="64"/>
  <c r="E4" i="64"/>
  <c r="E10" i="64"/>
  <c r="E7" i="64"/>
  <c r="N3" i="64"/>
  <c r="N4" i="64"/>
  <c r="E35" i="62" l="1"/>
  <c r="E24" i="62"/>
  <c r="E18" i="62"/>
  <c r="E31" i="62"/>
  <c r="E29" i="62"/>
  <c r="E30" i="62"/>
  <c r="E33" i="62"/>
  <c r="E22" i="62"/>
  <c r="E12" i="62"/>
  <c r="E32" i="62"/>
  <c r="E11" i="62"/>
  <c r="E15" i="62"/>
  <c r="E8" i="62"/>
  <c r="E13" i="62"/>
  <c r="E5" i="62"/>
  <c r="E20" i="62"/>
  <c r="E3" i="62"/>
  <c r="E23" i="62"/>
  <c r="E25" i="62"/>
  <c r="E9" i="62"/>
  <c r="E21" i="62"/>
  <c r="E17" i="62"/>
  <c r="E34" i="62"/>
  <c r="E28" i="62"/>
  <c r="E10" i="62"/>
  <c r="E14" i="62"/>
  <c r="E16" i="62"/>
  <c r="E27" i="62"/>
  <c r="E26" i="62"/>
  <c r="E19" i="62"/>
  <c r="E6" i="62"/>
  <c r="M13" i="62"/>
  <c r="M12" i="62"/>
  <c r="N4" i="62"/>
  <c r="N3" i="62"/>
  <c r="E14" i="61"/>
  <c r="E35" i="61"/>
  <c r="E26" i="61"/>
  <c r="E17" i="61"/>
  <c r="E30" i="61"/>
  <c r="E39" i="61"/>
  <c r="E11" i="61"/>
  <c r="E27" i="61"/>
  <c r="E22" i="61"/>
  <c r="E8" i="61"/>
  <c r="E21" i="61"/>
  <c r="E12" i="61"/>
  <c r="E32" i="61"/>
  <c r="E13" i="61"/>
  <c r="E15" i="61"/>
  <c r="E9" i="61"/>
  <c r="E7" i="61"/>
  <c r="E42" i="61"/>
  <c r="E20" i="61"/>
  <c r="E37" i="61"/>
  <c r="E18" i="61"/>
  <c r="E5" i="61"/>
  <c r="E41" i="61"/>
  <c r="E34" i="61"/>
  <c r="E38" i="61"/>
  <c r="E31" i="61"/>
  <c r="E40" i="61"/>
  <c r="E19" i="61"/>
  <c r="E36" i="61"/>
  <c r="E23" i="61"/>
  <c r="E25" i="61"/>
  <c r="E33" i="61"/>
  <c r="E6" i="61"/>
  <c r="E3" i="61"/>
  <c r="E28" i="61"/>
  <c r="E29" i="61"/>
  <c r="E10" i="61"/>
  <c r="E24" i="61"/>
  <c r="E4" i="61"/>
  <c r="M13" i="61"/>
  <c r="M12" i="61"/>
  <c r="N4" i="61"/>
  <c r="N3" i="61"/>
  <c r="E50" i="16"/>
  <c r="E49" i="16"/>
  <c r="E48" i="16"/>
  <c r="E47" i="16"/>
  <c r="E46" i="16"/>
  <c r="E45" i="16"/>
  <c r="E44" i="16"/>
  <c r="E42" i="16"/>
  <c r="E39" i="16"/>
  <c r="E38" i="16"/>
  <c r="E37" i="16"/>
  <c r="E36" i="16"/>
  <c r="E34" i="16"/>
  <c r="E32" i="16"/>
  <c r="E31" i="16"/>
  <c r="E27" i="16"/>
  <c r="E26" i="16"/>
  <c r="E24" i="16"/>
  <c r="E20" i="16"/>
  <c r="E16" i="16"/>
  <c r="E15" i="16"/>
  <c r="E11" i="16"/>
  <c r="E9" i="16"/>
  <c r="E8" i="16"/>
  <c r="E5" i="16"/>
  <c r="E4" i="16"/>
  <c r="J31" i="13"/>
  <c r="I31" i="13"/>
  <c r="H31" i="13"/>
  <c r="F31" i="13"/>
  <c r="E31" i="13"/>
  <c r="D31" i="13"/>
  <c r="J42" i="13"/>
  <c r="I42" i="13"/>
  <c r="H42" i="13"/>
  <c r="F42" i="13"/>
  <c r="E42" i="13"/>
  <c r="D42" i="13"/>
  <c r="E3" i="16"/>
  <c r="E41" i="16"/>
  <c r="E40" i="16"/>
  <c r="E28" i="16"/>
  <c r="E29" i="16"/>
  <c r="E12" i="16"/>
  <c r="E23" i="16"/>
  <c r="E35" i="16"/>
  <c r="E30" i="16"/>
  <c r="E17" i="16"/>
  <c r="E19" i="16"/>
  <c r="E43" i="16"/>
  <c r="E22" i="16"/>
  <c r="E14" i="16"/>
  <c r="E33" i="16"/>
  <c r="E25" i="16"/>
  <c r="E7" i="16"/>
  <c r="E6" i="16"/>
  <c r="E13" i="16"/>
  <c r="E18" i="16"/>
  <c r="E21" i="16"/>
  <c r="M13" i="16"/>
  <c r="M12" i="16"/>
  <c r="N4" i="16"/>
  <c r="N3" i="16"/>
  <c r="J34" i="13"/>
  <c r="I34" i="13"/>
  <c r="H34" i="13"/>
  <c r="F34" i="13"/>
  <c r="E34" i="13"/>
  <c r="D34" i="13"/>
  <c r="J69" i="13"/>
  <c r="I69" i="13"/>
  <c r="H69" i="13"/>
  <c r="F69" i="13"/>
  <c r="E69" i="13"/>
  <c r="D69" i="13"/>
  <c r="E3" i="58"/>
  <c r="E7" i="58"/>
  <c r="C42" i="13" l="1"/>
  <c r="L31" i="13" a="1"/>
  <c r="L31" i="13" s="1"/>
  <c r="C31" i="13"/>
  <c r="L42" i="13" a="1"/>
  <c r="L42" i="13" s="1"/>
  <c r="L34" i="13" a="1"/>
  <c r="L34" i="13" s="1"/>
  <c r="C69" i="13"/>
  <c r="C34" i="13"/>
  <c r="L69" i="13" a="1"/>
  <c r="L69" i="13" s="1"/>
  <c r="J7" i="13"/>
  <c r="I7" i="13"/>
  <c r="H7" i="13"/>
  <c r="F7" i="13"/>
  <c r="E7" i="13"/>
  <c r="D7" i="13"/>
  <c r="J11" i="13"/>
  <c r="I11" i="13"/>
  <c r="H11" i="13"/>
  <c r="F11" i="13"/>
  <c r="E11" i="13"/>
  <c r="D11" i="13"/>
  <c r="K60" i="13"/>
  <c r="J60" i="13"/>
  <c r="I60" i="13"/>
  <c r="H60" i="13"/>
  <c r="F60" i="13"/>
  <c r="E60" i="13"/>
  <c r="D60" i="13"/>
  <c r="K24" i="13"/>
  <c r="J24" i="13"/>
  <c r="I24" i="13"/>
  <c r="H24" i="13"/>
  <c r="F24" i="13"/>
  <c r="E24" i="13"/>
  <c r="D24" i="13"/>
  <c r="K35" i="13"/>
  <c r="J35" i="13"/>
  <c r="I35" i="13"/>
  <c r="H35" i="13"/>
  <c r="F35" i="13"/>
  <c r="E35" i="13"/>
  <c r="D35" i="13"/>
  <c r="J12" i="13"/>
  <c r="I12" i="13"/>
  <c r="H12" i="13"/>
  <c r="F12" i="13"/>
  <c r="E12" i="13"/>
  <c r="D12" i="13"/>
  <c r="J53" i="13"/>
  <c r="I53" i="13"/>
  <c r="H53" i="13"/>
  <c r="F53" i="13"/>
  <c r="E53" i="13"/>
  <c r="D53" i="13"/>
  <c r="J6" i="13"/>
  <c r="I6" i="13"/>
  <c r="H6" i="13"/>
  <c r="F6" i="13"/>
  <c r="E6" i="13"/>
  <c r="D6" i="13"/>
  <c r="J22" i="13"/>
  <c r="I22" i="13"/>
  <c r="H22" i="13"/>
  <c r="F22" i="13"/>
  <c r="E22" i="13"/>
  <c r="D22" i="13"/>
  <c r="K47" i="13"/>
  <c r="J47" i="13"/>
  <c r="I47" i="13"/>
  <c r="H47" i="13"/>
  <c r="F47" i="13"/>
  <c r="E47" i="13"/>
  <c r="D47" i="13"/>
  <c r="J61" i="13"/>
  <c r="I61" i="13"/>
  <c r="H61" i="13"/>
  <c r="F61" i="13"/>
  <c r="E61" i="13"/>
  <c r="D61" i="13"/>
  <c r="J28" i="13"/>
  <c r="I28" i="13"/>
  <c r="H28" i="13"/>
  <c r="F28" i="13"/>
  <c r="E28" i="13"/>
  <c r="D28" i="13"/>
  <c r="E23" i="57"/>
  <c r="E35" i="57"/>
  <c r="E43" i="57"/>
  <c r="E33" i="57"/>
  <c r="E28" i="57"/>
  <c r="E39" i="57"/>
  <c r="E32" i="57"/>
  <c r="E36" i="57"/>
  <c r="E26" i="57"/>
  <c r="E5" i="57"/>
  <c r="E41" i="57"/>
  <c r="E3" i="57"/>
  <c r="E15" i="57"/>
  <c r="E9" i="57"/>
  <c r="E13" i="57"/>
  <c r="E25" i="57"/>
  <c r="E42" i="57"/>
  <c r="E31" i="57"/>
  <c r="E7" i="57"/>
  <c r="E29" i="57"/>
  <c r="E21" i="57"/>
  <c r="E27" i="57"/>
  <c r="E20" i="57"/>
  <c r="E11" i="57"/>
  <c r="E4" i="57"/>
  <c r="E10" i="57"/>
  <c r="E34" i="57"/>
  <c r="N28" i="57"/>
  <c r="J203" i="71"/>
  <c r="I203" i="71"/>
  <c r="H203" i="71"/>
  <c r="G203" i="71"/>
  <c r="F203" i="71"/>
  <c r="J202" i="71"/>
  <c r="I202" i="71"/>
  <c r="H202" i="71"/>
  <c r="G202" i="71"/>
  <c r="F202" i="71"/>
  <c r="J201" i="71"/>
  <c r="I201" i="71"/>
  <c r="H201" i="71"/>
  <c r="G201" i="71"/>
  <c r="F201" i="71"/>
  <c r="J200" i="71"/>
  <c r="I200" i="71"/>
  <c r="H200" i="71"/>
  <c r="G200" i="71"/>
  <c r="F200" i="71"/>
  <c r="J199" i="71"/>
  <c r="I199" i="71"/>
  <c r="H199" i="71"/>
  <c r="G199" i="71"/>
  <c r="F199" i="71"/>
  <c r="J198" i="71"/>
  <c r="I198" i="71"/>
  <c r="H198" i="71"/>
  <c r="G198" i="71"/>
  <c r="F198" i="71"/>
  <c r="J197" i="71"/>
  <c r="I197" i="71"/>
  <c r="H197" i="71"/>
  <c r="G197" i="71"/>
  <c r="F197" i="71"/>
  <c r="J196" i="71"/>
  <c r="I196" i="71"/>
  <c r="H196" i="71"/>
  <c r="G196" i="71"/>
  <c r="F196" i="71"/>
  <c r="J195" i="71"/>
  <c r="I195" i="71"/>
  <c r="H195" i="71"/>
  <c r="G195" i="71"/>
  <c r="F195" i="71"/>
  <c r="J194" i="71"/>
  <c r="I194" i="71"/>
  <c r="H194" i="71"/>
  <c r="G194" i="71"/>
  <c r="F194" i="71"/>
  <c r="J193" i="71"/>
  <c r="I193" i="71"/>
  <c r="H193" i="71"/>
  <c r="G193" i="71"/>
  <c r="F193" i="71"/>
  <c r="J192" i="71"/>
  <c r="I192" i="71"/>
  <c r="H192" i="71"/>
  <c r="G192" i="71"/>
  <c r="F192" i="71"/>
  <c r="D192" i="71"/>
  <c r="D193" i="71" s="1"/>
  <c r="D194" i="71" s="1"/>
  <c r="D195" i="71" s="1"/>
  <c r="D196" i="71" s="1"/>
  <c r="D197" i="71" s="1"/>
  <c r="D198" i="71" s="1"/>
  <c r="D199" i="71" s="1"/>
  <c r="D200" i="71" s="1"/>
  <c r="D201" i="71" s="1"/>
  <c r="D202" i="71" s="1"/>
  <c r="D203" i="71" s="1"/>
  <c r="B190" i="71"/>
  <c r="J188" i="71"/>
  <c r="I188" i="71"/>
  <c r="H188" i="71"/>
  <c r="G188" i="71"/>
  <c r="F188" i="71"/>
  <c r="J187" i="71"/>
  <c r="I187" i="71"/>
  <c r="H187" i="71"/>
  <c r="G187" i="71"/>
  <c r="F187" i="71"/>
  <c r="J186" i="71"/>
  <c r="I186" i="71"/>
  <c r="H186" i="71"/>
  <c r="G186" i="71"/>
  <c r="F186" i="71"/>
  <c r="J185" i="71"/>
  <c r="I185" i="71"/>
  <c r="H185" i="71"/>
  <c r="G185" i="71"/>
  <c r="F185" i="71"/>
  <c r="J184" i="71"/>
  <c r="I184" i="71"/>
  <c r="H184" i="71"/>
  <c r="G184" i="71"/>
  <c r="F184" i="71"/>
  <c r="J183" i="71"/>
  <c r="I183" i="71"/>
  <c r="H183" i="71"/>
  <c r="G183" i="71"/>
  <c r="F183" i="71"/>
  <c r="J182" i="71"/>
  <c r="I182" i="71"/>
  <c r="H182" i="71"/>
  <c r="G182" i="71"/>
  <c r="F182" i="71"/>
  <c r="J181" i="71"/>
  <c r="I181" i="71"/>
  <c r="H181" i="71"/>
  <c r="G181" i="71"/>
  <c r="F181" i="71"/>
  <c r="J180" i="71"/>
  <c r="I180" i="71"/>
  <c r="H180" i="71"/>
  <c r="G180" i="71"/>
  <c r="F180" i="71"/>
  <c r="J179" i="71"/>
  <c r="I179" i="71"/>
  <c r="H179" i="71"/>
  <c r="G179" i="71"/>
  <c r="F179" i="71"/>
  <c r="J178" i="71"/>
  <c r="I178" i="71"/>
  <c r="H178" i="71"/>
  <c r="G178" i="71"/>
  <c r="F178" i="71"/>
  <c r="D178" i="71"/>
  <c r="D179" i="71" s="1"/>
  <c r="D180" i="71" s="1"/>
  <c r="D181" i="71" s="1"/>
  <c r="D182" i="71" s="1"/>
  <c r="D183" i="71" s="1"/>
  <c r="D184" i="71" s="1"/>
  <c r="D185" i="71" s="1"/>
  <c r="D186" i="71" s="1"/>
  <c r="D187" i="71" s="1"/>
  <c r="D188" i="71" s="1"/>
  <c r="J177" i="71"/>
  <c r="I177" i="71"/>
  <c r="H177" i="71"/>
  <c r="G177" i="71"/>
  <c r="F177" i="71"/>
  <c r="D177" i="71"/>
  <c r="B175" i="71"/>
  <c r="J173" i="71"/>
  <c r="I173" i="71"/>
  <c r="H173" i="71"/>
  <c r="G173" i="71"/>
  <c r="F173" i="71"/>
  <c r="J172" i="71"/>
  <c r="I172" i="71"/>
  <c r="H172" i="71"/>
  <c r="G172" i="71"/>
  <c r="F172" i="71"/>
  <c r="J171" i="71"/>
  <c r="I171" i="71"/>
  <c r="H171" i="71"/>
  <c r="G171" i="71"/>
  <c r="F171" i="71"/>
  <c r="J170" i="71"/>
  <c r="I170" i="71"/>
  <c r="H170" i="71"/>
  <c r="G170" i="71"/>
  <c r="F170" i="71"/>
  <c r="J169" i="71"/>
  <c r="I169" i="71"/>
  <c r="H169" i="71"/>
  <c r="G169" i="71"/>
  <c r="F169" i="71"/>
  <c r="J168" i="71"/>
  <c r="I168" i="71"/>
  <c r="H168" i="71"/>
  <c r="G168" i="71"/>
  <c r="F168" i="71"/>
  <c r="J167" i="71"/>
  <c r="I167" i="71"/>
  <c r="H167" i="71"/>
  <c r="G167" i="71"/>
  <c r="F167" i="71"/>
  <c r="J166" i="71"/>
  <c r="I166" i="71"/>
  <c r="H166" i="71"/>
  <c r="G166" i="71"/>
  <c r="F166" i="71"/>
  <c r="J165" i="71"/>
  <c r="I165" i="71"/>
  <c r="H165" i="71"/>
  <c r="G165" i="71"/>
  <c r="F165" i="71"/>
  <c r="J164" i="71"/>
  <c r="I164" i="71"/>
  <c r="H164" i="71"/>
  <c r="G164" i="71"/>
  <c r="F164" i="71"/>
  <c r="J163" i="71"/>
  <c r="I163" i="71"/>
  <c r="H163" i="71"/>
  <c r="G163" i="71"/>
  <c r="F163" i="71"/>
  <c r="J162" i="71"/>
  <c r="I162" i="71"/>
  <c r="H162" i="71"/>
  <c r="G162" i="71"/>
  <c r="F162" i="71"/>
  <c r="D162" i="71"/>
  <c r="D163" i="71" s="1"/>
  <c r="D164" i="71" s="1"/>
  <c r="D165" i="71" s="1"/>
  <c r="D166" i="71" s="1"/>
  <c r="D167" i="71" s="1"/>
  <c r="D168" i="71" s="1"/>
  <c r="D169" i="71" s="1"/>
  <c r="D170" i="71" s="1"/>
  <c r="D171" i="71" s="1"/>
  <c r="D172" i="71" s="1"/>
  <c r="D173" i="71" s="1"/>
  <c r="B160" i="71"/>
  <c r="J158" i="71"/>
  <c r="I158" i="71"/>
  <c r="H158" i="71"/>
  <c r="G158" i="71"/>
  <c r="F158" i="71"/>
  <c r="J157" i="71"/>
  <c r="I157" i="71"/>
  <c r="H157" i="71"/>
  <c r="G157" i="71"/>
  <c r="F157" i="71"/>
  <c r="J156" i="71"/>
  <c r="I156" i="71"/>
  <c r="H156" i="71"/>
  <c r="G156" i="71"/>
  <c r="F156" i="71"/>
  <c r="J155" i="71"/>
  <c r="I155" i="71"/>
  <c r="H155" i="71"/>
  <c r="G155" i="71"/>
  <c r="F155" i="71"/>
  <c r="J154" i="71"/>
  <c r="I154" i="71"/>
  <c r="H154" i="71"/>
  <c r="G154" i="71"/>
  <c r="F154" i="71"/>
  <c r="J153" i="71"/>
  <c r="I153" i="71"/>
  <c r="H153" i="71"/>
  <c r="G153" i="71"/>
  <c r="F153" i="71"/>
  <c r="J152" i="71"/>
  <c r="I152" i="71"/>
  <c r="H152" i="71"/>
  <c r="G152" i="71"/>
  <c r="F152" i="71"/>
  <c r="J151" i="71"/>
  <c r="I151" i="71"/>
  <c r="H151" i="71"/>
  <c r="G151" i="71"/>
  <c r="F151" i="71"/>
  <c r="J150" i="71"/>
  <c r="I150" i="71"/>
  <c r="H150" i="71"/>
  <c r="G150" i="71"/>
  <c r="F150" i="71"/>
  <c r="J149" i="71"/>
  <c r="I149" i="71"/>
  <c r="H149" i="71"/>
  <c r="G149" i="71"/>
  <c r="F149" i="71"/>
  <c r="D149" i="71"/>
  <c r="D150" i="71" s="1"/>
  <c r="D151" i="71" s="1"/>
  <c r="D152" i="71" s="1"/>
  <c r="D153" i="71" s="1"/>
  <c r="D154" i="71" s="1"/>
  <c r="D155" i="71" s="1"/>
  <c r="D156" i="71" s="1"/>
  <c r="D157" i="71" s="1"/>
  <c r="D158" i="71" s="1"/>
  <c r="B147" i="71"/>
  <c r="J145" i="71"/>
  <c r="I145" i="71"/>
  <c r="H145" i="71"/>
  <c r="G145" i="71"/>
  <c r="F145" i="71"/>
  <c r="J144" i="71"/>
  <c r="I144" i="71"/>
  <c r="H144" i="71"/>
  <c r="G144" i="71"/>
  <c r="F144" i="71"/>
  <c r="J143" i="71"/>
  <c r="I143" i="71"/>
  <c r="H143" i="71"/>
  <c r="G143" i="71"/>
  <c r="F143" i="71"/>
  <c r="J142" i="71"/>
  <c r="I142" i="71"/>
  <c r="H142" i="71"/>
  <c r="G142" i="71"/>
  <c r="F142" i="71"/>
  <c r="J141" i="71"/>
  <c r="I141" i="71"/>
  <c r="H141" i="71"/>
  <c r="G141" i="71"/>
  <c r="F141" i="71"/>
  <c r="J140" i="71"/>
  <c r="I140" i="71"/>
  <c r="H140" i="71"/>
  <c r="G140" i="71"/>
  <c r="F140" i="71"/>
  <c r="J139" i="71"/>
  <c r="I139" i="71"/>
  <c r="H139" i="71"/>
  <c r="G139" i="71"/>
  <c r="F139" i="71"/>
  <c r="J138" i="71"/>
  <c r="I138" i="71"/>
  <c r="H138" i="71"/>
  <c r="G138" i="71"/>
  <c r="F138" i="71"/>
  <c r="J137" i="71"/>
  <c r="I137" i="71"/>
  <c r="H137" i="71"/>
  <c r="G137" i="71"/>
  <c r="F137" i="71"/>
  <c r="J136" i="71"/>
  <c r="I136" i="71"/>
  <c r="H136" i="71"/>
  <c r="G136" i="71"/>
  <c r="F136" i="71"/>
  <c r="J135" i="71"/>
  <c r="I135" i="71"/>
  <c r="H135" i="71"/>
  <c r="G135" i="71"/>
  <c r="F135" i="71"/>
  <c r="D135" i="71"/>
  <c r="D136" i="71" s="1"/>
  <c r="D137" i="71" s="1"/>
  <c r="D138" i="71" s="1"/>
  <c r="D139" i="71" s="1"/>
  <c r="D140" i="71" s="1"/>
  <c r="D141" i="71" s="1"/>
  <c r="D142" i="71" s="1"/>
  <c r="D143" i="71" s="1"/>
  <c r="J134" i="71"/>
  <c r="I134" i="71"/>
  <c r="H134" i="71"/>
  <c r="G134" i="71"/>
  <c r="F134" i="71"/>
  <c r="D134" i="71"/>
  <c r="B132" i="71"/>
  <c r="J116" i="71"/>
  <c r="I116" i="71"/>
  <c r="H116" i="71"/>
  <c r="G116" i="71"/>
  <c r="F116" i="71"/>
  <c r="J115" i="71"/>
  <c r="I115" i="71"/>
  <c r="H115" i="71"/>
  <c r="G115" i="71"/>
  <c r="F115" i="71"/>
  <c r="J114" i="71"/>
  <c r="I114" i="71"/>
  <c r="H114" i="71"/>
  <c r="G114" i="71"/>
  <c r="F114" i="71"/>
  <c r="J113" i="71"/>
  <c r="I113" i="71"/>
  <c r="H113" i="71"/>
  <c r="G113" i="71"/>
  <c r="F113" i="71"/>
  <c r="J112" i="71"/>
  <c r="I112" i="71"/>
  <c r="H112" i="71"/>
  <c r="G112" i="71"/>
  <c r="F112" i="71"/>
  <c r="J111" i="71"/>
  <c r="I111" i="71"/>
  <c r="H111" i="71"/>
  <c r="G111" i="71"/>
  <c r="F111" i="71"/>
  <c r="J110" i="71"/>
  <c r="I110" i="71"/>
  <c r="H110" i="71"/>
  <c r="G110" i="71"/>
  <c r="F110" i="71"/>
  <c r="J109" i="71"/>
  <c r="I109" i="71"/>
  <c r="H109" i="71"/>
  <c r="G109" i="71"/>
  <c r="F109" i="71"/>
  <c r="J108" i="71"/>
  <c r="I108" i="71"/>
  <c r="H108" i="71"/>
  <c r="G108" i="71"/>
  <c r="F108" i="71"/>
  <c r="J107" i="71"/>
  <c r="I107" i="71"/>
  <c r="H107" i="71"/>
  <c r="G107" i="71"/>
  <c r="F107" i="71"/>
  <c r="D107" i="71"/>
  <c r="D108" i="71" s="1"/>
  <c r="D109" i="71" s="1"/>
  <c r="D110" i="71" s="1"/>
  <c r="D111" i="71" s="1"/>
  <c r="D112" i="71" s="1"/>
  <c r="D113" i="71" s="1"/>
  <c r="D114" i="71" s="1"/>
  <c r="D115" i="71" s="1"/>
  <c r="D116" i="71" s="1"/>
  <c r="B105" i="71"/>
  <c r="J103" i="71"/>
  <c r="I103" i="71"/>
  <c r="H103" i="71"/>
  <c r="G103" i="71"/>
  <c r="F103" i="71"/>
  <c r="J102" i="71"/>
  <c r="I102" i="71"/>
  <c r="H102" i="71"/>
  <c r="G102" i="71"/>
  <c r="F102" i="71"/>
  <c r="J101" i="71"/>
  <c r="I101" i="71"/>
  <c r="H101" i="71"/>
  <c r="G101" i="71"/>
  <c r="F101" i="71"/>
  <c r="J100" i="71"/>
  <c r="I100" i="71"/>
  <c r="H100" i="71"/>
  <c r="G100" i="71"/>
  <c r="F100" i="71"/>
  <c r="J99" i="71"/>
  <c r="I99" i="71"/>
  <c r="H99" i="71"/>
  <c r="G99" i="71"/>
  <c r="F99" i="71"/>
  <c r="J98" i="71"/>
  <c r="I98" i="71"/>
  <c r="H98" i="71"/>
  <c r="G98" i="71"/>
  <c r="F98" i="71"/>
  <c r="J97" i="71"/>
  <c r="I97" i="71"/>
  <c r="H97" i="71"/>
  <c r="G97" i="71"/>
  <c r="F97" i="71"/>
  <c r="J96" i="71"/>
  <c r="I96" i="71"/>
  <c r="H96" i="71"/>
  <c r="G96" i="71"/>
  <c r="F96" i="71"/>
  <c r="J95" i="71"/>
  <c r="I95" i="71"/>
  <c r="H95" i="71"/>
  <c r="G95" i="71"/>
  <c r="F95" i="71"/>
  <c r="J94" i="71"/>
  <c r="I94" i="71"/>
  <c r="H94" i="71"/>
  <c r="G94" i="71"/>
  <c r="F94" i="71"/>
  <c r="J93" i="71"/>
  <c r="I93" i="71"/>
  <c r="H93" i="71"/>
  <c r="G93" i="71"/>
  <c r="F93" i="71"/>
  <c r="J92" i="71"/>
  <c r="I92" i="71"/>
  <c r="H92" i="71"/>
  <c r="G92" i="71"/>
  <c r="F92" i="71"/>
  <c r="D92" i="71"/>
  <c r="D93" i="71" s="1"/>
  <c r="D94" i="71" s="1"/>
  <c r="D95" i="71" s="1"/>
  <c r="D96" i="71" s="1"/>
  <c r="D97" i="71" s="1"/>
  <c r="D98" i="71" s="1"/>
  <c r="D99" i="71" s="1"/>
  <c r="D100" i="71" s="1"/>
  <c r="D101" i="71" s="1"/>
  <c r="D102" i="71" s="1"/>
  <c r="D103" i="71" s="1"/>
  <c r="B90" i="71"/>
  <c r="J88" i="71"/>
  <c r="I88" i="71"/>
  <c r="H88" i="71"/>
  <c r="G88" i="71"/>
  <c r="F88" i="71"/>
  <c r="J87" i="71"/>
  <c r="I87" i="71"/>
  <c r="H87" i="71"/>
  <c r="G87" i="71"/>
  <c r="F87" i="71"/>
  <c r="J86" i="71"/>
  <c r="I86" i="71"/>
  <c r="H86" i="71"/>
  <c r="G86" i="71"/>
  <c r="F86" i="71"/>
  <c r="J85" i="71"/>
  <c r="I85" i="71"/>
  <c r="H85" i="71"/>
  <c r="G85" i="71"/>
  <c r="F85" i="71"/>
  <c r="J84" i="71"/>
  <c r="I84" i="71"/>
  <c r="H84" i="71"/>
  <c r="G84" i="71"/>
  <c r="F84" i="71"/>
  <c r="J83" i="71"/>
  <c r="I83" i="71"/>
  <c r="H83" i="71"/>
  <c r="G83" i="71"/>
  <c r="F83" i="71"/>
  <c r="J82" i="71"/>
  <c r="I82" i="71"/>
  <c r="H82" i="71"/>
  <c r="G82" i="71"/>
  <c r="F82" i="71"/>
  <c r="J81" i="71"/>
  <c r="I81" i="71"/>
  <c r="H81" i="71"/>
  <c r="G81" i="71"/>
  <c r="F81" i="71"/>
  <c r="J80" i="71"/>
  <c r="I80" i="71"/>
  <c r="H80" i="71"/>
  <c r="G80" i="71"/>
  <c r="F80" i="71"/>
  <c r="D80" i="71"/>
  <c r="D81" i="71" s="1"/>
  <c r="D82" i="71" s="1"/>
  <c r="D83" i="71" s="1"/>
  <c r="D84" i="71" s="1"/>
  <c r="D85" i="71" s="1"/>
  <c r="D86" i="71" s="1"/>
  <c r="D87" i="71" s="1"/>
  <c r="D88" i="71" s="1"/>
  <c r="J79" i="71"/>
  <c r="I79" i="71"/>
  <c r="H79" i="71"/>
  <c r="G79" i="71"/>
  <c r="F79" i="71"/>
  <c r="D79" i="71"/>
  <c r="B77" i="71"/>
  <c r="J75" i="71"/>
  <c r="I75" i="71"/>
  <c r="H75" i="71"/>
  <c r="G75" i="71"/>
  <c r="F75" i="71"/>
  <c r="J74" i="71"/>
  <c r="I74" i="71"/>
  <c r="H74" i="71"/>
  <c r="G74" i="71"/>
  <c r="F74" i="71"/>
  <c r="J73" i="71"/>
  <c r="I73" i="71"/>
  <c r="H73" i="71"/>
  <c r="G73" i="71"/>
  <c r="F73" i="71"/>
  <c r="J72" i="71"/>
  <c r="I72" i="71"/>
  <c r="H72" i="71"/>
  <c r="G72" i="71"/>
  <c r="F72" i="71"/>
  <c r="J71" i="71"/>
  <c r="I71" i="71"/>
  <c r="H71" i="71"/>
  <c r="G71" i="71"/>
  <c r="F71" i="71"/>
  <c r="J70" i="71"/>
  <c r="I70" i="71"/>
  <c r="H70" i="71"/>
  <c r="G70" i="71"/>
  <c r="F70" i="71"/>
  <c r="J69" i="71"/>
  <c r="I69" i="71"/>
  <c r="H69" i="71"/>
  <c r="G69" i="71"/>
  <c r="F69" i="71"/>
  <c r="J68" i="71"/>
  <c r="I68" i="71"/>
  <c r="H68" i="71"/>
  <c r="G68" i="71"/>
  <c r="F68" i="71"/>
  <c r="J67" i="71"/>
  <c r="I67" i="71"/>
  <c r="H67" i="71"/>
  <c r="G67" i="71"/>
  <c r="F67" i="71"/>
  <c r="J66" i="71"/>
  <c r="I66" i="71"/>
  <c r="H66" i="71"/>
  <c r="G66" i="71"/>
  <c r="F66" i="71"/>
  <c r="J65" i="71"/>
  <c r="I65" i="71"/>
  <c r="H65" i="71"/>
  <c r="G65" i="71"/>
  <c r="F65" i="71"/>
  <c r="J64" i="71"/>
  <c r="I64" i="71"/>
  <c r="H64" i="71"/>
  <c r="G64" i="71"/>
  <c r="F64" i="71"/>
  <c r="D64" i="71"/>
  <c r="D65" i="71" s="1"/>
  <c r="D66" i="71" s="1"/>
  <c r="D67" i="71" s="1"/>
  <c r="D68" i="71" s="1"/>
  <c r="D69" i="71" s="1"/>
  <c r="D70" i="71" s="1"/>
  <c r="D71" i="71" s="1"/>
  <c r="D72" i="71" s="1"/>
  <c r="D73" i="71" s="1"/>
  <c r="D74" i="71" s="1"/>
  <c r="D75" i="71" s="1"/>
  <c r="B62" i="71"/>
  <c r="J60" i="71"/>
  <c r="I60" i="71"/>
  <c r="H60" i="71"/>
  <c r="G60" i="71"/>
  <c r="F60" i="71"/>
  <c r="J59" i="71"/>
  <c r="I59" i="71"/>
  <c r="H59" i="71"/>
  <c r="G59" i="71"/>
  <c r="F59" i="71"/>
  <c r="J58" i="71"/>
  <c r="I58" i="71"/>
  <c r="H58" i="71"/>
  <c r="G58" i="71"/>
  <c r="F58" i="71"/>
  <c r="J57" i="71"/>
  <c r="I57" i="71"/>
  <c r="H57" i="71"/>
  <c r="G57" i="71"/>
  <c r="F57" i="71"/>
  <c r="J56" i="71"/>
  <c r="I56" i="71"/>
  <c r="H56" i="71"/>
  <c r="G56" i="71"/>
  <c r="F56" i="71"/>
  <c r="J55" i="71"/>
  <c r="I55" i="71"/>
  <c r="H55" i="71"/>
  <c r="G55" i="71"/>
  <c r="F55" i="71"/>
  <c r="J54" i="71"/>
  <c r="I54" i="71"/>
  <c r="H54" i="71"/>
  <c r="G54" i="71"/>
  <c r="F54" i="71"/>
  <c r="J53" i="71"/>
  <c r="I53" i="71"/>
  <c r="H53" i="71"/>
  <c r="G53" i="71"/>
  <c r="F53" i="71"/>
  <c r="J52" i="71"/>
  <c r="I52" i="71"/>
  <c r="H52" i="71"/>
  <c r="G52" i="71"/>
  <c r="F52" i="71"/>
  <c r="J51" i="71"/>
  <c r="I51" i="71"/>
  <c r="H51" i="71"/>
  <c r="G51" i="71"/>
  <c r="F51" i="71"/>
  <c r="J50" i="71"/>
  <c r="I50" i="71"/>
  <c r="H50" i="71"/>
  <c r="G50" i="71"/>
  <c r="F50" i="71"/>
  <c r="J49" i="71"/>
  <c r="I49" i="71"/>
  <c r="H49" i="71"/>
  <c r="G49" i="71"/>
  <c r="F49" i="71"/>
  <c r="D49" i="71"/>
  <c r="D50" i="71" s="1"/>
  <c r="D51" i="71" s="1"/>
  <c r="D52" i="71" s="1"/>
  <c r="D53" i="71" s="1"/>
  <c r="D54" i="71" s="1"/>
  <c r="D55" i="71" s="1"/>
  <c r="D56" i="71" s="1"/>
  <c r="D57" i="71" s="1"/>
  <c r="D58" i="71" s="1"/>
  <c r="D59" i="71" s="1"/>
  <c r="D60" i="71" s="1"/>
  <c r="B47" i="71"/>
  <c r="J45" i="71"/>
  <c r="I45" i="71"/>
  <c r="H45" i="71"/>
  <c r="G45" i="71"/>
  <c r="F45" i="71"/>
  <c r="J44" i="71"/>
  <c r="I44" i="71"/>
  <c r="H44" i="71"/>
  <c r="G44" i="71"/>
  <c r="F44" i="71"/>
  <c r="J43" i="71"/>
  <c r="I43" i="71"/>
  <c r="H43" i="71"/>
  <c r="G43" i="71"/>
  <c r="F43" i="71"/>
  <c r="J42" i="71"/>
  <c r="I42" i="71"/>
  <c r="H42" i="71"/>
  <c r="G42" i="71"/>
  <c r="F42" i="71"/>
  <c r="J41" i="71"/>
  <c r="I41" i="71"/>
  <c r="H41" i="71"/>
  <c r="G41" i="71"/>
  <c r="F41" i="71"/>
  <c r="J40" i="71"/>
  <c r="I40" i="71"/>
  <c r="H40" i="71"/>
  <c r="G40" i="71"/>
  <c r="F40" i="71"/>
  <c r="J39" i="71"/>
  <c r="I39" i="71"/>
  <c r="H39" i="71"/>
  <c r="G39" i="71"/>
  <c r="F39" i="71"/>
  <c r="J38" i="71"/>
  <c r="I38" i="71"/>
  <c r="H38" i="71"/>
  <c r="G38" i="71"/>
  <c r="F38" i="71"/>
  <c r="J37" i="71"/>
  <c r="I37" i="71"/>
  <c r="H37" i="71"/>
  <c r="G37" i="71"/>
  <c r="F37" i="71"/>
  <c r="J36" i="71"/>
  <c r="I36" i="71"/>
  <c r="H36" i="71"/>
  <c r="G36" i="71"/>
  <c r="F36" i="71"/>
  <c r="J35" i="71"/>
  <c r="I35" i="71"/>
  <c r="H35" i="71"/>
  <c r="G35" i="71"/>
  <c r="F35" i="71"/>
  <c r="J34" i="71"/>
  <c r="I34" i="71"/>
  <c r="H34" i="71"/>
  <c r="G34" i="71"/>
  <c r="F34" i="71"/>
  <c r="D34" i="71"/>
  <c r="D35" i="71" s="1"/>
  <c r="D36" i="71" s="1"/>
  <c r="D37" i="71" s="1"/>
  <c r="D38" i="71" s="1"/>
  <c r="D39" i="71" s="1"/>
  <c r="D40" i="71" s="1"/>
  <c r="D41" i="71" s="1"/>
  <c r="D42" i="71" s="1"/>
  <c r="D43" i="71" s="1"/>
  <c r="D44" i="71" s="1"/>
  <c r="D45" i="71" s="1"/>
  <c r="J30" i="71"/>
  <c r="I30" i="71"/>
  <c r="H30" i="71"/>
  <c r="G30" i="71"/>
  <c r="F30" i="71"/>
  <c r="J29" i="71"/>
  <c r="I29" i="71"/>
  <c r="H29" i="71"/>
  <c r="G29" i="71"/>
  <c r="F29" i="71"/>
  <c r="J28" i="71"/>
  <c r="I28" i="71"/>
  <c r="H28" i="71"/>
  <c r="G28" i="71"/>
  <c r="F28" i="71"/>
  <c r="J27" i="71"/>
  <c r="I27" i="71"/>
  <c r="H27" i="71"/>
  <c r="G27" i="71"/>
  <c r="F27" i="71"/>
  <c r="J26" i="71"/>
  <c r="I26" i="71"/>
  <c r="H26" i="71"/>
  <c r="G26" i="71"/>
  <c r="F26" i="71"/>
  <c r="J25" i="71"/>
  <c r="I25" i="71"/>
  <c r="H25" i="71"/>
  <c r="G25" i="71"/>
  <c r="F25" i="71"/>
  <c r="J24" i="71"/>
  <c r="I24" i="71"/>
  <c r="H24" i="71"/>
  <c r="G24" i="71"/>
  <c r="F24" i="71"/>
  <c r="J23" i="71"/>
  <c r="I23" i="71"/>
  <c r="H23" i="71"/>
  <c r="G23" i="71"/>
  <c r="F23" i="71"/>
  <c r="J22" i="71"/>
  <c r="I22" i="71"/>
  <c r="H22" i="71"/>
  <c r="G22" i="71"/>
  <c r="F22" i="71"/>
  <c r="J21" i="71"/>
  <c r="I21" i="71"/>
  <c r="H21" i="71"/>
  <c r="G21" i="71"/>
  <c r="F21" i="71"/>
  <c r="J20" i="71"/>
  <c r="I20" i="71"/>
  <c r="H20" i="71"/>
  <c r="G20" i="71"/>
  <c r="F20" i="71"/>
  <c r="J19" i="71"/>
  <c r="I19" i="71"/>
  <c r="H19" i="71"/>
  <c r="G19" i="71"/>
  <c r="F19" i="71"/>
  <c r="D19" i="71"/>
  <c r="D20" i="71" s="1"/>
  <c r="D21" i="71" s="1"/>
  <c r="D22" i="71" s="1"/>
  <c r="D23" i="71" s="1"/>
  <c r="D24" i="71" s="1"/>
  <c r="D25" i="71" s="1"/>
  <c r="D26" i="71" s="1"/>
  <c r="D27" i="71" s="1"/>
  <c r="D28" i="71" s="1"/>
  <c r="D29" i="71" s="1"/>
  <c r="D30" i="71" s="1"/>
  <c r="B17" i="71"/>
  <c r="J217" i="70"/>
  <c r="I217" i="70"/>
  <c r="H217" i="70"/>
  <c r="G217" i="70"/>
  <c r="F217" i="70"/>
  <c r="J216" i="70"/>
  <c r="I216" i="70"/>
  <c r="H216" i="70"/>
  <c r="G216" i="70"/>
  <c r="F216" i="70"/>
  <c r="J215" i="70"/>
  <c r="I215" i="70"/>
  <c r="H215" i="70"/>
  <c r="G215" i="70"/>
  <c r="F215" i="70"/>
  <c r="J214" i="70"/>
  <c r="I214" i="70"/>
  <c r="H214" i="70"/>
  <c r="G214" i="70"/>
  <c r="F214" i="70"/>
  <c r="J213" i="70"/>
  <c r="I213" i="70"/>
  <c r="H213" i="70"/>
  <c r="G213" i="70"/>
  <c r="F213" i="70"/>
  <c r="J212" i="70"/>
  <c r="I212" i="70"/>
  <c r="H212" i="70"/>
  <c r="G212" i="70"/>
  <c r="F212" i="70"/>
  <c r="J211" i="70"/>
  <c r="I211" i="70"/>
  <c r="H211" i="70"/>
  <c r="G211" i="70"/>
  <c r="F211" i="70"/>
  <c r="J210" i="70"/>
  <c r="I210" i="70"/>
  <c r="H210" i="70"/>
  <c r="G210" i="70"/>
  <c r="F210" i="70"/>
  <c r="J209" i="70"/>
  <c r="I209" i="70"/>
  <c r="H209" i="70"/>
  <c r="G209" i="70"/>
  <c r="F209" i="70"/>
  <c r="J208" i="70"/>
  <c r="I208" i="70"/>
  <c r="H208" i="70"/>
  <c r="G208" i="70"/>
  <c r="F208" i="70"/>
  <c r="J207" i="70"/>
  <c r="I207" i="70"/>
  <c r="H207" i="70"/>
  <c r="G207" i="70"/>
  <c r="F207" i="70"/>
  <c r="J206" i="70"/>
  <c r="I206" i="70"/>
  <c r="H206" i="70"/>
  <c r="G206" i="70"/>
  <c r="F206" i="70"/>
  <c r="D206" i="70"/>
  <c r="D207" i="70" s="1"/>
  <c r="D208" i="70" s="1"/>
  <c r="D209" i="70" s="1"/>
  <c r="D210" i="70" s="1"/>
  <c r="D211" i="70" s="1"/>
  <c r="D212" i="70" s="1"/>
  <c r="D213" i="70" s="1"/>
  <c r="D214" i="70" s="1"/>
  <c r="D215" i="70" s="1"/>
  <c r="D216" i="70" s="1"/>
  <c r="D217" i="70" s="1"/>
  <c r="B204" i="70"/>
  <c r="J202" i="70"/>
  <c r="I202" i="70"/>
  <c r="H202" i="70"/>
  <c r="G202" i="70"/>
  <c r="F202" i="70"/>
  <c r="J201" i="70"/>
  <c r="I201" i="70"/>
  <c r="H201" i="70"/>
  <c r="G201" i="70"/>
  <c r="F201" i="70"/>
  <c r="J200" i="70"/>
  <c r="I200" i="70"/>
  <c r="H200" i="70"/>
  <c r="G200" i="70"/>
  <c r="F200" i="70"/>
  <c r="J199" i="70"/>
  <c r="I199" i="70"/>
  <c r="H199" i="70"/>
  <c r="G199" i="70"/>
  <c r="F199" i="70"/>
  <c r="J198" i="70"/>
  <c r="I198" i="70"/>
  <c r="H198" i="70"/>
  <c r="G198" i="70"/>
  <c r="F198" i="70"/>
  <c r="J197" i="70"/>
  <c r="I197" i="70"/>
  <c r="H197" i="70"/>
  <c r="G197" i="70"/>
  <c r="F197" i="70"/>
  <c r="J196" i="70"/>
  <c r="I196" i="70"/>
  <c r="H196" i="70"/>
  <c r="G196" i="70"/>
  <c r="F196" i="70"/>
  <c r="J195" i="70"/>
  <c r="I195" i="70"/>
  <c r="H195" i="70"/>
  <c r="G195" i="70"/>
  <c r="F195" i="70"/>
  <c r="J194" i="70"/>
  <c r="I194" i="70"/>
  <c r="H194" i="70"/>
  <c r="G194" i="70"/>
  <c r="F194" i="70"/>
  <c r="J193" i="70"/>
  <c r="I193" i="70"/>
  <c r="H193" i="70"/>
  <c r="G193" i="70"/>
  <c r="F193" i="70"/>
  <c r="J192" i="70"/>
  <c r="I192" i="70"/>
  <c r="H192" i="70"/>
  <c r="G192" i="70"/>
  <c r="F192" i="70"/>
  <c r="J191" i="70"/>
  <c r="I191" i="70"/>
  <c r="H191" i="70"/>
  <c r="G191" i="70"/>
  <c r="F191" i="70"/>
  <c r="D191" i="70"/>
  <c r="D192" i="70" s="1"/>
  <c r="D193" i="70" s="1"/>
  <c r="D194" i="70" s="1"/>
  <c r="D195" i="70" s="1"/>
  <c r="D196" i="70" s="1"/>
  <c r="D197" i="70" s="1"/>
  <c r="D198" i="70" s="1"/>
  <c r="D199" i="70" s="1"/>
  <c r="D200" i="70" s="1"/>
  <c r="D201" i="70" s="1"/>
  <c r="D202" i="70" s="1"/>
  <c r="B189" i="70"/>
  <c r="J175" i="70"/>
  <c r="I175" i="70"/>
  <c r="H175" i="70"/>
  <c r="G175" i="70"/>
  <c r="F175" i="70"/>
  <c r="J174" i="70"/>
  <c r="I174" i="70"/>
  <c r="H174" i="70"/>
  <c r="G174" i="70"/>
  <c r="F174" i="70"/>
  <c r="J173" i="70"/>
  <c r="I173" i="70"/>
  <c r="H173" i="70"/>
  <c r="G173" i="70"/>
  <c r="F173" i="70"/>
  <c r="J172" i="70"/>
  <c r="I172" i="70"/>
  <c r="H172" i="70"/>
  <c r="G172" i="70"/>
  <c r="F172" i="70"/>
  <c r="J171" i="70"/>
  <c r="I171" i="70"/>
  <c r="H171" i="70"/>
  <c r="G171" i="70"/>
  <c r="F171" i="70"/>
  <c r="J170" i="70"/>
  <c r="I170" i="70"/>
  <c r="H170" i="70"/>
  <c r="G170" i="70"/>
  <c r="F170" i="70"/>
  <c r="J169" i="70"/>
  <c r="I169" i="70"/>
  <c r="H169" i="70"/>
  <c r="G169" i="70"/>
  <c r="F169" i="70"/>
  <c r="J168" i="70"/>
  <c r="I168" i="70"/>
  <c r="H168" i="70"/>
  <c r="G168" i="70"/>
  <c r="F168" i="70"/>
  <c r="J167" i="70"/>
  <c r="I167" i="70"/>
  <c r="H167" i="70"/>
  <c r="G167" i="70"/>
  <c r="F167" i="70"/>
  <c r="J166" i="70"/>
  <c r="I166" i="70"/>
  <c r="H166" i="70"/>
  <c r="G166" i="70"/>
  <c r="F166" i="70"/>
  <c r="J165" i="70"/>
  <c r="I165" i="70"/>
  <c r="H165" i="70"/>
  <c r="G165" i="70"/>
  <c r="F165" i="70"/>
  <c r="J164" i="70"/>
  <c r="I164" i="70"/>
  <c r="H164" i="70"/>
  <c r="G164" i="70"/>
  <c r="F164" i="70"/>
  <c r="D164" i="70"/>
  <c r="D165" i="70" s="1"/>
  <c r="D166" i="70" s="1"/>
  <c r="D167" i="70" s="1"/>
  <c r="D168" i="70" s="1"/>
  <c r="D169" i="70" s="1"/>
  <c r="D170" i="70" s="1"/>
  <c r="D171" i="70" s="1"/>
  <c r="D172" i="70" s="1"/>
  <c r="D173" i="70" s="1"/>
  <c r="D174" i="70" s="1"/>
  <c r="D175" i="70" s="1"/>
  <c r="B162" i="70"/>
  <c r="J160" i="70"/>
  <c r="I160" i="70"/>
  <c r="H160" i="70"/>
  <c r="G160" i="70"/>
  <c r="F160" i="70"/>
  <c r="J159" i="70"/>
  <c r="I159" i="70"/>
  <c r="H159" i="70"/>
  <c r="G159" i="70"/>
  <c r="F159" i="70"/>
  <c r="J158" i="70"/>
  <c r="I158" i="70"/>
  <c r="H158" i="70"/>
  <c r="G158" i="70"/>
  <c r="F158" i="70"/>
  <c r="J157" i="70"/>
  <c r="I157" i="70"/>
  <c r="H157" i="70"/>
  <c r="G157" i="70"/>
  <c r="F157" i="70"/>
  <c r="J156" i="70"/>
  <c r="I156" i="70"/>
  <c r="H156" i="70"/>
  <c r="G156" i="70"/>
  <c r="F156" i="70"/>
  <c r="J155" i="70"/>
  <c r="I155" i="70"/>
  <c r="H155" i="70"/>
  <c r="G155" i="70"/>
  <c r="F155" i="70"/>
  <c r="J154" i="70"/>
  <c r="I154" i="70"/>
  <c r="H154" i="70"/>
  <c r="G154" i="70"/>
  <c r="F154" i="70"/>
  <c r="J153" i="70"/>
  <c r="I153" i="70"/>
  <c r="H153" i="70"/>
  <c r="G153" i="70"/>
  <c r="F153" i="70"/>
  <c r="J152" i="70"/>
  <c r="I152" i="70"/>
  <c r="H152" i="70"/>
  <c r="G152" i="70"/>
  <c r="F152" i="70"/>
  <c r="J151" i="70"/>
  <c r="I151" i="70"/>
  <c r="H151" i="70"/>
  <c r="G151" i="70"/>
  <c r="F151" i="70"/>
  <c r="J150" i="70"/>
  <c r="I150" i="70"/>
  <c r="H150" i="70"/>
  <c r="G150" i="70"/>
  <c r="F150" i="70"/>
  <c r="J149" i="70"/>
  <c r="I149" i="70"/>
  <c r="H149" i="70"/>
  <c r="G149" i="70"/>
  <c r="F149" i="70"/>
  <c r="D149" i="70"/>
  <c r="D150" i="70" s="1"/>
  <c r="D151" i="70" s="1"/>
  <c r="D152" i="70" s="1"/>
  <c r="D153" i="70" s="1"/>
  <c r="D154" i="70" s="1"/>
  <c r="D155" i="70" s="1"/>
  <c r="D156" i="70" s="1"/>
  <c r="D157" i="70" s="1"/>
  <c r="D158" i="70" s="1"/>
  <c r="D159" i="70" s="1"/>
  <c r="D160" i="70" s="1"/>
  <c r="B147" i="70"/>
  <c r="J133" i="70"/>
  <c r="I133" i="70"/>
  <c r="H133" i="70"/>
  <c r="G133" i="70"/>
  <c r="F133" i="70"/>
  <c r="J132" i="70"/>
  <c r="I132" i="70"/>
  <c r="H132" i="70"/>
  <c r="G132" i="70"/>
  <c r="F132" i="70"/>
  <c r="J131" i="70"/>
  <c r="I131" i="70"/>
  <c r="H131" i="70"/>
  <c r="G131" i="70"/>
  <c r="F131" i="70"/>
  <c r="J130" i="70"/>
  <c r="I130" i="70"/>
  <c r="H130" i="70"/>
  <c r="G130" i="70"/>
  <c r="F130" i="70"/>
  <c r="J129" i="70"/>
  <c r="I129" i="70"/>
  <c r="H129" i="70"/>
  <c r="G129" i="70"/>
  <c r="F129" i="70"/>
  <c r="J128" i="70"/>
  <c r="I128" i="70"/>
  <c r="H128" i="70"/>
  <c r="G128" i="70"/>
  <c r="F128" i="70"/>
  <c r="J127" i="70"/>
  <c r="I127" i="70"/>
  <c r="H127" i="70"/>
  <c r="G127" i="70"/>
  <c r="F127" i="70"/>
  <c r="J126" i="70"/>
  <c r="I126" i="70"/>
  <c r="H126" i="70"/>
  <c r="G126" i="70"/>
  <c r="F126" i="70"/>
  <c r="J125" i="70"/>
  <c r="I125" i="70"/>
  <c r="H125" i="70"/>
  <c r="G125" i="70"/>
  <c r="F125" i="70"/>
  <c r="J124" i="70"/>
  <c r="I124" i="70"/>
  <c r="H124" i="70"/>
  <c r="G124" i="70"/>
  <c r="F124" i="70"/>
  <c r="J123" i="70"/>
  <c r="I123" i="70"/>
  <c r="H123" i="70"/>
  <c r="G123" i="70"/>
  <c r="F123" i="70"/>
  <c r="J122" i="70"/>
  <c r="I122" i="70"/>
  <c r="H122" i="70"/>
  <c r="G122" i="70"/>
  <c r="F122" i="70"/>
  <c r="D122" i="70"/>
  <c r="D123" i="70" s="1"/>
  <c r="D124" i="70" s="1"/>
  <c r="D125" i="70" s="1"/>
  <c r="D126" i="70" s="1"/>
  <c r="D127" i="70" s="1"/>
  <c r="D128" i="70" s="1"/>
  <c r="D129" i="70" s="1"/>
  <c r="D130" i="70" s="1"/>
  <c r="D131" i="70" s="1"/>
  <c r="D132" i="70" s="1"/>
  <c r="D133" i="70" s="1"/>
  <c r="B120" i="70"/>
  <c r="J118" i="70"/>
  <c r="I118" i="70"/>
  <c r="H118" i="70"/>
  <c r="G118" i="70"/>
  <c r="F118" i="70"/>
  <c r="J117" i="70"/>
  <c r="I117" i="70"/>
  <c r="H117" i="70"/>
  <c r="G117" i="70"/>
  <c r="F117" i="70"/>
  <c r="J116" i="70"/>
  <c r="I116" i="70"/>
  <c r="H116" i="70"/>
  <c r="G116" i="70"/>
  <c r="F116" i="70"/>
  <c r="J115" i="70"/>
  <c r="I115" i="70"/>
  <c r="H115" i="70"/>
  <c r="G115" i="70"/>
  <c r="F115" i="70"/>
  <c r="J114" i="70"/>
  <c r="I114" i="70"/>
  <c r="H114" i="70"/>
  <c r="G114" i="70"/>
  <c r="F114" i="70"/>
  <c r="J113" i="70"/>
  <c r="I113" i="70"/>
  <c r="H113" i="70"/>
  <c r="G113" i="70"/>
  <c r="F113" i="70"/>
  <c r="J112" i="70"/>
  <c r="I112" i="70"/>
  <c r="H112" i="70"/>
  <c r="G112" i="70"/>
  <c r="F112" i="70"/>
  <c r="J111" i="70"/>
  <c r="I111" i="70"/>
  <c r="H111" i="70"/>
  <c r="G111" i="70"/>
  <c r="F111" i="70"/>
  <c r="J110" i="70"/>
  <c r="I110" i="70"/>
  <c r="H110" i="70"/>
  <c r="G110" i="70"/>
  <c r="F110" i="70"/>
  <c r="J109" i="70"/>
  <c r="I109" i="70"/>
  <c r="H109" i="70"/>
  <c r="G109" i="70"/>
  <c r="F109" i="70"/>
  <c r="J108" i="70"/>
  <c r="I108" i="70"/>
  <c r="H108" i="70"/>
  <c r="G108" i="70"/>
  <c r="F108" i="70"/>
  <c r="J107" i="70"/>
  <c r="I107" i="70"/>
  <c r="H107" i="70"/>
  <c r="G107" i="70"/>
  <c r="F107" i="70"/>
  <c r="D107" i="70"/>
  <c r="D108" i="70" s="1"/>
  <c r="D109" i="70" s="1"/>
  <c r="D110" i="70" s="1"/>
  <c r="D111" i="70" s="1"/>
  <c r="D112" i="70" s="1"/>
  <c r="D113" i="70" s="1"/>
  <c r="D114" i="70" s="1"/>
  <c r="D115" i="70" s="1"/>
  <c r="D116" i="70" s="1"/>
  <c r="D117" i="70" s="1"/>
  <c r="D118" i="70" s="1"/>
  <c r="B105" i="70"/>
  <c r="J103" i="70"/>
  <c r="I103" i="70"/>
  <c r="H103" i="70"/>
  <c r="G103" i="70"/>
  <c r="F103" i="70"/>
  <c r="J102" i="70"/>
  <c r="I102" i="70"/>
  <c r="H102" i="70"/>
  <c r="G102" i="70"/>
  <c r="F102" i="70"/>
  <c r="J101" i="70"/>
  <c r="I101" i="70"/>
  <c r="H101" i="70"/>
  <c r="G101" i="70"/>
  <c r="F101" i="70"/>
  <c r="J100" i="70"/>
  <c r="I100" i="70"/>
  <c r="H100" i="70"/>
  <c r="G100" i="70"/>
  <c r="F100" i="70"/>
  <c r="J99" i="70"/>
  <c r="I99" i="70"/>
  <c r="H99" i="70"/>
  <c r="G99" i="70"/>
  <c r="F99" i="70"/>
  <c r="J98" i="70"/>
  <c r="I98" i="70"/>
  <c r="H98" i="70"/>
  <c r="G98" i="70"/>
  <c r="F98" i="70"/>
  <c r="J97" i="70"/>
  <c r="I97" i="70"/>
  <c r="H97" i="70"/>
  <c r="G97" i="70"/>
  <c r="F97" i="70"/>
  <c r="J96" i="70"/>
  <c r="I96" i="70"/>
  <c r="H96" i="70"/>
  <c r="G96" i="70"/>
  <c r="F96" i="70"/>
  <c r="J95" i="70"/>
  <c r="I95" i="70"/>
  <c r="H95" i="70"/>
  <c r="G95" i="70"/>
  <c r="F95" i="70"/>
  <c r="J94" i="70"/>
  <c r="I94" i="70"/>
  <c r="H94" i="70"/>
  <c r="G94" i="70"/>
  <c r="F94" i="70"/>
  <c r="J93" i="70"/>
  <c r="I93" i="70"/>
  <c r="H93" i="70"/>
  <c r="G93" i="70"/>
  <c r="F93" i="70"/>
  <c r="J92" i="70"/>
  <c r="I92" i="70"/>
  <c r="H92" i="70"/>
  <c r="G92" i="70"/>
  <c r="F92" i="70"/>
  <c r="D92" i="70"/>
  <c r="D93" i="70" s="1"/>
  <c r="D94" i="70" s="1"/>
  <c r="D95" i="70" s="1"/>
  <c r="D96" i="70" s="1"/>
  <c r="D97" i="70" s="1"/>
  <c r="D98" i="70" s="1"/>
  <c r="D99" i="70" s="1"/>
  <c r="D100" i="70" s="1"/>
  <c r="D101" i="70" s="1"/>
  <c r="D102" i="70" s="1"/>
  <c r="D103" i="70" s="1"/>
  <c r="B90" i="70"/>
  <c r="J88" i="70"/>
  <c r="I88" i="70"/>
  <c r="H88" i="70"/>
  <c r="G88" i="70"/>
  <c r="F88" i="70"/>
  <c r="J87" i="70"/>
  <c r="I87" i="70"/>
  <c r="H87" i="70"/>
  <c r="G87" i="70"/>
  <c r="F87" i="70"/>
  <c r="J86" i="70"/>
  <c r="I86" i="70"/>
  <c r="H86" i="70"/>
  <c r="G86" i="70"/>
  <c r="F86" i="70"/>
  <c r="J85" i="70"/>
  <c r="I85" i="70"/>
  <c r="H85" i="70"/>
  <c r="G85" i="70"/>
  <c r="F85" i="70"/>
  <c r="J84" i="70"/>
  <c r="I84" i="70"/>
  <c r="H84" i="70"/>
  <c r="G84" i="70"/>
  <c r="F84" i="70"/>
  <c r="J83" i="70"/>
  <c r="I83" i="70"/>
  <c r="H83" i="70"/>
  <c r="G83" i="70"/>
  <c r="F83" i="70"/>
  <c r="J82" i="70"/>
  <c r="I82" i="70"/>
  <c r="H82" i="70"/>
  <c r="G82" i="70"/>
  <c r="F82" i="70"/>
  <c r="J81" i="70"/>
  <c r="I81" i="70"/>
  <c r="H81" i="70"/>
  <c r="G81" i="70"/>
  <c r="F81" i="70"/>
  <c r="J80" i="70"/>
  <c r="I80" i="70"/>
  <c r="H80" i="70"/>
  <c r="G80" i="70"/>
  <c r="F80" i="70"/>
  <c r="J79" i="70"/>
  <c r="I79" i="70"/>
  <c r="H79" i="70"/>
  <c r="G79" i="70"/>
  <c r="F79" i="70"/>
  <c r="D79" i="70"/>
  <c r="D80" i="70" s="1"/>
  <c r="D81" i="70" s="1"/>
  <c r="D82" i="70" s="1"/>
  <c r="D83" i="70" s="1"/>
  <c r="D84" i="70" s="1"/>
  <c r="D85" i="70" s="1"/>
  <c r="D86" i="70" s="1"/>
  <c r="D87" i="70" s="1"/>
  <c r="D88" i="70" s="1"/>
  <c r="B77" i="70"/>
  <c r="J75" i="70"/>
  <c r="I75" i="70"/>
  <c r="H75" i="70"/>
  <c r="G75" i="70"/>
  <c r="F75" i="70"/>
  <c r="J74" i="70"/>
  <c r="I74" i="70"/>
  <c r="H74" i="70"/>
  <c r="G74" i="70"/>
  <c r="F74" i="70"/>
  <c r="J73" i="70"/>
  <c r="I73" i="70"/>
  <c r="H73" i="70"/>
  <c r="G73" i="70"/>
  <c r="F73" i="70"/>
  <c r="J72" i="70"/>
  <c r="I72" i="70"/>
  <c r="H72" i="70"/>
  <c r="G72" i="70"/>
  <c r="F72" i="70"/>
  <c r="J71" i="70"/>
  <c r="I71" i="70"/>
  <c r="H71" i="70"/>
  <c r="G71" i="70"/>
  <c r="F71" i="70"/>
  <c r="J70" i="70"/>
  <c r="I70" i="70"/>
  <c r="H70" i="70"/>
  <c r="G70" i="70"/>
  <c r="F70" i="70"/>
  <c r="J69" i="70"/>
  <c r="I69" i="70"/>
  <c r="H69" i="70"/>
  <c r="G69" i="70"/>
  <c r="F69" i="70"/>
  <c r="J68" i="70"/>
  <c r="I68" i="70"/>
  <c r="H68" i="70"/>
  <c r="G68" i="70"/>
  <c r="F68" i="70"/>
  <c r="J67" i="70"/>
  <c r="I67" i="70"/>
  <c r="H67" i="70"/>
  <c r="G67" i="70"/>
  <c r="F67" i="70"/>
  <c r="J66" i="70"/>
  <c r="I66" i="70"/>
  <c r="H66" i="70"/>
  <c r="G66" i="70"/>
  <c r="F66" i="70"/>
  <c r="J65" i="70"/>
  <c r="I65" i="70"/>
  <c r="H65" i="70"/>
  <c r="G65" i="70"/>
  <c r="F65" i="70"/>
  <c r="J64" i="70"/>
  <c r="I64" i="70"/>
  <c r="H64" i="70"/>
  <c r="G64" i="70"/>
  <c r="F64" i="70"/>
  <c r="D64" i="70"/>
  <c r="D65" i="70" s="1"/>
  <c r="D66" i="70" s="1"/>
  <c r="D67" i="70" s="1"/>
  <c r="D68" i="70" s="1"/>
  <c r="D69" i="70" s="1"/>
  <c r="D70" i="70" s="1"/>
  <c r="D71" i="70" s="1"/>
  <c r="D72" i="70" s="1"/>
  <c r="D73" i="70" s="1"/>
  <c r="D74" i="70" s="1"/>
  <c r="D75" i="70" s="1"/>
  <c r="B62" i="70"/>
  <c r="J60" i="70"/>
  <c r="I60" i="70"/>
  <c r="H60" i="70"/>
  <c r="G60" i="70"/>
  <c r="F60" i="70"/>
  <c r="J59" i="70"/>
  <c r="I59" i="70"/>
  <c r="H59" i="70"/>
  <c r="G59" i="70"/>
  <c r="F59" i="70"/>
  <c r="J58" i="70"/>
  <c r="I58" i="70"/>
  <c r="H58" i="70"/>
  <c r="G58" i="70"/>
  <c r="F58" i="70"/>
  <c r="J57" i="70"/>
  <c r="I57" i="70"/>
  <c r="H57" i="70"/>
  <c r="G57" i="70"/>
  <c r="F57" i="70"/>
  <c r="J56" i="70"/>
  <c r="I56" i="70"/>
  <c r="H56" i="70"/>
  <c r="G56" i="70"/>
  <c r="F56" i="70"/>
  <c r="J55" i="70"/>
  <c r="I55" i="70"/>
  <c r="H55" i="70"/>
  <c r="G55" i="70"/>
  <c r="F55" i="70"/>
  <c r="J54" i="70"/>
  <c r="I54" i="70"/>
  <c r="H54" i="70"/>
  <c r="G54" i="70"/>
  <c r="F54" i="70"/>
  <c r="J53" i="70"/>
  <c r="I53" i="70"/>
  <c r="H53" i="70"/>
  <c r="G53" i="70"/>
  <c r="F53" i="70"/>
  <c r="J52" i="70"/>
  <c r="I52" i="70"/>
  <c r="H52" i="70"/>
  <c r="G52" i="70"/>
  <c r="F52" i="70"/>
  <c r="J51" i="70"/>
  <c r="I51" i="70"/>
  <c r="H51" i="70"/>
  <c r="G51" i="70"/>
  <c r="F51" i="70"/>
  <c r="J50" i="70"/>
  <c r="I50" i="70"/>
  <c r="H50" i="70"/>
  <c r="G50" i="70"/>
  <c r="F50" i="70"/>
  <c r="D50" i="70"/>
  <c r="D51" i="70" s="1"/>
  <c r="D52" i="70" s="1"/>
  <c r="D53" i="70" s="1"/>
  <c r="D54" i="70" s="1"/>
  <c r="D55" i="70" s="1"/>
  <c r="D56" i="70" s="1"/>
  <c r="D57" i="70" s="1"/>
  <c r="D58" i="70" s="1"/>
  <c r="D59" i="70" s="1"/>
  <c r="D60" i="70" s="1"/>
  <c r="J49" i="70"/>
  <c r="I49" i="70"/>
  <c r="H49" i="70"/>
  <c r="G49" i="70"/>
  <c r="F49" i="70"/>
  <c r="D49" i="70"/>
  <c r="B47" i="70"/>
  <c r="J45" i="70"/>
  <c r="I45" i="70"/>
  <c r="H45" i="70"/>
  <c r="G45" i="70"/>
  <c r="F45" i="70"/>
  <c r="J44" i="70"/>
  <c r="I44" i="70"/>
  <c r="H44" i="70"/>
  <c r="G44" i="70"/>
  <c r="F44" i="70"/>
  <c r="J43" i="70"/>
  <c r="I43" i="70"/>
  <c r="H43" i="70"/>
  <c r="G43" i="70"/>
  <c r="F43" i="70"/>
  <c r="J42" i="70"/>
  <c r="I42" i="70"/>
  <c r="H42" i="70"/>
  <c r="G42" i="70"/>
  <c r="F42" i="70"/>
  <c r="J41" i="70"/>
  <c r="I41" i="70"/>
  <c r="H41" i="70"/>
  <c r="G41" i="70"/>
  <c r="F41" i="70"/>
  <c r="J40" i="70"/>
  <c r="I40" i="70"/>
  <c r="H40" i="70"/>
  <c r="G40" i="70"/>
  <c r="F40" i="70"/>
  <c r="J39" i="70"/>
  <c r="I39" i="70"/>
  <c r="H39" i="70"/>
  <c r="G39" i="70"/>
  <c r="F39" i="70"/>
  <c r="J38" i="70"/>
  <c r="I38" i="70"/>
  <c r="H38" i="70"/>
  <c r="G38" i="70"/>
  <c r="F38" i="70"/>
  <c r="J37" i="70"/>
  <c r="I37" i="70"/>
  <c r="H37" i="70"/>
  <c r="G37" i="70"/>
  <c r="F37" i="70"/>
  <c r="J36" i="70"/>
  <c r="I36" i="70"/>
  <c r="H36" i="70"/>
  <c r="G36" i="70"/>
  <c r="F36" i="70"/>
  <c r="J35" i="70"/>
  <c r="I35" i="70"/>
  <c r="H35" i="70"/>
  <c r="G35" i="70"/>
  <c r="F35" i="70"/>
  <c r="D35" i="70"/>
  <c r="D36" i="70" s="1"/>
  <c r="D37" i="70" s="1"/>
  <c r="D38" i="70" s="1"/>
  <c r="D39" i="70" s="1"/>
  <c r="D40" i="70" s="1"/>
  <c r="D41" i="70" s="1"/>
  <c r="D42" i="70" s="1"/>
  <c r="D43" i="70" s="1"/>
  <c r="D44" i="70" s="1"/>
  <c r="D45" i="70" s="1"/>
  <c r="J34" i="70"/>
  <c r="I34" i="70"/>
  <c r="H34" i="70"/>
  <c r="G34" i="70"/>
  <c r="F34" i="70"/>
  <c r="J30" i="70"/>
  <c r="I30" i="70"/>
  <c r="H30" i="70"/>
  <c r="G30" i="70"/>
  <c r="F30" i="70"/>
  <c r="J29" i="70"/>
  <c r="I29" i="70"/>
  <c r="H29" i="70"/>
  <c r="G29" i="70"/>
  <c r="F29" i="70"/>
  <c r="J28" i="70"/>
  <c r="I28" i="70"/>
  <c r="H28" i="70"/>
  <c r="G28" i="70"/>
  <c r="F28" i="70"/>
  <c r="J27" i="70"/>
  <c r="I27" i="70"/>
  <c r="H27" i="70"/>
  <c r="G27" i="70"/>
  <c r="F27" i="70"/>
  <c r="J26" i="70"/>
  <c r="I26" i="70"/>
  <c r="H26" i="70"/>
  <c r="G26" i="70"/>
  <c r="F26" i="70"/>
  <c r="J25" i="70"/>
  <c r="I25" i="70"/>
  <c r="H25" i="70"/>
  <c r="G25" i="70"/>
  <c r="F25" i="70"/>
  <c r="J24" i="70"/>
  <c r="I24" i="70"/>
  <c r="H24" i="70"/>
  <c r="G24" i="70"/>
  <c r="F24" i="70"/>
  <c r="J23" i="70"/>
  <c r="I23" i="70"/>
  <c r="H23" i="70"/>
  <c r="G23" i="70"/>
  <c r="F23" i="70"/>
  <c r="J22" i="70"/>
  <c r="I22" i="70"/>
  <c r="H22" i="70"/>
  <c r="G22" i="70"/>
  <c r="F22" i="70"/>
  <c r="J21" i="70"/>
  <c r="I21" i="70"/>
  <c r="H21" i="70"/>
  <c r="G21" i="70"/>
  <c r="F21" i="70"/>
  <c r="J20" i="70"/>
  <c r="I20" i="70"/>
  <c r="H20" i="70"/>
  <c r="G20" i="70"/>
  <c r="F20" i="70"/>
  <c r="D20" i="70"/>
  <c r="D21" i="70" s="1"/>
  <c r="D22" i="70" s="1"/>
  <c r="D23" i="70" s="1"/>
  <c r="D24" i="70" s="1"/>
  <c r="D25" i="70" s="1"/>
  <c r="D26" i="70" s="1"/>
  <c r="D27" i="70" s="1"/>
  <c r="D28" i="70" s="1"/>
  <c r="D29" i="70" s="1"/>
  <c r="D30" i="70" s="1"/>
  <c r="J19" i="70"/>
  <c r="I19" i="70"/>
  <c r="H19" i="70"/>
  <c r="G19" i="70"/>
  <c r="F19" i="70"/>
  <c r="O26" i="57" l="1" a="1"/>
  <c r="O26" i="57" s="1"/>
  <c r="N24" i="57" a="1"/>
  <c r="N24" i="57" s="1"/>
  <c r="N25" i="57" a="1"/>
  <c r="N25" i="57" s="1"/>
  <c r="L28" i="13" a="1"/>
  <c r="L28" i="13" s="1"/>
  <c r="L60" i="13" a="1"/>
  <c r="L60" i="13" s="1"/>
  <c r="L11" i="13" a="1"/>
  <c r="L11" i="13" s="1"/>
  <c r="L7" i="13" a="1"/>
  <c r="L7" i="13" s="1"/>
  <c r="C53" i="13"/>
  <c r="C24" i="13"/>
  <c r="C61" i="13"/>
  <c r="C7" i="13"/>
  <c r="C22" i="13"/>
  <c r="C28" i="13"/>
  <c r="L61" i="13" a="1"/>
  <c r="L61" i="13" s="1"/>
  <c r="C47" i="13"/>
  <c r="L22" i="13" a="1"/>
  <c r="L22" i="13" s="1"/>
  <c r="L6" i="13" a="1"/>
  <c r="L6" i="13" s="1"/>
  <c r="L53" i="13" a="1"/>
  <c r="L53" i="13" s="1"/>
  <c r="C12" i="13"/>
  <c r="L35" i="13" a="1"/>
  <c r="L35" i="13" s="1"/>
  <c r="L24" i="13" a="1"/>
  <c r="L24" i="13" s="1"/>
  <c r="C60" i="13"/>
  <c r="C35" i="13"/>
  <c r="C6" i="13"/>
  <c r="C11" i="13"/>
  <c r="L47" i="13" a="1"/>
  <c r="L47" i="13" s="1"/>
  <c r="L12" i="13" a="1"/>
  <c r="L12" i="13" s="1"/>
  <c r="I147" i="69"/>
  <c r="J147" i="69" s="1"/>
  <c r="I158" i="69"/>
  <c r="J158" i="69" s="1"/>
  <c r="I149" i="69"/>
  <c r="J149" i="69" s="1"/>
  <c r="I157" i="69"/>
  <c r="J157" i="69" s="1"/>
  <c r="I153" i="69"/>
  <c r="J153" i="69" s="1"/>
  <c r="I151" i="69"/>
  <c r="J151" i="69" s="1"/>
  <c r="I160" i="69"/>
  <c r="J160" i="69" s="1"/>
  <c r="I148" i="69"/>
  <c r="J148" i="69" s="1"/>
  <c r="I146" i="69"/>
  <c r="J146" i="69" s="1"/>
  <c r="I154" i="69"/>
  <c r="J154" i="69" s="1"/>
  <c r="I152" i="69"/>
  <c r="J152" i="69" s="1"/>
  <c r="I155" i="69"/>
  <c r="J155" i="69" s="1"/>
  <c r="I159" i="69"/>
  <c r="J159" i="69" s="1"/>
  <c r="I161" i="69"/>
  <c r="J161" i="69" s="1"/>
  <c r="I156" i="69"/>
  <c r="J156" i="69" s="1"/>
  <c r="I150" i="69"/>
  <c r="J150" i="69" s="1"/>
  <c r="I145" i="69"/>
  <c r="J145" i="69" s="1"/>
  <c r="J72" i="13"/>
  <c r="I72" i="13"/>
  <c r="H72" i="13"/>
  <c r="F72" i="13"/>
  <c r="E72" i="13"/>
  <c r="D72" i="13"/>
  <c r="J16" i="13"/>
  <c r="I16" i="13"/>
  <c r="H16" i="13"/>
  <c r="F16" i="13"/>
  <c r="E16" i="13"/>
  <c r="D16" i="13"/>
  <c r="J19" i="13"/>
  <c r="I19" i="13"/>
  <c r="H19" i="13"/>
  <c r="F19" i="13"/>
  <c r="E19" i="13"/>
  <c r="D19" i="13"/>
  <c r="J64" i="13"/>
  <c r="I64" i="13"/>
  <c r="H64" i="13"/>
  <c r="F64" i="13"/>
  <c r="E64" i="13"/>
  <c r="D64" i="13"/>
  <c r="J51" i="13"/>
  <c r="I51" i="13"/>
  <c r="H51" i="13"/>
  <c r="F51" i="13"/>
  <c r="E51" i="13"/>
  <c r="D51" i="13"/>
  <c r="J20" i="13"/>
  <c r="I20" i="13"/>
  <c r="H20" i="13"/>
  <c r="F20" i="13"/>
  <c r="E20" i="13"/>
  <c r="D20" i="13"/>
  <c r="J14" i="13"/>
  <c r="I14" i="13"/>
  <c r="H14" i="13"/>
  <c r="F14" i="13"/>
  <c r="E14" i="13"/>
  <c r="D14" i="13"/>
  <c r="J71" i="13"/>
  <c r="I71" i="13"/>
  <c r="H71" i="13"/>
  <c r="F71" i="13"/>
  <c r="E71" i="13"/>
  <c r="D71" i="13"/>
  <c r="J59" i="13"/>
  <c r="I59" i="13"/>
  <c r="H59" i="13"/>
  <c r="F59" i="13"/>
  <c r="E59" i="13"/>
  <c r="D59" i="13"/>
  <c r="J25" i="13"/>
  <c r="I25" i="13"/>
  <c r="H25" i="13"/>
  <c r="F25" i="13"/>
  <c r="E25" i="13"/>
  <c r="D25" i="13"/>
  <c r="J29" i="13"/>
  <c r="I29" i="13"/>
  <c r="H29" i="13"/>
  <c r="F29" i="13"/>
  <c r="E29" i="13"/>
  <c r="D29" i="13"/>
  <c r="K9" i="13"/>
  <c r="J9" i="13"/>
  <c r="I9" i="13"/>
  <c r="H9" i="13"/>
  <c r="F9" i="13"/>
  <c r="E9" i="13"/>
  <c r="D9" i="13"/>
  <c r="J5" i="13"/>
  <c r="I5" i="13"/>
  <c r="H5" i="13"/>
  <c r="F5" i="13"/>
  <c r="E5" i="13"/>
  <c r="D5" i="13"/>
  <c r="J10" i="13"/>
  <c r="I10" i="13"/>
  <c r="H10" i="13"/>
  <c r="F10" i="13"/>
  <c r="E10" i="13"/>
  <c r="D10" i="13"/>
  <c r="E15" i="13"/>
  <c r="E8" i="13"/>
  <c r="E45" i="13"/>
  <c r="E50" i="13"/>
  <c r="E18" i="13"/>
  <c r="E4" i="13"/>
  <c r="E21" i="13"/>
  <c r="E26" i="13"/>
  <c r="E43" i="13"/>
  <c r="E30" i="13"/>
  <c r="E36" i="13"/>
  <c r="E38" i="13"/>
  <c r="E65" i="13"/>
  <c r="E55" i="13"/>
  <c r="E27" i="13"/>
  <c r="E68" i="13"/>
  <c r="E33" i="13"/>
  <c r="E56" i="13"/>
  <c r="E40" i="13"/>
  <c r="E41" i="13"/>
  <c r="E17" i="13"/>
  <c r="E63" i="13"/>
  <c r="E39" i="13"/>
  <c r="E67" i="13"/>
  <c r="E37" i="13"/>
  <c r="E49" i="13"/>
  <c r="H15" i="13"/>
  <c r="H8" i="13"/>
  <c r="H45" i="13"/>
  <c r="H50" i="13"/>
  <c r="H18" i="13"/>
  <c r="H4" i="13"/>
  <c r="H21" i="13"/>
  <c r="H26" i="13"/>
  <c r="H43" i="13"/>
  <c r="H30" i="13"/>
  <c r="H36" i="13"/>
  <c r="H38" i="13"/>
  <c r="H65" i="13"/>
  <c r="H55" i="13"/>
  <c r="H27" i="13"/>
  <c r="H68" i="13"/>
  <c r="H33" i="13"/>
  <c r="H56" i="13"/>
  <c r="H40" i="13"/>
  <c r="H41" i="13"/>
  <c r="H17" i="13"/>
  <c r="H63" i="13"/>
  <c r="H39" i="13"/>
  <c r="H67" i="13"/>
  <c r="H37" i="13"/>
  <c r="H49" i="13"/>
  <c r="H44" i="13"/>
  <c r="H54" i="13"/>
  <c r="H58" i="13"/>
  <c r="H23" i="13"/>
  <c r="H48" i="13"/>
  <c r="H32" i="13"/>
  <c r="H13" i="13"/>
  <c r="H3" i="13"/>
  <c r="H62" i="13"/>
  <c r="E44" i="13"/>
  <c r="E54" i="13"/>
  <c r="E58" i="13"/>
  <c r="E23" i="13"/>
  <c r="E48" i="13"/>
  <c r="E32" i="13"/>
  <c r="E13" i="13"/>
  <c r="E3" i="13"/>
  <c r="E62" i="13"/>
  <c r="E21" i="66"/>
  <c r="E19" i="66"/>
  <c r="E11" i="66"/>
  <c r="E13" i="66"/>
  <c r="E29" i="66"/>
  <c r="E20" i="66"/>
  <c r="E24" i="66"/>
  <c r="E23" i="66"/>
  <c r="E5" i="66"/>
  <c r="E18" i="66"/>
  <c r="E39" i="66"/>
  <c r="E30" i="66"/>
  <c r="E27" i="66"/>
  <c r="E7" i="66"/>
  <c r="E10" i="66"/>
  <c r="E38" i="66"/>
  <c r="E12" i="66"/>
  <c r="E4" i="66"/>
  <c r="E3" i="66"/>
  <c r="J15" i="13"/>
  <c r="I15" i="13"/>
  <c r="F15" i="13"/>
  <c r="D15" i="13"/>
  <c r="K8" i="13"/>
  <c r="J8" i="13"/>
  <c r="I8" i="13"/>
  <c r="F8" i="13"/>
  <c r="D8" i="13"/>
  <c r="J45" i="13"/>
  <c r="I45" i="13"/>
  <c r="F45" i="13"/>
  <c r="D45" i="13"/>
  <c r="K50" i="13"/>
  <c r="J50" i="13"/>
  <c r="I50" i="13"/>
  <c r="F50" i="13"/>
  <c r="D50" i="13"/>
  <c r="J18" i="13"/>
  <c r="I18" i="13"/>
  <c r="F18" i="13"/>
  <c r="D18" i="13"/>
  <c r="K4" i="13"/>
  <c r="J4" i="13"/>
  <c r="I4" i="13"/>
  <c r="F4" i="13"/>
  <c r="D4" i="13"/>
  <c r="E75" i="13" l="1"/>
  <c r="H75" i="13"/>
  <c r="L5" i="13" a="1"/>
  <c r="L5" i="13" s="1"/>
  <c r="C9" i="13"/>
  <c r="L25" i="13" a="1"/>
  <c r="L25" i="13" s="1"/>
  <c r="L59" i="13" a="1"/>
  <c r="L59" i="13" s="1"/>
  <c r="L71" i="13" a="1"/>
  <c r="L71" i="13" s="1"/>
  <c r="L14" i="13" a="1"/>
  <c r="L14" i="13" s="1"/>
  <c r="L20" i="13" a="1"/>
  <c r="L20" i="13" s="1"/>
  <c r="L51" i="13" a="1"/>
  <c r="L51" i="13" s="1"/>
  <c r="L19" i="13" a="1"/>
  <c r="L19" i="13" s="1"/>
  <c r="L10" i="13" a="1"/>
  <c r="L10" i="13" s="1"/>
  <c r="L29" i="13" a="1"/>
  <c r="L29" i="13" s="1"/>
  <c r="L64" i="13" a="1"/>
  <c r="L64" i="13" s="1"/>
  <c r="C16" i="13"/>
  <c r="L72" i="13" a="1"/>
  <c r="L72" i="13" s="1"/>
  <c r="C71" i="13"/>
  <c r="C5" i="13"/>
  <c r="C29" i="13"/>
  <c r="C20" i="13"/>
  <c r="C72" i="13"/>
  <c r="C10" i="13"/>
  <c r="C14" i="13"/>
  <c r="C19" i="13"/>
  <c r="C25" i="13"/>
  <c r="C51" i="13"/>
  <c r="C59" i="13"/>
  <c r="C64" i="13"/>
  <c r="L16" i="13" a="1"/>
  <c r="L16" i="13" s="1"/>
  <c r="L9" i="13" a="1"/>
  <c r="L9" i="13" s="1"/>
  <c r="L4" i="13" a="1"/>
  <c r="L4" i="13" s="1"/>
  <c r="L50" i="13" a="1"/>
  <c r="L50" i="13" s="1"/>
  <c r="L8" i="13" a="1"/>
  <c r="L8" i="13" s="1"/>
  <c r="C15" i="13"/>
  <c r="C8" i="13"/>
  <c r="C50" i="13"/>
  <c r="C18" i="13"/>
  <c r="L45" i="13" a="1"/>
  <c r="L45" i="13" s="1"/>
  <c r="L15" i="13" a="1"/>
  <c r="L15" i="13" s="1"/>
  <c r="L18" i="13" a="1"/>
  <c r="L18" i="13" s="1"/>
  <c r="C4" i="13"/>
  <c r="C45" i="13"/>
  <c r="G147" i="69" l="1"/>
  <c r="F147" i="69"/>
  <c r="E147" i="69"/>
  <c r="G158" i="69"/>
  <c r="F158" i="69"/>
  <c r="E158" i="69"/>
  <c r="G149" i="69"/>
  <c r="F149" i="69"/>
  <c r="E149" i="69"/>
  <c r="G157" i="69"/>
  <c r="F157" i="69"/>
  <c r="E157" i="69"/>
  <c r="G153" i="69"/>
  <c r="F153" i="69"/>
  <c r="E153" i="69"/>
  <c r="G151" i="69"/>
  <c r="F151" i="69"/>
  <c r="E151" i="69"/>
  <c r="G160" i="69"/>
  <c r="F160" i="69"/>
  <c r="E160" i="69"/>
  <c r="G148" i="69"/>
  <c r="F148" i="69"/>
  <c r="E148" i="69"/>
  <c r="G146" i="69"/>
  <c r="F146" i="69"/>
  <c r="E146" i="69"/>
  <c r="G154" i="69"/>
  <c r="F154" i="69"/>
  <c r="E154" i="69"/>
  <c r="G152" i="69"/>
  <c r="F152" i="69"/>
  <c r="E152" i="69"/>
  <c r="G155" i="69"/>
  <c r="F155" i="69"/>
  <c r="E155" i="69"/>
  <c r="G159" i="69"/>
  <c r="F159" i="69"/>
  <c r="E159" i="69"/>
  <c r="G161" i="69"/>
  <c r="F161" i="69"/>
  <c r="E161" i="69"/>
  <c r="G156" i="69"/>
  <c r="F156" i="69"/>
  <c r="E156" i="69"/>
  <c r="G150" i="69"/>
  <c r="F150" i="69"/>
  <c r="E150" i="69"/>
  <c r="G145" i="69"/>
  <c r="F145" i="69"/>
  <c r="E145" i="69"/>
  <c r="D26" i="13"/>
  <c r="D41" i="13"/>
  <c r="D49" i="13"/>
  <c r="D21" i="13"/>
  <c r="D63" i="13"/>
  <c r="D27" i="13"/>
  <c r="D36" i="13"/>
  <c r="D38" i="13"/>
  <c r="D67" i="13"/>
  <c r="D30" i="13"/>
  <c r="D17" i="13"/>
  <c r="D43" i="13"/>
  <c r="D65" i="13"/>
  <c r="D55" i="13"/>
  <c r="D68" i="13"/>
  <c r="D32" i="13"/>
  <c r="D33" i="13"/>
  <c r="D40" i="13"/>
  <c r="D39" i="13"/>
  <c r="D56" i="13"/>
  <c r="D54" i="13"/>
  <c r="D37" i="13"/>
  <c r="D58" i="13"/>
  <c r="D23" i="13"/>
  <c r="D48" i="13"/>
  <c r="D3" i="13"/>
  <c r="D44" i="13"/>
  <c r="D62" i="13"/>
  <c r="D13" i="13"/>
  <c r="D75" i="13" l="1"/>
  <c r="D40" i="66"/>
  <c r="G40" i="66" s="1"/>
  <c r="D8" i="66"/>
  <c r="G8" i="66" s="1"/>
  <c r="D32" i="66"/>
  <c r="G32" i="66" s="1"/>
  <c r="D26" i="66"/>
  <c r="G26" i="66" s="1"/>
  <c r="D49" i="66"/>
  <c r="G49" i="66" s="1"/>
  <c r="D46" i="66"/>
  <c r="G46" i="66" s="1"/>
  <c r="D41" i="66"/>
  <c r="G41" i="66" s="1"/>
  <c r="D14" i="66"/>
  <c r="G14" i="66" s="1"/>
  <c r="D48" i="66"/>
  <c r="G48" i="66" s="1"/>
  <c r="D17" i="66"/>
  <c r="G17" i="66" s="1"/>
  <c r="D43" i="66"/>
  <c r="G43" i="66" s="1"/>
  <c r="D29" i="66"/>
  <c r="D37" i="66"/>
  <c r="G37" i="66" s="1"/>
  <c r="D9" i="66"/>
  <c r="G9" i="66" s="1"/>
  <c r="G44" i="66"/>
  <c r="G42" i="66"/>
  <c r="G22" i="66"/>
  <c r="D21" i="66"/>
  <c r="G21" i="66" s="1"/>
  <c r="D30" i="66"/>
  <c r="G30" i="66" s="1"/>
  <c r="D20" i="66"/>
  <c r="G20" i="66" s="1"/>
  <c r="G45" i="66"/>
  <c r="D10" i="66"/>
  <c r="G10" i="66" s="1"/>
  <c r="D23" i="66"/>
  <c r="G23" i="66" s="1"/>
  <c r="D18" i="66"/>
  <c r="G18" i="66" s="1"/>
  <c r="D11" i="66"/>
  <c r="G11" i="66" s="1"/>
  <c r="D5" i="66"/>
  <c r="G5" i="66" s="1"/>
  <c r="D3" i="66"/>
  <c r="D4" i="66"/>
  <c r="G4" i="66" s="1"/>
  <c r="G34" i="66"/>
  <c r="D19" i="66"/>
  <c r="G19" i="66" s="1"/>
  <c r="G31" i="66"/>
  <c r="G25" i="66"/>
  <c r="D27" i="66"/>
  <c r="G27" i="66" s="1"/>
  <c r="D12" i="66"/>
  <c r="G12" i="66" s="1"/>
  <c r="G47" i="66"/>
  <c r="D39" i="66"/>
  <c r="G39" i="66" s="1"/>
  <c r="D13" i="66"/>
  <c r="G13" i="66" s="1"/>
  <c r="D6" i="66"/>
  <c r="G36" i="66"/>
  <c r="G15" i="66"/>
  <c r="G16" i="66"/>
  <c r="D7" i="66"/>
  <c r="G7" i="66" s="1"/>
  <c r="D24" i="66"/>
  <c r="G24" i="66" s="1"/>
  <c r="D33" i="66"/>
  <c r="G33" i="66" s="1"/>
  <c r="G35" i="66"/>
  <c r="D38" i="66"/>
  <c r="G38" i="66" s="1"/>
  <c r="G28" i="66"/>
  <c r="D28" i="68"/>
  <c r="G28" i="68" s="1"/>
  <c r="D16" i="68"/>
  <c r="G16" i="68" s="1"/>
  <c r="D38" i="68"/>
  <c r="G38" i="68" s="1"/>
  <c r="D9" i="68"/>
  <c r="G9" i="68" s="1"/>
  <c r="D27" i="68"/>
  <c r="G27" i="68" s="1"/>
  <c r="M7" i="68"/>
  <c r="D17" i="68"/>
  <c r="G17" i="68" s="1"/>
  <c r="D20" i="68"/>
  <c r="G20" i="68" s="1"/>
  <c r="D3" i="68"/>
  <c r="G3" i="68" s="1"/>
  <c r="D42" i="68"/>
  <c r="G42" i="68" s="1"/>
  <c r="D15" i="68"/>
  <c r="G15" i="68" s="1"/>
  <c r="D26" i="68"/>
  <c r="G26" i="68" s="1"/>
  <c r="D24" i="68"/>
  <c r="G24" i="68" s="1"/>
  <c r="D32" i="68"/>
  <c r="G32" i="68" s="1"/>
  <c r="D7" i="68"/>
  <c r="G7" i="68" s="1"/>
  <c r="D36" i="68"/>
  <c r="G36" i="68" s="1"/>
  <c r="D12" i="64"/>
  <c r="G12" i="64" s="1"/>
  <c r="D32" i="64"/>
  <c r="G32" i="64" s="1"/>
  <c r="D13" i="64"/>
  <c r="D20" i="64"/>
  <c r="G20" i="64" s="1"/>
  <c r="D17" i="64"/>
  <c r="G17" i="64" s="1"/>
  <c r="D6" i="64"/>
  <c r="G6" i="64" s="1"/>
  <c r="D39" i="68"/>
  <c r="G39" i="68" s="1"/>
  <c r="D22" i="68"/>
  <c r="G22" i="68" s="1"/>
  <c r="D18" i="68"/>
  <c r="G18" i="68" s="1"/>
  <c r="D21" i="68"/>
  <c r="G21" i="68" s="1"/>
  <c r="D40" i="68"/>
  <c r="G40" i="68" s="1"/>
  <c r="D11" i="68"/>
  <c r="G11" i="68" s="1"/>
  <c r="D5" i="68"/>
  <c r="G5" i="68" s="1"/>
  <c r="D29" i="68"/>
  <c r="G29" i="68" s="1"/>
  <c r="D19" i="68"/>
  <c r="G19" i="68" s="1"/>
  <c r="D43" i="68"/>
  <c r="G43" i="68" s="1"/>
  <c r="D6" i="68"/>
  <c r="G6" i="68" s="1"/>
  <c r="D35" i="68"/>
  <c r="G35" i="68" s="1"/>
  <c r="D30" i="68"/>
  <c r="G30" i="68" s="1"/>
  <c r="D41" i="68"/>
  <c r="G41" i="68" s="1"/>
  <c r="D23" i="68"/>
  <c r="G23" i="68" s="1"/>
  <c r="D44" i="68"/>
  <c r="G44" i="68" s="1"/>
  <c r="D37" i="68"/>
  <c r="G37" i="68" s="1"/>
  <c r="D33" i="68"/>
  <c r="G33" i="68" s="1"/>
  <c r="D14" i="68"/>
  <c r="G14" i="68" s="1"/>
  <c r="D34" i="68"/>
  <c r="G34" i="68" s="1"/>
  <c r="D31" i="68"/>
  <c r="G31" i="68" s="1"/>
  <c r="D8" i="68"/>
  <c r="G8" i="68" s="1"/>
  <c r="D25" i="68"/>
  <c r="G25" i="68" s="1"/>
  <c r="D13" i="68"/>
  <c r="G13" i="68" s="1"/>
  <c r="D10" i="68"/>
  <c r="G10" i="68" s="1"/>
  <c r="D4" i="68"/>
  <c r="G4" i="68" s="1"/>
  <c r="D12" i="68"/>
  <c r="G12" i="68" s="1"/>
  <c r="D30" i="64"/>
  <c r="G30" i="64" s="1"/>
  <c r="D28" i="64"/>
  <c r="G28" i="64" s="1"/>
  <c r="D25" i="64"/>
  <c r="G25" i="64" s="1"/>
  <c r="D39" i="64"/>
  <c r="G39" i="64" s="1"/>
  <c r="D47" i="64"/>
  <c r="G47" i="64" s="1"/>
  <c r="D37" i="64"/>
  <c r="G37" i="64" s="1"/>
  <c r="D45" i="64"/>
  <c r="G45" i="64" s="1"/>
  <c r="D3" i="64"/>
  <c r="G3" i="64" s="1"/>
  <c r="D38" i="64"/>
  <c r="G38" i="64" s="1"/>
  <c r="D34" i="64"/>
  <c r="G34" i="64" s="1"/>
  <c r="D41" i="64"/>
  <c r="G41" i="64" s="1"/>
  <c r="D36" i="64"/>
  <c r="G36" i="64" s="1"/>
  <c r="D9" i="64"/>
  <c r="G9" i="64" s="1"/>
  <c r="D18" i="64"/>
  <c r="G18" i="64" s="1"/>
  <c r="D23" i="64"/>
  <c r="G23" i="64" s="1"/>
  <c r="D46" i="64"/>
  <c r="G46" i="64" s="1"/>
  <c r="D5" i="64"/>
  <c r="G5" i="64" s="1"/>
  <c r="D48" i="64"/>
  <c r="G48" i="64" s="1"/>
  <c r="D27" i="64"/>
  <c r="G27" i="64" s="1"/>
  <c r="D14" i="64"/>
  <c r="G14" i="64" s="1"/>
  <c r="D11" i="64"/>
  <c r="G11" i="64" s="1"/>
  <c r="D24" i="64"/>
  <c r="G24" i="64" s="1"/>
  <c r="D15" i="64"/>
  <c r="G15" i="64" s="1"/>
  <c r="D31" i="64"/>
  <c r="G31" i="64" s="1"/>
  <c r="D19" i="64"/>
  <c r="G19" i="64" s="1"/>
  <c r="D42" i="64"/>
  <c r="G42" i="64" s="1"/>
  <c r="D21" i="64"/>
  <c r="D7" i="64"/>
  <c r="G7" i="64" s="1"/>
  <c r="D22" i="64"/>
  <c r="G22" i="64" s="1"/>
  <c r="D4" i="64"/>
  <c r="G4" i="64" s="1"/>
  <c r="D40" i="64"/>
  <c r="G40" i="64" s="1"/>
  <c r="D16" i="64"/>
  <c r="G16" i="64" s="1"/>
  <c r="D10" i="64"/>
  <c r="G10" i="64" s="1"/>
  <c r="D33" i="64"/>
  <c r="G33" i="64" s="1"/>
  <c r="D35" i="64"/>
  <c r="G35" i="64" s="1"/>
  <c r="D43" i="64"/>
  <c r="G43" i="64" s="1"/>
  <c r="D26" i="64"/>
  <c r="G26" i="64" s="1"/>
  <c r="D29" i="64"/>
  <c r="G29" i="64" s="1"/>
  <c r="D8" i="64"/>
  <c r="G8" i="64" s="1"/>
  <c r="D44" i="64"/>
  <c r="G44" i="64" s="1"/>
  <c r="D21" i="61"/>
  <c r="G21" i="61" s="1"/>
  <c r="D9" i="61"/>
  <c r="G9" i="61" s="1"/>
  <c r="D22" i="61"/>
  <c r="G22" i="61" s="1"/>
  <c r="D39" i="61"/>
  <c r="G39" i="61" s="1"/>
  <c r="D17" i="61"/>
  <c r="G17" i="61" s="1"/>
  <c r="D8" i="61"/>
  <c r="G8" i="61" s="1"/>
  <c r="D30" i="61"/>
  <c r="G30" i="61" s="1"/>
  <c r="D11" i="61"/>
  <c r="G11" i="61" s="1"/>
  <c r="D35" i="61"/>
  <c r="G35" i="61" s="1"/>
  <c r="D16" i="61"/>
  <c r="D7" i="61"/>
  <c r="G7" i="61" s="1"/>
  <c r="D14" i="61"/>
  <c r="G14" i="61" s="1"/>
  <c r="D32" i="61"/>
  <c r="G32" i="61" s="1"/>
  <c r="D15" i="61"/>
  <c r="G15" i="61" s="1"/>
  <c r="D23" i="62"/>
  <c r="G23" i="62" s="1"/>
  <c r="D7" i="62"/>
  <c r="D27" i="61"/>
  <c r="G27" i="61" s="1"/>
  <c r="D13" i="61"/>
  <c r="G13" i="61" s="1"/>
  <c r="D26" i="61"/>
  <c r="G26" i="61" s="1"/>
  <c r="D12" i="61"/>
  <c r="G12" i="61" s="1"/>
  <c r="D21" i="62"/>
  <c r="G21" i="62" s="1"/>
  <c r="D28" i="62"/>
  <c r="G28" i="62" s="1"/>
  <c r="D9" i="62"/>
  <c r="G9" i="62" s="1"/>
  <c r="D17" i="62"/>
  <c r="G17" i="62" s="1"/>
  <c r="D25" i="62"/>
  <c r="G25" i="62" s="1"/>
  <c r="D34" i="62"/>
  <c r="G34" i="62" s="1"/>
  <c r="D14" i="62"/>
  <c r="G14" i="62" s="1"/>
  <c r="D10" i="62"/>
  <c r="G10" i="62" s="1"/>
  <c r="D19" i="62"/>
  <c r="G19" i="62" s="1"/>
  <c r="D26" i="62"/>
  <c r="G26" i="62" s="1"/>
  <c r="D6" i="62"/>
  <c r="G6" i="62" s="1"/>
  <c r="D27" i="62"/>
  <c r="G27" i="62" s="1"/>
  <c r="D16" i="62"/>
  <c r="G16" i="62" s="1"/>
  <c r="D30" i="62"/>
  <c r="G30" i="62" s="1"/>
  <c r="D24" i="62"/>
  <c r="G24" i="62" s="1"/>
  <c r="D31" i="62"/>
  <c r="G31" i="62" s="1"/>
  <c r="D13" i="62"/>
  <c r="G13" i="62" s="1"/>
  <c r="D33" i="62"/>
  <c r="G33" i="62" s="1"/>
  <c r="D5" i="62"/>
  <c r="G5" i="62" s="1"/>
  <c r="D32" i="62"/>
  <c r="G32" i="62" s="1"/>
  <c r="D22" i="62"/>
  <c r="G22" i="62" s="1"/>
  <c r="D18" i="62"/>
  <c r="G18" i="62" s="1"/>
  <c r="D8" i="62"/>
  <c r="G8" i="62" s="1"/>
  <c r="D15" i="62"/>
  <c r="G15" i="62" s="1"/>
  <c r="D4" i="62"/>
  <c r="D12" i="62"/>
  <c r="G12" i="62" s="1"/>
  <c r="D29" i="62"/>
  <c r="G29" i="62" s="1"/>
  <c r="D3" i="62"/>
  <c r="G3" i="62" s="1"/>
  <c r="D35" i="62"/>
  <c r="G35" i="62" s="1"/>
  <c r="D11" i="62"/>
  <c r="G11" i="62" s="1"/>
  <c r="D20" i="62"/>
  <c r="G20" i="62" s="1"/>
  <c r="D41" i="61"/>
  <c r="G41" i="61" s="1"/>
  <c r="D36" i="61"/>
  <c r="G36" i="61" s="1"/>
  <c r="D31" i="61"/>
  <c r="G31" i="61" s="1"/>
  <c r="D34" i="61"/>
  <c r="G34" i="61" s="1"/>
  <c r="D4" i="61"/>
  <c r="G4" i="61" s="1"/>
  <c r="D23" i="61"/>
  <c r="G23" i="61" s="1"/>
  <c r="D29" i="61"/>
  <c r="G29" i="61" s="1"/>
  <c r="D33" i="61"/>
  <c r="G33" i="61" s="1"/>
  <c r="D38" i="61"/>
  <c r="G38" i="61" s="1"/>
  <c r="D40" i="61"/>
  <c r="G40" i="61" s="1"/>
  <c r="D25" i="61"/>
  <c r="G25" i="61" s="1"/>
  <c r="D42" i="61"/>
  <c r="G42" i="61" s="1"/>
  <c r="D24" i="61"/>
  <c r="G24" i="61" s="1"/>
  <c r="D28" i="61"/>
  <c r="G28" i="61" s="1"/>
  <c r="D37" i="61"/>
  <c r="G37" i="61" s="1"/>
  <c r="D18" i="61"/>
  <c r="G18" i="61" s="1"/>
  <c r="D10" i="61"/>
  <c r="G10" i="61" s="1"/>
  <c r="D6" i="61"/>
  <c r="G6" i="61" s="1"/>
  <c r="D20" i="61"/>
  <c r="G20" i="61" s="1"/>
  <c r="D3" i="61"/>
  <c r="G3" i="61" s="1"/>
  <c r="D19" i="61"/>
  <c r="G19" i="61" s="1"/>
  <c r="D5" i="61"/>
  <c r="G5" i="61" s="1"/>
  <c r="D47" i="16"/>
  <c r="G47" i="16" s="1"/>
  <c r="D31" i="16"/>
  <c r="G31" i="16" s="1"/>
  <c r="D20" i="16"/>
  <c r="G20" i="16" s="1"/>
  <c r="D4" i="16"/>
  <c r="G4" i="16" s="1"/>
  <c r="D23" i="16"/>
  <c r="G23" i="16" s="1"/>
  <c r="D33" i="16"/>
  <c r="G33" i="16" s="1"/>
  <c r="D30" i="16"/>
  <c r="G30" i="16" s="1"/>
  <c r="D50" i="16"/>
  <c r="G50" i="16" s="1"/>
  <c r="D42" i="16"/>
  <c r="G42" i="16" s="1"/>
  <c r="D3" i="16"/>
  <c r="G3" i="16" s="1"/>
  <c r="D35" i="16"/>
  <c r="G35" i="16" s="1"/>
  <c r="D25" i="16"/>
  <c r="G25" i="16" s="1"/>
  <c r="D7" i="16"/>
  <c r="G7" i="16" s="1"/>
  <c r="D29" i="16"/>
  <c r="G29" i="16" s="1"/>
  <c r="D10" i="16"/>
  <c r="D46" i="16"/>
  <c r="G46" i="16" s="1"/>
  <c r="D36" i="16"/>
  <c r="G36" i="16" s="1"/>
  <c r="D27" i="16"/>
  <c r="G27" i="16" s="1"/>
  <c r="D9" i="16"/>
  <c r="G9" i="16" s="1"/>
  <c r="D6" i="16"/>
  <c r="G6" i="16" s="1"/>
  <c r="D49" i="16"/>
  <c r="G49" i="16" s="1"/>
  <c r="D39" i="16"/>
  <c r="G39" i="16" s="1"/>
  <c r="D16" i="16"/>
  <c r="G16" i="16" s="1"/>
  <c r="D41" i="16"/>
  <c r="G41" i="16" s="1"/>
  <c r="D17" i="16"/>
  <c r="G17" i="16" s="1"/>
  <c r="D13" i="16"/>
  <c r="G13" i="16" s="1"/>
  <c r="D22" i="16"/>
  <c r="G22" i="16" s="1"/>
  <c r="D45" i="16"/>
  <c r="G45" i="16" s="1"/>
  <c r="D34" i="16"/>
  <c r="G34" i="16" s="1"/>
  <c r="D26" i="16"/>
  <c r="G26" i="16" s="1"/>
  <c r="D8" i="16"/>
  <c r="G8" i="16" s="1"/>
  <c r="D40" i="16"/>
  <c r="G40" i="16" s="1"/>
  <c r="D19" i="16"/>
  <c r="G19" i="16" s="1"/>
  <c r="D18" i="16"/>
  <c r="G18" i="16" s="1"/>
  <c r="D48" i="16"/>
  <c r="G48" i="16" s="1"/>
  <c r="D38" i="16"/>
  <c r="G38" i="16" s="1"/>
  <c r="D15" i="16"/>
  <c r="G15" i="16" s="1"/>
  <c r="D28" i="16"/>
  <c r="G28" i="16" s="1"/>
  <c r="D43" i="16"/>
  <c r="G43" i="16" s="1"/>
  <c r="D21" i="16"/>
  <c r="G21" i="16" s="1"/>
  <c r="D32" i="16"/>
  <c r="G32" i="16" s="1"/>
  <c r="D24" i="16"/>
  <c r="G24" i="16" s="1"/>
  <c r="D5" i="16"/>
  <c r="G5" i="16" s="1"/>
  <c r="D44" i="16"/>
  <c r="G44" i="16" s="1"/>
  <c r="D37" i="16"/>
  <c r="G37" i="16" s="1"/>
  <c r="D11" i="16"/>
  <c r="G11" i="16" s="1"/>
  <c r="D12" i="16"/>
  <c r="G12" i="16" s="1"/>
  <c r="D14" i="16"/>
  <c r="G14" i="16" s="1"/>
  <c r="G3" i="58"/>
  <c r="G7" i="58"/>
  <c r="N27" i="57"/>
  <c r="N26" i="57"/>
  <c r="N21" i="57"/>
  <c r="O21" i="57" s="1"/>
  <c r="N22" i="57"/>
  <c r="G18" i="57"/>
  <c r="J49" i="13"/>
  <c r="I49" i="13"/>
  <c r="F49" i="13"/>
  <c r="J41" i="13"/>
  <c r="I41" i="13"/>
  <c r="F41" i="13"/>
  <c r="L41" i="13" l="1" a="1"/>
  <c r="L41" i="13" s="1"/>
  <c r="L49" i="13" a="1"/>
  <c r="L49" i="13" s="1"/>
  <c r="C41" i="13"/>
  <c r="C49" i="13"/>
  <c r="K36" i="13" l="1"/>
  <c r="J36" i="13"/>
  <c r="I36" i="13"/>
  <c r="F36" i="13"/>
  <c r="J21" i="13"/>
  <c r="I21" i="13"/>
  <c r="F21" i="13"/>
  <c r="E13" i="64"/>
  <c r="E21" i="64"/>
  <c r="E7" i="62"/>
  <c r="E4" i="62"/>
  <c r="L36" i="13" l="1" a="1"/>
  <c r="L36" i="13" s="1"/>
  <c r="L21" i="13" a="1"/>
  <c r="L21" i="13" s="1"/>
  <c r="C21" i="13"/>
  <c r="C36" i="13"/>
  <c r="E16" i="61"/>
  <c r="E22" i="57"/>
  <c r="E17" i="57"/>
  <c r="E16" i="57"/>
  <c r="E38" i="57"/>
  <c r="E40" i="57"/>
  <c r="E6" i="57"/>
  <c r="E37" i="57"/>
  <c r="E30" i="57"/>
  <c r="E12" i="57"/>
  <c r="E18" i="57"/>
  <c r="E19" i="57"/>
  <c r="E14" i="57"/>
  <c r="E24" i="57"/>
  <c r="E8" i="57"/>
  <c r="J62" i="13" l="1"/>
  <c r="I62" i="13"/>
  <c r="F62" i="13"/>
  <c r="J26" i="13"/>
  <c r="I26" i="13"/>
  <c r="F26" i="13"/>
  <c r="L62" i="13" l="1" a="1"/>
  <c r="L62" i="13" s="1"/>
  <c r="L26" i="13" a="1"/>
  <c r="L26" i="13" s="1"/>
  <c r="C62" i="13"/>
  <c r="C26" i="13"/>
  <c r="J44" i="13" l="1"/>
  <c r="I44" i="13"/>
  <c r="F44" i="13"/>
  <c r="J58" i="13"/>
  <c r="I58" i="13"/>
  <c r="F58" i="13"/>
  <c r="J55" i="13"/>
  <c r="I55" i="13"/>
  <c r="F55" i="13"/>
  <c r="J39" i="13"/>
  <c r="I39" i="13"/>
  <c r="F39" i="13"/>
  <c r="J23" i="13"/>
  <c r="I23" i="13"/>
  <c r="F23" i="13"/>
  <c r="K17" i="13"/>
  <c r="J17" i="13"/>
  <c r="I17" i="13"/>
  <c r="F17" i="13"/>
  <c r="J37" i="13"/>
  <c r="I37" i="13"/>
  <c r="F37" i="13"/>
  <c r="J30" i="13"/>
  <c r="I30" i="13"/>
  <c r="F30" i="13"/>
  <c r="J67" i="13"/>
  <c r="I67" i="13"/>
  <c r="F67" i="13"/>
  <c r="J65" i="13"/>
  <c r="I65" i="13"/>
  <c r="F65" i="13"/>
  <c r="J48" i="13"/>
  <c r="I48" i="13"/>
  <c r="F48" i="13"/>
  <c r="J54" i="13"/>
  <c r="I54" i="13"/>
  <c r="F54" i="13"/>
  <c r="K32" i="13"/>
  <c r="J32" i="13"/>
  <c r="I32" i="13"/>
  <c r="F32" i="13"/>
  <c r="J56" i="13"/>
  <c r="I56" i="13"/>
  <c r="F56" i="13"/>
  <c r="J63" i="13"/>
  <c r="I63" i="13"/>
  <c r="F63" i="13"/>
  <c r="J43" i="13"/>
  <c r="I43" i="13"/>
  <c r="F43" i="13"/>
  <c r="J40" i="13"/>
  <c r="I40" i="13"/>
  <c r="F40" i="13"/>
  <c r="J27" i="13"/>
  <c r="I27" i="13"/>
  <c r="F27" i="13"/>
  <c r="J13" i="13"/>
  <c r="I13" i="13"/>
  <c r="F13" i="13"/>
  <c r="J68" i="13"/>
  <c r="I68" i="13"/>
  <c r="F68" i="13"/>
  <c r="J38" i="13"/>
  <c r="I38" i="13"/>
  <c r="F38" i="13"/>
  <c r="J33" i="13"/>
  <c r="I33" i="13"/>
  <c r="F33" i="13"/>
  <c r="J3" i="13"/>
  <c r="I3" i="13"/>
  <c r="F3" i="13"/>
  <c r="F75" i="13" l="1"/>
  <c r="L68" i="13" a="1"/>
  <c r="L68" i="13" s="1"/>
  <c r="L38" i="13" a="1"/>
  <c r="L38" i="13" s="1"/>
  <c r="L40" i="13" a="1"/>
  <c r="L40" i="13" s="1"/>
  <c r="L43" i="13" a="1"/>
  <c r="L43" i="13" s="1"/>
  <c r="L67" i="13" a="1"/>
  <c r="L67" i="13" s="1"/>
  <c r="L48" i="13" a="1"/>
  <c r="L48" i="13" s="1"/>
  <c r="L55" i="13" a="1"/>
  <c r="L55" i="13" s="1"/>
  <c r="L32" i="13" a="1"/>
  <c r="L32" i="13" s="1"/>
  <c r="L65" i="13" a="1"/>
  <c r="L65" i="13" s="1"/>
  <c r="L30" i="13" a="1"/>
  <c r="L30" i="13" s="1"/>
  <c r="L23" i="13" a="1"/>
  <c r="L23" i="13" s="1"/>
  <c r="L39" i="13" a="1"/>
  <c r="L39" i="13" s="1"/>
  <c r="L33" i="13" a="1"/>
  <c r="L33" i="13" s="1"/>
  <c r="L27" i="13" a="1"/>
  <c r="L27" i="13" s="1"/>
  <c r="L54" i="13" a="1"/>
  <c r="L54" i="13" s="1"/>
  <c r="L37" i="13" a="1"/>
  <c r="L37" i="13" s="1"/>
  <c r="L17" i="13" a="1"/>
  <c r="L17" i="13" s="1"/>
  <c r="L56" i="13" a="1"/>
  <c r="L56" i="13" s="1"/>
  <c r="L44" i="13" a="1"/>
  <c r="L44" i="13" s="1"/>
  <c r="L63" i="13" a="1"/>
  <c r="L63" i="13" s="1"/>
  <c r="L3" i="13" a="1"/>
  <c r="L3" i="13" s="1"/>
  <c r="L13" i="13" a="1"/>
  <c r="L13" i="13" s="1"/>
  <c r="L58" i="13" a="1"/>
  <c r="L58" i="13" s="1"/>
  <c r="C63" i="13"/>
  <c r="C17" i="13"/>
  <c r="C58" i="13"/>
  <c r="C38" i="13"/>
  <c r="C3" i="13"/>
  <c r="C55" i="13"/>
  <c r="C68" i="13"/>
  <c r="C27" i="13"/>
  <c r="C43" i="13"/>
  <c r="C54" i="13"/>
  <c r="C13" i="13"/>
  <c r="C44" i="13"/>
  <c r="C48" i="13"/>
  <c r="C23" i="13"/>
  <c r="C33" i="13"/>
  <c r="C40" i="13"/>
  <c r="C56" i="13"/>
  <c r="C67" i="13"/>
  <c r="C37" i="13"/>
  <c r="C39" i="13"/>
  <c r="C65" i="13"/>
  <c r="C30" i="13"/>
  <c r="C32" i="13"/>
  <c r="J75" i="13" l="1"/>
  <c r="E33" i="66"/>
  <c r="E6" i="66"/>
  <c r="G29" i="66" l="1"/>
  <c r="G3" i="66"/>
  <c r="K75" i="13"/>
  <c r="I75" i="13"/>
  <c r="E10" i="16"/>
  <c r="N13" i="61" l="1"/>
  <c r="N13" i="64"/>
  <c r="N12" i="64"/>
  <c r="N13" i="62"/>
  <c r="N12" i="62"/>
  <c r="N12" i="61"/>
  <c r="L68" i="27" l="1"/>
  <c r="L53" i="27"/>
  <c r="J67" i="27"/>
  <c r="H68" i="27"/>
  <c r="M67" i="27"/>
  <c r="O67" i="27"/>
  <c r="M54" i="27"/>
  <c r="O54" i="27"/>
  <c r="M79" i="27"/>
  <c r="O79" i="27"/>
  <c r="M63" i="27"/>
  <c r="O63" i="27"/>
  <c r="M16" i="27"/>
  <c r="O16" i="27"/>
  <c r="M10" i="27"/>
  <c r="O10" i="27"/>
  <c r="I79" i="27"/>
  <c r="D53" i="27"/>
  <c r="B53" i="27" s="1"/>
  <c r="C53" i="27" s="1"/>
  <c r="D68" i="27"/>
  <c r="D71" i="27"/>
  <c r="P71" i="27" s="1"/>
  <c r="S84" i="27"/>
  <c r="V84" i="27" s="1"/>
  <c r="S83" i="27"/>
  <c r="V83" i="27" s="1"/>
  <c r="S77" i="27"/>
  <c r="V77" i="27" s="1"/>
  <c r="S76" i="27"/>
  <c r="V76" i="27" s="1"/>
  <c r="S75" i="27"/>
  <c r="V75" i="27" s="1"/>
  <c r="S71" i="27"/>
  <c r="V71" i="27" s="1"/>
  <c r="S70" i="27"/>
  <c r="V70" i="27" s="1"/>
  <c r="S66" i="27"/>
  <c r="V66" i="27" s="1"/>
  <c r="S65" i="27"/>
  <c r="V65" i="27" s="1"/>
  <c r="S62" i="27"/>
  <c r="V62" i="27" s="1"/>
  <c r="S60" i="27"/>
  <c r="V60" i="27" s="1"/>
  <c r="S56" i="27"/>
  <c r="V56" i="27" s="1"/>
  <c r="S55" i="27"/>
  <c r="V55" i="27" s="1"/>
  <c r="S52" i="27"/>
  <c r="V52" i="27" s="1"/>
  <c r="S48" i="27"/>
  <c r="V48" i="27" s="1"/>
  <c r="S44" i="27"/>
  <c r="V44" i="27" s="1"/>
  <c r="S41" i="27"/>
  <c r="V41" i="27" s="1"/>
  <c r="S37" i="27"/>
  <c r="V37" i="27" s="1"/>
  <c r="S31" i="27"/>
  <c r="V31" i="27" s="1"/>
  <c r="S30" i="27"/>
  <c r="V30" i="27" s="1"/>
  <c r="S20" i="27"/>
  <c r="V20" i="27" s="1"/>
  <c r="S19" i="27"/>
  <c r="V19" i="27" s="1"/>
  <c r="S16" i="27"/>
  <c r="V16" i="27" s="1"/>
  <c r="S3" i="27"/>
  <c r="V3" i="27" s="1"/>
  <c r="K99" i="27"/>
  <c r="J99" i="27"/>
  <c r="I99" i="27"/>
  <c r="H99" i="27"/>
  <c r="G99" i="27"/>
  <c r="D99" i="27"/>
  <c r="B99" i="27" s="1"/>
  <c r="M98" i="27"/>
  <c r="O98" i="27"/>
  <c r="L98" i="27"/>
  <c r="K98" i="27"/>
  <c r="J98" i="27"/>
  <c r="I98" i="27"/>
  <c r="G98" i="27"/>
  <c r="D98" i="27"/>
  <c r="P98" i="27" s="1"/>
  <c r="L95" i="27"/>
  <c r="K95" i="27"/>
  <c r="I95" i="27"/>
  <c r="H95" i="27"/>
  <c r="G95" i="27"/>
  <c r="F95" i="27"/>
  <c r="E95" i="27"/>
  <c r="D95" i="27"/>
  <c r="B95" i="27" s="1"/>
  <c r="C95" i="27" s="1"/>
  <c r="S81" i="27" s="1"/>
  <c r="V81" i="27" s="1"/>
  <c r="M94" i="27"/>
  <c r="L94" i="27"/>
  <c r="J94" i="27"/>
  <c r="I94" i="27"/>
  <c r="H94" i="27"/>
  <c r="G94" i="27"/>
  <c r="F94" i="27"/>
  <c r="E94" i="27"/>
  <c r="D94" i="27"/>
  <c r="P94" i="27" s="1"/>
  <c r="M93" i="27"/>
  <c r="L93" i="27"/>
  <c r="K93" i="27"/>
  <c r="J93" i="27"/>
  <c r="I93" i="27"/>
  <c r="H93" i="27"/>
  <c r="G93" i="27"/>
  <c r="D93" i="27"/>
  <c r="B93" i="27" s="1"/>
  <c r="C93" i="27" s="1"/>
  <c r="M92" i="27"/>
  <c r="O92" i="27"/>
  <c r="L92" i="27"/>
  <c r="K92" i="27"/>
  <c r="J92" i="27"/>
  <c r="I92" i="27"/>
  <c r="H92" i="27"/>
  <c r="G92" i="27"/>
  <c r="L91" i="27"/>
  <c r="K91" i="27"/>
  <c r="I91" i="27"/>
  <c r="G91" i="27"/>
  <c r="M90" i="27"/>
  <c r="O90" i="27"/>
  <c r="D90" i="27"/>
  <c r="B90" i="27" s="1"/>
  <c r="C90" i="27" s="1"/>
  <c r="S50" i="27" s="1"/>
  <c r="V50" i="27" s="1"/>
  <c r="M89" i="27"/>
  <c r="O89" i="27"/>
  <c r="K89" i="27"/>
  <c r="J89" i="27"/>
  <c r="G89" i="27"/>
  <c r="D89" i="27"/>
  <c r="B89" i="27" s="1"/>
  <c r="C89" i="27" s="1"/>
  <c r="S74" i="27" s="1"/>
  <c r="V74" i="27" s="1"/>
  <c r="I86" i="27"/>
  <c r="M77" i="27"/>
  <c r="M64" i="27"/>
  <c r="O64" i="27"/>
  <c r="M61" i="27"/>
  <c r="O61" i="27"/>
  <c r="M60" i="27"/>
  <c r="O60" i="27"/>
  <c r="M52" i="27"/>
  <c r="M47" i="27"/>
  <c r="O47" i="27"/>
  <c r="M45" i="27"/>
  <c r="O45" i="27"/>
  <c r="M38" i="27"/>
  <c r="O38" i="27"/>
  <c r="M33" i="27"/>
  <c r="O33" i="27"/>
  <c r="M31" i="27"/>
  <c r="O31" i="27"/>
  <c r="M29" i="27"/>
  <c r="O29" i="27"/>
  <c r="M23" i="27"/>
  <c r="O23" i="27"/>
  <c r="M22" i="27"/>
  <c r="O22" i="27"/>
  <c r="M21" i="27"/>
  <c r="O21" i="27"/>
  <c r="M19" i="27"/>
  <c r="O19" i="27"/>
  <c r="M11" i="27"/>
  <c r="O11" i="27"/>
  <c r="M8" i="27"/>
  <c r="O8" i="27"/>
  <c r="M7" i="27"/>
  <c r="O7" i="27"/>
  <c r="M6" i="27"/>
  <c r="O6" i="27"/>
  <c r="L64" i="27"/>
  <c r="L61" i="27"/>
  <c r="L60" i="27"/>
  <c r="L59" i="27"/>
  <c r="L52" i="27"/>
  <c r="L51" i="27"/>
  <c r="L47" i="27"/>
  <c r="L37" i="27"/>
  <c r="L30" i="27"/>
  <c r="L28" i="27"/>
  <c r="L22" i="27"/>
  <c r="L21" i="27"/>
  <c r="L20" i="27"/>
  <c r="L19" i="27"/>
  <c r="L17" i="27"/>
  <c r="L11" i="27"/>
  <c r="L8" i="27"/>
  <c r="L7" i="27"/>
  <c r="L3" i="27"/>
  <c r="J80" i="27"/>
  <c r="H34" i="27"/>
  <c r="H61" i="27"/>
  <c r="H56" i="27"/>
  <c r="G22" i="27"/>
  <c r="G80" i="27"/>
  <c r="G79" i="27"/>
  <c r="D11" i="27"/>
  <c r="P11" i="27" s="1"/>
  <c r="E78" i="27"/>
  <c r="F25" i="27"/>
  <c r="F29" i="27"/>
  <c r="F40" i="27"/>
  <c r="F42" i="27"/>
  <c r="F54" i="27"/>
  <c r="F38" i="27"/>
  <c r="F35" i="27"/>
  <c r="F16" i="27"/>
  <c r="F33" i="27"/>
  <c r="H18" i="27"/>
  <c r="K78" i="27"/>
  <c r="I78" i="27"/>
  <c r="K61" i="27"/>
  <c r="I61" i="27"/>
  <c r="J34" i="27"/>
  <c r="I12" i="27"/>
  <c r="K64" i="27"/>
  <c r="J64" i="27"/>
  <c r="K46" i="27"/>
  <c r="H50" i="27"/>
  <c r="K77" i="27"/>
  <c r="J77" i="27"/>
  <c r="I19" i="27"/>
  <c r="K60" i="27"/>
  <c r="K63" i="27"/>
  <c r="H22" i="27"/>
  <c r="K47" i="27"/>
  <c r="K52" i="27"/>
  <c r="D28" i="27"/>
  <c r="P28" i="27" s="1"/>
  <c r="D26" i="27"/>
  <c r="B26" i="27" s="1"/>
  <c r="C26" i="27" s="1"/>
  <c r="D41" i="27"/>
  <c r="P41" i="27" s="1"/>
  <c r="D76" i="27"/>
  <c r="P76" i="27" s="1"/>
  <c r="D65" i="27"/>
  <c r="P65" i="27" s="1"/>
  <c r="D80" i="27"/>
  <c r="P80" i="27" s="1"/>
  <c r="D9" i="27"/>
  <c r="D44" i="27"/>
  <c r="D5" i="27"/>
  <c r="P5" i="27" s="1"/>
  <c r="D12" i="27"/>
  <c r="P12" i="27" s="1"/>
  <c r="D79" i="27"/>
  <c r="P79" i="27" s="1"/>
  <c r="E19" i="27"/>
  <c r="G17" i="27"/>
  <c r="F48" i="27"/>
  <c r="D78" i="27"/>
  <c r="P78" i="27" s="1"/>
  <c r="F64" i="27"/>
  <c r="G61" i="27"/>
  <c r="F63" i="27"/>
  <c r="H35" i="27"/>
  <c r="J79" i="27"/>
  <c r="F57" i="27"/>
  <c r="H60" i="27"/>
  <c r="E17" i="27"/>
  <c r="I67" i="27"/>
  <c r="G43" i="27"/>
  <c r="F52" i="27"/>
  <c r="H79" i="27"/>
  <c r="H77" i="27"/>
  <c r="D75" i="27"/>
  <c r="P75" i="27" s="1"/>
  <c r="G44" i="27"/>
  <c r="I63" i="27"/>
  <c r="E11" i="27"/>
  <c r="H64" i="27"/>
  <c r="H80" i="27"/>
  <c r="I16" i="27"/>
  <c r="G62" i="27"/>
  <c r="I77" i="27"/>
  <c r="F55" i="27"/>
  <c r="H21" i="27"/>
  <c r="K34" i="27"/>
  <c r="K11" i="27"/>
  <c r="H16" i="27"/>
  <c r="D34" i="27"/>
  <c r="B34" i="27" s="1"/>
  <c r="C34" i="27" s="1"/>
  <c r="F32" i="27"/>
  <c r="I11" i="27"/>
  <c r="F46" i="27"/>
  <c r="H46" i="27"/>
  <c r="G30" i="27"/>
  <c r="G51" i="27"/>
  <c r="G18" i="27"/>
  <c r="E79" i="27"/>
  <c r="G19" i="27"/>
  <c r="G64" i="27"/>
  <c r="I7" i="27"/>
  <c r="F18" i="27"/>
  <c r="D22" i="27"/>
  <c r="B22" i="27" s="1"/>
  <c r="C22" i="27" s="1"/>
  <c r="K45" i="27"/>
  <c r="G52" i="27"/>
  <c r="J17" i="27"/>
  <c r="I28" i="27"/>
  <c r="F47" i="27"/>
  <c r="J22" i="27"/>
  <c r="F45" i="27"/>
  <c r="I60" i="27"/>
  <c r="E13" i="27"/>
  <c r="H23" i="27"/>
  <c r="F34" i="27"/>
  <c r="H52" i="27"/>
  <c r="F37" i="27"/>
  <c r="J21" i="27"/>
  <c r="I52" i="27"/>
  <c r="I47" i="27"/>
  <c r="E37" i="27"/>
  <c r="G20" i="27"/>
  <c r="G46" i="27"/>
  <c r="D30" i="27"/>
  <c r="B30" i="27" s="1"/>
  <c r="C30" i="27" s="1"/>
  <c r="S42" i="27" s="1"/>
  <c r="V42" i="27" s="1"/>
  <c r="G47" i="27"/>
  <c r="J11" i="27"/>
  <c r="E72" i="27"/>
  <c r="E59" i="27"/>
  <c r="F60" i="27"/>
  <c r="H58" i="27"/>
  <c r="F15" i="27"/>
  <c r="E64" i="27"/>
  <c r="K19" i="27"/>
  <c r="G12" i="27"/>
  <c r="G48" i="27"/>
  <c r="J30" i="27"/>
  <c r="F31" i="27"/>
  <c r="J45" i="27"/>
  <c r="F80" i="27"/>
  <c r="E47" i="27"/>
  <c r="J20" i="27"/>
  <c r="E21" i="27"/>
  <c r="G10" i="27"/>
  <c r="K42" i="27"/>
  <c r="E61" i="27"/>
  <c r="G14" i="27"/>
  <c r="J7" i="27"/>
  <c r="I37" i="27"/>
  <c r="K7" i="27"/>
  <c r="G9" i="27"/>
  <c r="D21" i="27"/>
  <c r="P21" i="27" s="1"/>
  <c r="G31" i="27"/>
  <c r="I64" i="27"/>
  <c r="E8" i="27"/>
  <c r="I22" i="27"/>
  <c r="H9" i="27"/>
  <c r="D31" i="27"/>
  <c r="P31" i="27" s="1"/>
  <c r="E7" i="27"/>
  <c r="F19" i="27"/>
  <c r="F58" i="27"/>
  <c r="G50" i="27"/>
  <c r="D58" i="27"/>
  <c r="B58" i="27" s="1"/>
  <c r="C58" i="27" s="1"/>
  <c r="H27" i="27"/>
  <c r="E77" i="27"/>
  <c r="G21" i="27"/>
  <c r="I21" i="27"/>
  <c r="F27" i="27"/>
  <c r="G8" i="27"/>
  <c r="J37" i="27"/>
  <c r="D52" i="27"/>
  <c r="P52" i="27" s="1"/>
  <c r="G26" i="27"/>
  <c r="E22" i="27"/>
  <c r="J61" i="27"/>
  <c r="I8" i="27"/>
  <c r="H31" i="27"/>
  <c r="D45" i="27"/>
  <c r="B45" i="27" s="1"/>
  <c r="C45" i="27" s="1"/>
  <c r="S32" i="27" s="1"/>
  <c r="V32" i="27" s="1"/>
  <c r="H11" i="27"/>
  <c r="K21" i="27"/>
  <c r="K22" i="27"/>
  <c r="I34" i="27"/>
  <c r="G13" i="27"/>
  <c r="J52" i="27"/>
  <c r="H45" i="27"/>
  <c r="K20" i="27"/>
  <c r="G11" i="27"/>
  <c r="F79" i="27"/>
  <c r="F10" i="27"/>
  <c r="K30" i="27"/>
  <c r="K8" i="27"/>
  <c r="G37" i="27"/>
  <c r="J19" i="27"/>
  <c r="F43" i="27"/>
  <c r="G77" i="27"/>
  <c r="E31" i="27"/>
  <c r="D27" i="27"/>
  <c r="P27" i="27" s="1"/>
  <c r="H44" i="27"/>
  <c r="J47" i="27"/>
  <c r="D77" i="27"/>
  <c r="B77" i="27" s="1"/>
  <c r="C77" i="27" s="1"/>
  <c r="S11" i="27" s="1"/>
  <c r="V11" i="27" s="1"/>
  <c r="D19" i="27"/>
  <c r="B19" i="27" s="1"/>
  <c r="D61" i="27"/>
  <c r="B61" i="27" s="1"/>
  <c r="C61" i="27" s="1"/>
  <c r="D59" i="27"/>
  <c r="P59" i="27" s="1"/>
  <c r="D18" i="27"/>
  <c r="P18" i="27" s="1"/>
  <c r="D32" i="27"/>
  <c r="P32" i="27" s="1"/>
  <c r="D8" i="27"/>
  <c r="P8" i="27" s="1"/>
  <c r="D46" i="27"/>
  <c r="B46" i="27" s="1"/>
  <c r="C46" i="27" s="1"/>
  <c r="S61" i="27" s="1"/>
  <c r="V61" i="27" s="1"/>
  <c r="D60" i="27"/>
  <c r="B60" i="27" s="1"/>
  <c r="C60" i="27" s="1"/>
  <c r="S72" i="27" s="1"/>
  <c r="V72" i="27" s="1"/>
  <c r="D37" i="27"/>
  <c r="B37" i="27" s="1"/>
  <c r="C37" i="27" s="1"/>
  <c r="S85" i="27" s="1"/>
  <c r="V85" i="27" s="1"/>
  <c r="D91" i="27"/>
  <c r="B91" i="27" s="1"/>
  <c r="C91" i="27" s="1"/>
  <c r="S57" i="27" s="1"/>
  <c r="V57" i="27" s="1"/>
  <c r="D92" i="27"/>
  <c r="B92" i="27" s="1"/>
  <c r="C92" i="27" s="1"/>
  <c r="D47" i="27"/>
  <c r="P47" i="27" s="1"/>
  <c r="H24" i="27"/>
  <c r="E51" i="27"/>
  <c r="K31" i="27"/>
  <c r="G4" i="27"/>
  <c r="L77" i="27"/>
  <c r="J31" i="27"/>
  <c r="H30" i="27"/>
  <c r="M12" i="27"/>
  <c r="O12" i="27"/>
  <c r="I30" i="27"/>
  <c r="L89" i="27"/>
  <c r="J23" i="27"/>
  <c r="G82" i="27"/>
  <c r="H25" i="27"/>
  <c r="M27" i="27"/>
  <c r="O27" i="27"/>
  <c r="M75" i="27"/>
  <c r="O75" i="27"/>
  <c r="F89" i="27"/>
  <c r="F61" i="27"/>
  <c r="J12" i="27"/>
  <c r="H19" i="27"/>
  <c r="L54" i="27"/>
  <c r="G6" i="27"/>
  <c r="F21" i="27"/>
  <c r="M58" i="27"/>
  <c r="G66" i="27"/>
  <c r="F49" i="27"/>
  <c r="G45" i="27"/>
  <c r="F93" i="27"/>
  <c r="F8" i="27"/>
  <c r="G7" i="27"/>
  <c r="M17" i="27"/>
  <c r="G74" i="27"/>
  <c r="J46" i="27"/>
  <c r="E12" i="27"/>
  <c r="J74" i="27"/>
  <c r="J90" i="27"/>
  <c r="M85" i="27"/>
  <c r="O85" i="27"/>
  <c r="F23" i="27"/>
  <c r="J91" i="27"/>
  <c r="E84" i="27"/>
  <c r="F6" i="27"/>
  <c r="L65" i="27"/>
  <c r="K3" i="27"/>
  <c r="E98" i="27"/>
  <c r="M56" i="27"/>
  <c r="M30" i="27"/>
  <c r="O30" i="27"/>
  <c r="F70" i="27"/>
  <c r="E92" i="27"/>
  <c r="F78" i="27"/>
  <c r="F67" i="27"/>
  <c r="I89" i="27"/>
  <c r="F84" i="27"/>
  <c r="F77" i="27"/>
  <c r="G68" i="27"/>
  <c r="J86" i="27"/>
  <c r="F56" i="27"/>
  <c r="K23" i="27"/>
  <c r="E58" i="27"/>
  <c r="L99" i="27"/>
  <c r="G76" i="27"/>
  <c r="F41" i="27"/>
  <c r="J16" i="27"/>
  <c r="L31" i="27"/>
  <c r="F12" i="27"/>
  <c r="E91" i="27"/>
  <c r="K12" i="27"/>
  <c r="G27" i="27"/>
  <c r="F22" i="27"/>
  <c r="K25" i="27"/>
  <c r="H98" i="27"/>
  <c r="F86" i="27"/>
  <c r="L5" i="27"/>
  <c r="L46" i="27"/>
  <c r="F98" i="27"/>
  <c r="F9" i="27"/>
  <c r="J60" i="27"/>
  <c r="J13" i="27"/>
  <c r="J41" i="27"/>
  <c r="L12" i="27"/>
  <c r="L75" i="27"/>
  <c r="J58" i="27"/>
  <c r="F24" i="27"/>
  <c r="L24" i="27"/>
  <c r="J56" i="27"/>
  <c r="E45" i="27"/>
  <c r="F3" i="27"/>
  <c r="K26" i="27"/>
  <c r="F17" i="27"/>
  <c r="E46" i="27"/>
  <c r="K28" i="27"/>
  <c r="L33" i="27"/>
  <c r="I58" i="27"/>
  <c r="E27" i="27"/>
  <c r="G71" i="27"/>
  <c r="F20" i="27"/>
  <c r="G34" i="27"/>
  <c r="I45" i="27"/>
  <c r="G72" i="27"/>
  <c r="E93" i="27"/>
  <c r="G58" i="27"/>
  <c r="L50" i="27"/>
  <c r="J18" i="27"/>
  <c r="J4" i="27"/>
  <c r="F83" i="27"/>
  <c r="F75" i="27"/>
  <c r="F11" i="27"/>
  <c r="J69" i="27"/>
  <c r="G32" i="27"/>
  <c r="F5" i="27"/>
  <c r="F76" i="27"/>
  <c r="H91" i="27"/>
  <c r="E52" i="27"/>
  <c r="J3" i="27"/>
  <c r="J8" i="27"/>
  <c r="L23" i="27"/>
  <c r="F30" i="27"/>
  <c r="F7" i="27"/>
  <c r="L34" i="27"/>
  <c r="L58" i="27"/>
  <c r="M95" i="27"/>
  <c r="O95" i="27"/>
  <c r="H78" i="27"/>
  <c r="G84" i="27"/>
  <c r="F92" i="27"/>
  <c r="F59" i="27"/>
  <c r="J95" i="27"/>
  <c r="F65" i="27"/>
  <c r="L27" i="27"/>
  <c r="G42" i="27"/>
  <c r="K38" i="27"/>
  <c r="G56" i="27"/>
  <c r="J87" i="27"/>
  <c r="E60" i="27"/>
  <c r="K17" i="27"/>
  <c r="I56" i="27"/>
  <c r="I31" i="27"/>
  <c r="L45" i="27"/>
  <c r="I24" i="27"/>
  <c r="K94" i="27"/>
  <c r="I27" i="27"/>
  <c r="G60" i="27"/>
  <c r="H15" i="27"/>
  <c r="H87" i="27"/>
  <c r="H47" i="27"/>
  <c r="H28" i="27"/>
  <c r="H12" i="27"/>
  <c r="H7" i="27"/>
  <c r="H26" i="27"/>
  <c r="F71" i="27"/>
  <c r="F51" i="27"/>
  <c r="F91" i="27"/>
  <c r="F68" i="27"/>
  <c r="F26" i="27"/>
  <c r="F74" i="27"/>
  <c r="F28" i="27"/>
  <c r="F90" i="27"/>
  <c r="F53" i="27"/>
  <c r="F39" i="27"/>
  <c r="F14" i="27"/>
  <c r="F88" i="27"/>
  <c r="F4" i="27"/>
  <c r="F99" i="27"/>
  <c r="F44" i="27"/>
  <c r="F69" i="27"/>
  <c r="F81" i="27"/>
  <c r="F50" i="27"/>
  <c r="F36" i="27"/>
  <c r="F85" i="27"/>
  <c r="F66" i="27"/>
  <c r="F72" i="27"/>
  <c r="F97" i="27"/>
  <c r="F62" i="27"/>
  <c r="F13" i="27"/>
  <c r="F82" i="27"/>
  <c r="F73" i="27"/>
  <c r="F96" i="27"/>
  <c r="F87" i="27"/>
  <c r="D29" i="27"/>
  <c r="P29" i="27" s="1"/>
  <c r="E29" i="27"/>
  <c r="E23" i="27"/>
  <c r="D4" i="27"/>
  <c r="B4" i="27" s="1"/>
  <c r="C4" i="27" s="1"/>
  <c r="S6" i="27" s="1"/>
  <c r="V6" i="27" s="1"/>
  <c r="G70" i="27"/>
  <c r="G5" i="27"/>
  <c r="G81" i="27"/>
  <c r="G25" i="27"/>
  <c r="G23" i="27"/>
  <c r="E67" i="27"/>
  <c r="G29" i="27"/>
  <c r="E89" i="27"/>
  <c r="D16" i="27"/>
  <c r="B16" i="27" s="1"/>
  <c r="C16" i="27" s="1"/>
  <c r="S45" i="27" s="1"/>
  <c r="V45" i="27" s="1"/>
  <c r="E39" i="27"/>
  <c r="I65" i="27"/>
  <c r="I53" i="27"/>
  <c r="E90" i="27"/>
  <c r="D87" i="27"/>
  <c r="P87" i="27" s="1"/>
  <c r="E33" i="27"/>
  <c r="E25" i="27"/>
  <c r="E80" i="27"/>
  <c r="I71" i="27"/>
  <c r="I68" i="27"/>
  <c r="I54" i="27"/>
  <c r="I6" i="27"/>
  <c r="E15" i="27"/>
  <c r="E5" i="27"/>
  <c r="D63" i="27"/>
  <c r="B63" i="27" s="1"/>
  <c r="D25" i="27"/>
  <c r="E66" i="27"/>
  <c r="D38" i="27"/>
  <c r="P38" i="27" s="1"/>
  <c r="I66" i="27"/>
  <c r="I69" i="27"/>
  <c r="I3" i="27"/>
  <c r="I82" i="27"/>
  <c r="I59" i="27"/>
  <c r="I36" i="27"/>
  <c r="D54" i="27"/>
  <c r="P54" i="27" s="1"/>
  <c r="E55" i="27"/>
  <c r="D17" i="27"/>
  <c r="D10" i="27"/>
  <c r="P10" i="27" s="1"/>
  <c r="G86" i="27"/>
  <c r="G97" i="27"/>
  <c r="G28" i="27"/>
  <c r="G78" i="27"/>
  <c r="G15" i="27"/>
  <c r="G88" i="27"/>
  <c r="G63" i="27"/>
  <c r="G16" i="27"/>
  <c r="I76" i="27"/>
  <c r="D67" i="27"/>
  <c r="P67" i="27" s="1"/>
  <c r="E24" i="27"/>
  <c r="D56" i="27"/>
  <c r="P56" i="27" s="1"/>
  <c r="G49" i="27"/>
  <c r="G85" i="27"/>
  <c r="G36" i="27"/>
  <c r="G39" i="27"/>
  <c r="G57" i="27"/>
  <c r="G73" i="27"/>
  <c r="G54" i="27"/>
  <c r="I83" i="27"/>
  <c r="I46" i="27"/>
  <c r="E54" i="27"/>
  <c r="D97" i="27"/>
  <c r="P97" i="27" s="1"/>
  <c r="G87" i="27"/>
  <c r="G35" i="27"/>
  <c r="G40" i="27"/>
  <c r="G3" i="27"/>
  <c r="G69" i="27"/>
  <c r="G65" i="27"/>
  <c r="G24" i="27"/>
  <c r="E76" i="27"/>
  <c r="E65" i="27"/>
  <c r="I40" i="27"/>
  <c r="H85" i="27"/>
  <c r="H4" i="27"/>
  <c r="H38" i="27"/>
  <c r="H53" i="27"/>
  <c r="H90" i="27"/>
  <c r="J6" i="27"/>
  <c r="J26" i="27"/>
  <c r="J53" i="27"/>
  <c r="J28" i="27"/>
  <c r="J59" i="27"/>
  <c r="K13" i="27"/>
  <c r="K15" i="27"/>
  <c r="K53" i="27"/>
  <c r="K49" i="27"/>
  <c r="K65" i="27"/>
  <c r="K68" i="27"/>
  <c r="K79" i="27"/>
  <c r="K87" i="27"/>
  <c r="I38" i="27"/>
  <c r="I62" i="27"/>
  <c r="H59" i="27"/>
  <c r="H14" i="27"/>
  <c r="H39" i="27"/>
  <c r="J38" i="27"/>
  <c r="J40" i="27"/>
  <c r="J72" i="27"/>
  <c r="J65" i="27"/>
  <c r="K57" i="27"/>
  <c r="K39" i="27"/>
  <c r="K55" i="27"/>
  <c r="K97" i="27"/>
  <c r="H6" i="27"/>
  <c r="H65" i="27"/>
  <c r="J25" i="27"/>
  <c r="J62" i="27"/>
  <c r="J73" i="27"/>
  <c r="K59" i="27"/>
  <c r="K54" i="27"/>
  <c r="L63" i="27"/>
  <c r="L6" i="27"/>
  <c r="J32" i="27"/>
  <c r="K6" i="27"/>
  <c r="L79" i="27"/>
  <c r="L85" i="27"/>
  <c r="K86" i="27"/>
  <c r="K85" i="27"/>
  <c r="K41" i="27"/>
  <c r="J63" i="27"/>
  <c r="H20" i="27"/>
  <c r="H33" i="27"/>
  <c r="I96" i="27"/>
  <c r="E32" i="27"/>
  <c r="G96" i="27"/>
  <c r="G59" i="27"/>
  <c r="G38" i="27"/>
  <c r="D57" i="27"/>
  <c r="B57" i="27" s="1"/>
  <c r="C57" i="27" s="1"/>
  <c r="S36" i="27" s="1"/>
  <c r="V36" i="27" s="1"/>
  <c r="M32" i="27"/>
  <c r="O32" i="27"/>
  <c r="G53" i="27"/>
  <c r="I25" i="27"/>
  <c r="I4" i="27"/>
  <c r="D64" i="27"/>
  <c r="P64" i="27" s="1"/>
  <c r="L78" i="27"/>
  <c r="L10" i="27"/>
  <c r="L15" i="27"/>
  <c r="L13" i="27"/>
  <c r="L38" i="27"/>
  <c r="K83" i="27"/>
  <c r="K32" i="27"/>
  <c r="K16" i="27"/>
  <c r="J68" i="27"/>
  <c r="J39" i="27"/>
  <c r="J33" i="27"/>
  <c r="H32" i="27"/>
  <c r="H8" i="27"/>
  <c r="H3" i="27"/>
  <c r="G90" i="27"/>
  <c r="G33" i="27"/>
  <c r="D15" i="27"/>
  <c r="B15" i="27" s="1"/>
  <c r="C15" i="27" s="1"/>
  <c r="S51" i="27" s="1"/>
  <c r="V51" i="27" s="1"/>
  <c r="D33" i="27"/>
  <c r="P33" i="27" s="1"/>
  <c r="G67" i="27"/>
  <c r="I39" i="27"/>
  <c r="I26" i="27"/>
  <c r="G55" i="27"/>
  <c r="E53" i="27"/>
  <c r="E16" i="27"/>
  <c r="I33" i="27"/>
  <c r="D6" i="27"/>
  <c r="B6" i="27" s="1"/>
  <c r="E62" i="27"/>
  <c r="I73" i="27"/>
  <c r="I51" i="27"/>
  <c r="E6" i="27"/>
  <c r="E14" i="27"/>
  <c r="L90" i="27"/>
  <c r="L40" i="27"/>
  <c r="L26" i="27"/>
  <c r="L4" i="27"/>
  <c r="K73" i="27"/>
  <c r="J51" i="27"/>
  <c r="H63" i="27"/>
  <c r="I32" i="27"/>
  <c r="G41" i="27"/>
  <c r="D39" i="27"/>
  <c r="P39" i="27" s="1"/>
  <c r="D96" i="27"/>
  <c r="P96" i="27" s="1"/>
  <c r="D85" i="27"/>
  <c r="B85" i="27" s="1"/>
  <c r="C85" i="27" s="1"/>
  <c r="S28" i="27" s="1"/>
  <c r="V28" i="27" s="1"/>
  <c r="E26" i="27"/>
  <c r="I20" i="27"/>
  <c r="H89" i="27"/>
  <c r="J71" i="27"/>
  <c r="L25" i="27"/>
  <c r="L39" i="27"/>
  <c r="H83" i="27"/>
  <c r="L49" i="27"/>
  <c r="L87" i="27"/>
  <c r="M4" i="27"/>
  <c r="O4" i="27"/>
  <c r="M34" i="27"/>
  <c r="O34" i="27"/>
  <c r="M36" i="27"/>
  <c r="O36" i="27"/>
  <c r="M46" i="27"/>
  <c r="O46" i="27"/>
  <c r="M37" i="27"/>
  <c r="O37" i="27"/>
  <c r="M39" i="27"/>
  <c r="O39" i="27"/>
  <c r="M25" i="27"/>
  <c r="O25" i="27"/>
  <c r="M59" i="27"/>
  <c r="O59" i="27"/>
  <c r="M91" i="27"/>
  <c r="O91" i="27"/>
  <c r="E75" i="27"/>
  <c r="G75" i="27"/>
  <c r="G83" i="27"/>
  <c r="D7" i="27"/>
  <c r="B7" i="27" s="1"/>
  <c r="C7" i="27" s="1"/>
  <c r="I72" i="27"/>
  <c r="D84" i="27"/>
  <c r="P84" i="27" s="1"/>
  <c r="M78" i="27"/>
  <c r="O78" i="27"/>
  <c r="D23" i="27"/>
  <c r="P23" i="27" s="1"/>
  <c r="J75" i="27"/>
  <c r="L29" i="27"/>
  <c r="I81" i="27"/>
  <c r="L81" i="27"/>
  <c r="I23" i="27"/>
  <c r="I75" i="27"/>
  <c r="H75" i="27"/>
  <c r="K75" i="27"/>
  <c r="M66" i="27"/>
  <c r="O66" i="27"/>
  <c r="M81" i="27"/>
  <c r="O81" i="27"/>
  <c r="M62" i="27"/>
  <c r="O62" i="27"/>
  <c r="M20" i="27"/>
  <c r="O20" i="27"/>
  <c r="M80" i="27"/>
  <c r="O80" i="27"/>
  <c r="M53" i="27"/>
  <c r="O53" i="27"/>
  <c r="M5" i="27"/>
  <c r="M70" i="27"/>
  <c r="O70" i="27"/>
  <c r="M13" i="27"/>
  <c r="O13" i="27"/>
  <c r="M35" i="27"/>
  <c r="O35" i="27"/>
  <c r="M24" i="27"/>
  <c r="M55" i="27"/>
  <c r="O55" i="27"/>
  <c r="M69" i="27"/>
  <c r="O69" i="27"/>
  <c r="M26" i="27"/>
  <c r="O26" i="27"/>
  <c r="M72" i="27"/>
  <c r="O72" i="27"/>
  <c r="M83" i="27"/>
  <c r="O83" i="27"/>
  <c r="M40" i="27"/>
  <c r="O40" i="27"/>
  <c r="M3" i="27"/>
  <c r="M73" i="27"/>
  <c r="O73" i="27"/>
  <c r="M42" i="27"/>
  <c r="O42" i="27"/>
  <c r="M82" i="27"/>
  <c r="O82" i="27"/>
  <c r="M44" i="27"/>
  <c r="O44" i="27"/>
  <c r="M76" i="27"/>
  <c r="M65" i="27"/>
  <c r="O65" i="27"/>
  <c r="M28" i="27"/>
  <c r="O28" i="27"/>
  <c r="M14" i="27"/>
  <c r="O14" i="27"/>
  <c r="E34" i="27"/>
  <c r="K33" i="27"/>
  <c r="J54" i="27"/>
  <c r="H73" i="27"/>
  <c r="H67" i="27"/>
  <c r="H54" i="27"/>
  <c r="L73" i="27"/>
  <c r="E74" i="27"/>
  <c r="D82" i="27"/>
  <c r="B82" i="27" s="1"/>
  <c r="C82" i="27" s="1"/>
  <c r="S79" i="27" s="1"/>
  <c r="V79" i="27" s="1"/>
  <c r="D73" i="27"/>
  <c r="P73" i="27" s="1"/>
  <c r="D49" i="27"/>
  <c r="B49" i="27" s="1"/>
  <c r="C49" i="27" s="1"/>
  <c r="S35" i="27" s="1"/>
  <c r="V35" i="27" s="1"/>
  <c r="D86" i="27"/>
  <c r="B86" i="27" s="1"/>
  <c r="C86" i="27" s="1"/>
  <c r="S10" i="27" s="1"/>
  <c r="V10" i="27" s="1"/>
  <c r="D69" i="27"/>
  <c r="B69" i="27" s="1"/>
  <c r="C69" i="27" s="1"/>
  <c r="S17" i="27" s="1"/>
  <c r="V17" i="27" s="1"/>
  <c r="D48" i="27"/>
  <c r="P48" i="27" s="1"/>
  <c r="D55" i="27"/>
  <c r="P55" i="27" s="1"/>
  <c r="D36" i="27"/>
  <c r="D74" i="27"/>
  <c r="B74" i="27" s="1"/>
  <c r="C74" i="27" s="1"/>
  <c r="S78" i="27" s="1"/>
  <c r="V78" i="27" s="1"/>
  <c r="D14" i="27"/>
  <c r="B14" i="27" s="1"/>
  <c r="C14" i="27" s="1"/>
  <c r="S54" i="27" s="1"/>
  <c r="V54" i="27" s="1"/>
  <c r="D24" i="27"/>
  <c r="B24" i="27" s="1"/>
  <c r="C24" i="27" s="1"/>
  <c r="S14" i="27" s="1"/>
  <c r="V14" i="27" s="1"/>
  <c r="H17" i="27"/>
  <c r="J50" i="27"/>
  <c r="I41" i="27"/>
  <c r="E96" i="27"/>
  <c r="K48" i="27"/>
  <c r="H41" i="27"/>
  <c r="D3" i="27"/>
  <c r="P3" i="27" s="1"/>
  <c r="E50" i="27"/>
  <c r="E30" i="27"/>
  <c r="D72" i="27"/>
  <c r="P72" i="27" s="1"/>
  <c r="E41" i="27"/>
  <c r="E18" i="27"/>
  <c r="D51" i="27"/>
  <c r="E44" i="27"/>
  <c r="D88" i="27"/>
  <c r="B88" i="27" s="1"/>
  <c r="C88" i="27" s="1"/>
  <c r="S18" i="27" s="1"/>
  <c r="V18" i="27" s="1"/>
  <c r="I70" i="27"/>
  <c r="L96" i="27"/>
  <c r="E85" i="27"/>
  <c r="D35" i="27"/>
  <c r="P35" i="27" s="1"/>
  <c r="E57" i="27"/>
  <c r="I85" i="27"/>
  <c r="H96" i="27"/>
  <c r="I48" i="27"/>
  <c r="D42" i="27"/>
  <c r="B42" i="27" s="1"/>
  <c r="J85" i="27"/>
  <c r="J96" i="27"/>
  <c r="J5" i="27"/>
  <c r="D40" i="27"/>
  <c r="P40" i="27" s="1"/>
  <c r="D13" i="27"/>
  <c r="P13" i="27" s="1"/>
  <c r="E48" i="27"/>
  <c r="D50" i="27"/>
  <c r="P50" i="27" s="1"/>
  <c r="E35" i="27"/>
  <c r="H81" i="27"/>
  <c r="J78" i="27"/>
  <c r="H29" i="27"/>
  <c r="I18" i="27"/>
  <c r="D70" i="27"/>
  <c r="B70" i="27" s="1"/>
  <c r="C70" i="27" s="1"/>
  <c r="S22" i="27" s="1"/>
  <c r="V22" i="27" s="1"/>
  <c r="E81" i="27"/>
  <c r="H40" i="27"/>
  <c r="E71" i="27"/>
  <c r="J81" i="27"/>
  <c r="K76" i="27"/>
  <c r="J29" i="27"/>
  <c r="D83" i="27"/>
  <c r="P83" i="27" s="1"/>
  <c r="I50" i="27"/>
  <c r="D43" i="27"/>
  <c r="B43" i="27" s="1"/>
  <c r="C43" i="27" s="1"/>
  <c r="S34" i="27" s="1"/>
  <c r="V34" i="27" s="1"/>
  <c r="I29" i="27"/>
  <c r="I80" i="27"/>
  <c r="J66" i="27"/>
  <c r="H48" i="27"/>
  <c r="E83" i="27"/>
  <c r="K18" i="27"/>
  <c r="K50" i="27"/>
  <c r="K72" i="27"/>
  <c r="K74" i="27"/>
  <c r="K36" i="27"/>
  <c r="K96" i="27"/>
  <c r="K29" i="27"/>
  <c r="J48" i="27"/>
  <c r="D66" i="27"/>
  <c r="B66" i="27" s="1"/>
  <c r="C66" i="27" s="1"/>
  <c r="S15" i="27" s="1"/>
  <c r="V15" i="27" s="1"/>
  <c r="I14" i="27"/>
  <c r="D81" i="27"/>
  <c r="P81" i="27" s="1"/>
  <c r="K67" i="27"/>
  <c r="K88" i="27"/>
  <c r="L9" i="27"/>
  <c r="L18" i="27"/>
  <c r="L35" i="27"/>
  <c r="L48" i="27"/>
  <c r="L72" i="27"/>
  <c r="L97" i="27"/>
  <c r="L41" i="27"/>
  <c r="L32" i="27"/>
  <c r="L67" i="27"/>
  <c r="L86" i="27"/>
  <c r="L16" i="27"/>
  <c r="L44" i="27"/>
  <c r="L62" i="27"/>
  <c r="L83" i="27"/>
  <c r="E20" i="27"/>
  <c r="D20" i="27"/>
  <c r="P20" i="27" s="1"/>
  <c r="D62" i="27"/>
  <c r="E87" i="27"/>
  <c r="I9" i="27"/>
  <c r="J70" i="27"/>
  <c r="H70" i="27"/>
  <c r="K5" i="27"/>
  <c r="E9" i="27"/>
  <c r="K56" i="27"/>
  <c r="J49" i="27"/>
  <c r="K62" i="27"/>
  <c r="I35" i="27"/>
  <c r="H74" i="27"/>
  <c r="J35" i="27"/>
  <c r="E68" i="27"/>
  <c r="I5" i="27"/>
  <c r="H43" i="27"/>
  <c r="E43" i="27"/>
  <c r="K82" i="27"/>
  <c r="K84" i="27"/>
  <c r="H57" i="27"/>
  <c r="H49" i="27"/>
  <c r="H13" i="27"/>
  <c r="H76" i="27"/>
  <c r="H72" i="27"/>
  <c r="H62" i="27"/>
  <c r="J97" i="27"/>
  <c r="H10" i="27"/>
  <c r="H36" i="27"/>
  <c r="H88" i="27"/>
  <c r="J27" i="27"/>
  <c r="K44" i="27"/>
  <c r="K14" i="27"/>
  <c r="K43" i="27"/>
  <c r="I87" i="27"/>
  <c r="K10" i="27"/>
  <c r="L36" i="27"/>
  <c r="L69" i="27"/>
  <c r="E10" i="27"/>
  <c r="E38" i="27"/>
  <c r="J83" i="27"/>
  <c r="J44" i="27"/>
  <c r="I44" i="27"/>
  <c r="E40" i="27"/>
  <c r="E4" i="27"/>
  <c r="I17" i="27"/>
  <c r="H82" i="27"/>
  <c r="L80" i="27"/>
  <c r="I15" i="27"/>
  <c r="H5" i="27"/>
  <c r="J76" i="27"/>
  <c r="K58" i="27"/>
  <c r="K9" i="27"/>
  <c r="L66" i="27"/>
  <c r="I57" i="27"/>
  <c r="H86" i="27"/>
  <c r="H69" i="27"/>
  <c r="L74" i="27"/>
  <c r="L88" i="27"/>
  <c r="H84" i="27"/>
  <c r="H97" i="27"/>
  <c r="I84" i="27"/>
  <c r="H66" i="27"/>
  <c r="J42" i="27"/>
  <c r="H37" i="27"/>
  <c r="E49" i="27"/>
  <c r="K4" i="27"/>
  <c r="L42" i="27"/>
  <c r="I49" i="27"/>
  <c r="J43" i="27"/>
  <c r="I42" i="27"/>
  <c r="L43" i="27"/>
  <c r="I97" i="27"/>
  <c r="J14" i="27"/>
  <c r="L70" i="27"/>
  <c r="L57" i="27"/>
  <c r="I74" i="27"/>
  <c r="J57" i="27"/>
  <c r="H51" i="27"/>
  <c r="K51" i="27"/>
  <c r="J84" i="27"/>
  <c r="K40" i="27"/>
  <c r="K70" i="27"/>
  <c r="J9" i="27"/>
  <c r="E70" i="27"/>
  <c r="E97" i="27"/>
  <c r="K66" i="27"/>
  <c r="I88" i="27"/>
  <c r="H55" i="27"/>
  <c r="E28" i="27"/>
  <c r="I55" i="27"/>
  <c r="L82" i="27"/>
  <c r="L55" i="27"/>
  <c r="L84" i="27"/>
  <c r="L14" i="27"/>
  <c r="L56" i="27"/>
  <c r="L71" i="27"/>
  <c r="E88" i="27"/>
  <c r="L76" i="27"/>
  <c r="I90" i="27"/>
  <c r="K80" i="27"/>
  <c r="J55" i="27"/>
  <c r="I10" i="27"/>
  <c r="J15" i="27"/>
  <c r="J24" i="27"/>
  <c r="E69" i="27"/>
  <c r="K71" i="27"/>
  <c r="E63" i="27"/>
  <c r="K90" i="27"/>
  <c r="K35" i="27"/>
  <c r="K27" i="27"/>
  <c r="I43" i="27"/>
  <c r="E56" i="27"/>
  <c r="H42" i="27"/>
  <c r="E3" i="27"/>
  <c r="I13" i="27"/>
  <c r="J88" i="27"/>
  <c r="J82" i="27"/>
  <c r="J10" i="27"/>
  <c r="E42" i="27"/>
  <c r="K81" i="27"/>
  <c r="M86" i="27"/>
  <c r="O86" i="27"/>
  <c r="M41" i="27"/>
  <c r="O41" i="27"/>
  <c r="M43" i="27"/>
  <c r="O43" i="27"/>
  <c r="K69" i="27"/>
  <c r="K37" i="27"/>
  <c r="E82" i="27"/>
  <c r="M87" i="27"/>
  <c r="O87" i="27"/>
  <c r="M71" i="27"/>
  <c r="O71" i="27"/>
  <c r="M88" i="27"/>
  <c r="O88" i="27"/>
  <c r="M84" i="27"/>
  <c r="O84" i="27"/>
  <c r="M51" i="27"/>
  <c r="O51" i="27"/>
  <c r="M49" i="27"/>
  <c r="O49" i="27"/>
  <c r="M99" i="27"/>
  <c r="O99" i="27"/>
  <c r="M74" i="27"/>
  <c r="O74" i="27"/>
  <c r="M15" i="27"/>
  <c r="O15" i="27"/>
  <c r="M97" i="27"/>
  <c r="O97" i="27"/>
  <c r="M57" i="27"/>
  <c r="O57" i="27"/>
  <c r="M68" i="27"/>
  <c r="O68" i="27"/>
  <c r="M96" i="27"/>
  <c r="O96" i="27"/>
  <c r="M50" i="27"/>
  <c r="O50" i="27"/>
  <c r="M48" i="27"/>
  <c r="O48" i="27"/>
  <c r="M18" i="27"/>
  <c r="O18" i="27"/>
  <c r="M9" i="27"/>
  <c r="K24" i="27"/>
  <c r="J36" i="27"/>
  <c r="E36" i="27"/>
  <c r="H71" i="27"/>
  <c r="E73" i="27"/>
  <c r="E86" i="27"/>
  <c r="E99" i="27"/>
  <c r="O52" i="27"/>
  <c r="O76" i="27"/>
  <c r="O9" i="27"/>
  <c r="O93" i="27"/>
  <c r="O24" i="27"/>
  <c r="O5" i="27"/>
  <c r="O94" i="27"/>
  <c r="O58" i="27"/>
  <c r="O77" i="27"/>
  <c r="O17" i="27"/>
  <c r="M101" i="27"/>
  <c r="K101" i="27"/>
  <c r="E101" i="27"/>
  <c r="O56" i="27"/>
  <c r="J101" i="27"/>
  <c r="F101" i="27"/>
  <c r="I101" i="27"/>
  <c r="G101" i="27"/>
  <c r="L101" i="27"/>
  <c r="O3" i="27"/>
  <c r="H101" i="27"/>
  <c r="G21" i="64" l="1"/>
  <c r="G13" i="64"/>
  <c r="G4" i="62"/>
  <c r="G7" i="62"/>
  <c r="G16" i="61"/>
  <c r="G8" i="57"/>
  <c r="G10" i="16"/>
  <c r="N13" i="16"/>
  <c r="G6" i="66"/>
  <c r="N12" i="16"/>
  <c r="P85" i="27"/>
  <c r="B29" i="27"/>
  <c r="C29" i="27" s="1"/>
  <c r="P37" i="27"/>
  <c r="B81" i="27"/>
  <c r="C81" i="27" s="1"/>
  <c r="P19" i="27"/>
  <c r="B3" i="27"/>
  <c r="C3" i="27" s="1"/>
  <c r="P22" i="27"/>
  <c r="P14" i="27"/>
  <c r="B73" i="27"/>
  <c r="C73" i="27" s="1"/>
  <c r="P88" i="27"/>
  <c r="P61" i="27"/>
  <c r="B50" i="27"/>
  <c r="C50" i="27" s="1"/>
  <c r="P15" i="27"/>
  <c r="B59" i="27"/>
  <c r="C59" i="27" s="1"/>
  <c r="S68" i="27" s="1"/>
  <c r="V68" i="27" s="1"/>
  <c r="P42" i="27"/>
  <c r="B96" i="27"/>
  <c r="C96" i="27" s="1"/>
  <c r="S39" i="27" s="1"/>
  <c r="V39" i="27" s="1"/>
  <c r="P57" i="27"/>
  <c r="P24" i="27"/>
  <c r="P6" i="27"/>
  <c r="P7" i="27"/>
  <c r="P92" i="27"/>
  <c r="P49" i="27"/>
  <c r="B33" i="27"/>
  <c r="C33" i="27" s="1"/>
  <c r="B87" i="27"/>
  <c r="C87" i="27" s="1"/>
  <c r="S43" i="27" s="1"/>
  <c r="V43" i="27" s="1"/>
  <c r="B5" i="27"/>
  <c r="C5" i="27" s="1"/>
  <c r="S86" i="27" s="1"/>
  <c r="V86" i="27" s="1"/>
  <c r="B78" i="27"/>
  <c r="C78" i="27" s="1"/>
  <c r="P43" i="27"/>
  <c r="B21" i="27"/>
  <c r="C21" i="27" s="1"/>
  <c r="S46" i="27" s="1"/>
  <c r="V46" i="27" s="1"/>
  <c r="P82" i="27"/>
  <c r="P74" i="27"/>
  <c r="B67" i="27"/>
  <c r="C67" i="27" s="1"/>
  <c r="S47" i="27" s="1"/>
  <c r="V47" i="27" s="1"/>
  <c r="B12" i="27"/>
  <c r="C12" i="27" s="1"/>
  <c r="S87" i="27" s="1"/>
  <c r="V87" i="27" s="1"/>
  <c r="B47" i="27"/>
  <c r="C47" i="27" s="1"/>
  <c r="S7" i="27" s="1"/>
  <c r="V7" i="27" s="1"/>
  <c r="P90" i="27"/>
  <c r="P95" i="27"/>
  <c r="B98" i="27"/>
  <c r="C98" i="27" s="1"/>
  <c r="B65" i="27"/>
  <c r="C65" i="27" s="1"/>
  <c r="P53" i="27"/>
  <c r="B31" i="27"/>
  <c r="C31" i="27" s="1"/>
  <c r="B75" i="27"/>
  <c r="C75" i="27" s="1"/>
  <c r="P66" i="27"/>
  <c r="B32" i="27"/>
  <c r="C32" i="27" s="1"/>
  <c r="P60" i="27"/>
  <c r="B38" i="27"/>
  <c r="C38" i="27" s="1"/>
  <c r="S73" i="27" s="1"/>
  <c r="V73" i="27" s="1"/>
  <c r="P89" i="27"/>
  <c r="P4" i="27"/>
  <c r="B11" i="27"/>
  <c r="C11" i="27" s="1"/>
  <c r="P34" i="27"/>
  <c r="P63" i="27"/>
  <c r="B79" i="27"/>
  <c r="C79" i="27" s="1"/>
  <c r="S80" i="27" s="1"/>
  <c r="V80" i="27" s="1"/>
  <c r="B41" i="27"/>
  <c r="C41" i="27" s="1"/>
  <c r="S29" i="27" s="1"/>
  <c r="V29" i="27" s="1"/>
  <c r="B27" i="27"/>
  <c r="C27" i="27" s="1"/>
  <c r="S49" i="27" s="1"/>
  <c r="V49" i="27" s="1"/>
  <c r="P36" i="27"/>
  <c r="B36" i="27"/>
  <c r="C36" i="27" s="1"/>
  <c r="B68" i="27"/>
  <c r="C68" i="27" s="1"/>
  <c r="S63" i="27" s="1"/>
  <c r="V63" i="27" s="1"/>
  <c r="P68" i="27"/>
  <c r="B35" i="27"/>
  <c r="C35" i="27" s="1"/>
  <c r="P30" i="27"/>
  <c r="B8" i="27"/>
  <c r="C8" i="27" s="1"/>
  <c r="S59" i="27" s="1"/>
  <c r="V59" i="27" s="1"/>
  <c r="B56" i="27"/>
  <c r="C56" i="27" s="1"/>
  <c r="S8" i="27" s="1"/>
  <c r="V8" i="27" s="1"/>
  <c r="P16" i="27"/>
  <c r="B94" i="27"/>
  <c r="C94" i="27" s="1"/>
  <c r="B55" i="27"/>
  <c r="C55" i="27" s="1"/>
  <c r="S64" i="27" s="1"/>
  <c r="V64" i="27" s="1"/>
  <c r="P77" i="27"/>
  <c r="B80" i="27"/>
  <c r="C80" i="27" s="1"/>
  <c r="B40" i="27"/>
  <c r="C40" i="27" s="1"/>
  <c r="S67" i="27" s="1"/>
  <c r="V67" i="27" s="1"/>
  <c r="P93" i="27"/>
  <c r="B83" i="27"/>
  <c r="C83" i="27" s="1"/>
  <c r="B39" i="27"/>
  <c r="C39" i="27" s="1"/>
  <c r="S24" i="27" s="1"/>
  <c r="V24" i="27" s="1"/>
  <c r="B48" i="27"/>
  <c r="C48" i="27" s="1"/>
  <c r="B72" i="27"/>
  <c r="C72" i="27" s="1"/>
  <c r="S38" i="27" s="1"/>
  <c r="V38" i="27" s="1"/>
  <c r="B54" i="27"/>
  <c r="C54" i="27" s="1"/>
  <c r="S13" i="27" s="1"/>
  <c r="V13" i="27" s="1"/>
  <c r="P46" i="27"/>
  <c r="B13" i="27"/>
  <c r="C13" i="27" s="1"/>
  <c r="S53" i="27" s="1"/>
  <c r="V53" i="27" s="1"/>
  <c r="P70" i="27"/>
  <c r="B84" i="27"/>
  <c r="C84" i="27" s="1"/>
  <c r="S9" i="27" s="1"/>
  <c r="V9" i="27" s="1"/>
  <c r="B52" i="27"/>
  <c r="C52" i="27" s="1"/>
  <c r="S26" i="27" s="1"/>
  <c r="V26" i="27" s="1"/>
  <c r="P86" i="27"/>
  <c r="B76" i="27"/>
  <c r="C76" i="27" s="1"/>
  <c r="B64" i="27"/>
  <c r="C64" i="27" s="1"/>
  <c r="P58" i="27"/>
  <c r="C6" i="27"/>
  <c r="S21" i="27" s="1"/>
  <c r="V21" i="27" s="1"/>
  <c r="B18" i="27"/>
  <c r="C18" i="27" s="1"/>
  <c r="S69" i="27" s="1"/>
  <c r="V69" i="27" s="1"/>
  <c r="B10" i="27"/>
  <c r="C10" i="27" s="1"/>
  <c r="P69" i="27"/>
  <c r="C63" i="27"/>
  <c r="D101" i="27"/>
  <c r="P99" i="27"/>
  <c r="C99" i="27"/>
  <c r="S12" i="27" s="1"/>
  <c r="V12" i="27" s="1"/>
  <c r="P62" i="27"/>
  <c r="B62" i="27"/>
  <c r="C62" i="27" s="1"/>
  <c r="B44" i="27"/>
  <c r="C44" i="27" s="1"/>
  <c r="S33" i="27" s="1"/>
  <c r="V33" i="27" s="1"/>
  <c r="P44" i="27"/>
  <c r="B28" i="27"/>
  <c r="C28" i="27" s="1"/>
  <c r="S27" i="27" s="1"/>
  <c r="V27" i="27" s="1"/>
  <c r="P9" i="27"/>
  <c r="B9" i="27"/>
  <c r="C9" i="27" s="1"/>
  <c r="S5" i="27" s="1"/>
  <c r="V5" i="27" s="1"/>
  <c r="B71" i="27"/>
  <c r="C71" i="27" s="1"/>
  <c r="S40" i="27" s="1"/>
  <c r="V40" i="27" s="1"/>
  <c r="B51" i="27"/>
  <c r="C51" i="27" s="1"/>
  <c r="S23" i="27" s="1"/>
  <c r="V23" i="27" s="1"/>
  <c r="P51" i="27"/>
  <c r="B25" i="27"/>
  <c r="C25" i="27" s="1"/>
  <c r="S25" i="27" s="1"/>
  <c r="V25" i="27" s="1"/>
  <c r="P25" i="27"/>
  <c r="B97" i="27"/>
  <c r="C97" i="27" s="1"/>
  <c r="S82" i="27" s="1"/>
  <c r="V82" i="27" s="1"/>
  <c r="P26" i="27"/>
  <c r="P17" i="27"/>
  <c r="B17" i="27"/>
  <c r="C17" i="27" s="1"/>
  <c r="S58" i="27" s="1"/>
  <c r="V58" i="27" s="1"/>
  <c r="B23" i="27"/>
  <c r="C23" i="27" s="1"/>
  <c r="P91" i="27"/>
  <c r="B20" i="27"/>
  <c r="C20" i="27" s="1"/>
  <c r="S4" i="27" s="1"/>
  <c r="V4" i="27" s="1"/>
  <c r="C19" i="27"/>
  <c r="P45" i="27"/>
  <c r="C42" i="2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2" authorId="0" shapeId="0" xr:uid="{00000000-0006-0000-1000-000001000000}">
      <text>
        <r>
          <rPr>
            <b/>
            <sz val="8"/>
            <color indexed="81"/>
            <rFont val="Tahoma"/>
            <family val="2"/>
          </rPr>
          <t>based on 10k so % is over inflated.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" authorId="0" shapeId="0" xr:uid="{00000000-0006-0000-1000-000002000000}">
      <text>
        <r>
          <rPr>
            <b/>
            <sz val="8"/>
            <color indexed="81"/>
            <rFont val="Tahoma"/>
            <family val="2"/>
          </rPr>
          <t xml:space="preserve">based on 4miles so under inflated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<sst xmlns="http://schemas.openxmlformats.org/spreadsheetml/2006/main" count="2499" uniqueCount="606">
  <si>
    <t>Time</t>
  </si>
  <si>
    <t>RACES</t>
  </si>
  <si>
    <t>POINTS</t>
  </si>
  <si>
    <t>Pos</t>
  </si>
  <si>
    <t>NAME</t>
  </si>
  <si>
    <t>POS</t>
  </si>
  <si>
    <t>Min/Mi</t>
  </si>
  <si>
    <t>Ian</t>
  </si>
  <si>
    <t>Davies</t>
  </si>
  <si>
    <t>James</t>
  </si>
  <si>
    <t>Julie</t>
  </si>
  <si>
    <t>Donne</t>
  </si>
  <si>
    <t>Richard</t>
  </si>
  <si>
    <t>Eakins</t>
  </si>
  <si>
    <t>Louise</t>
  </si>
  <si>
    <t>Jane</t>
  </si>
  <si>
    <t>Eiri</t>
  </si>
  <si>
    <t>Hall</t>
  </si>
  <si>
    <t>Hardie</t>
  </si>
  <si>
    <t>Dean</t>
  </si>
  <si>
    <t>Holmes</t>
  </si>
  <si>
    <t>Lynn</t>
  </si>
  <si>
    <t>Holohan</t>
  </si>
  <si>
    <t>Kim</t>
  </si>
  <si>
    <t>John</t>
  </si>
  <si>
    <t>Paul</t>
  </si>
  <si>
    <t>Hurdidge</t>
  </si>
  <si>
    <t>Christine</t>
  </si>
  <si>
    <t>Jones</t>
  </si>
  <si>
    <t>Leighton</t>
  </si>
  <si>
    <t>Gareth</t>
  </si>
  <si>
    <t>Nicola</t>
  </si>
  <si>
    <t>Steve</t>
  </si>
  <si>
    <t>Mike</t>
  </si>
  <si>
    <t>Linda</t>
  </si>
  <si>
    <t>Caroline</t>
  </si>
  <si>
    <t>Fay</t>
  </si>
  <si>
    <t>Christina</t>
  </si>
  <si>
    <t>Dewi</t>
  </si>
  <si>
    <t>Age Grade %</t>
  </si>
  <si>
    <t>DOB</t>
  </si>
  <si>
    <t>Name</t>
  </si>
  <si>
    <t>Surname</t>
  </si>
  <si>
    <t>First</t>
  </si>
  <si>
    <t>ACTUAL Race Order</t>
  </si>
  <si>
    <t>AGE GRADE Order</t>
  </si>
  <si>
    <t>Laura</t>
  </si>
  <si>
    <t>Philip</t>
  </si>
  <si>
    <t>Lee</t>
  </si>
  <si>
    <t>Bamford</t>
  </si>
  <si>
    <t>Mark</t>
  </si>
  <si>
    <t>AGE GRADE Overall Results</t>
  </si>
  <si>
    <t>Age</t>
  </si>
  <si>
    <t>Over 100% = World record level</t>
  </si>
  <si>
    <t>Over 90% = World Class</t>
  </si>
  <si>
    <t>Over 80% = National Class</t>
  </si>
  <si>
    <t>Over 70% = County Class</t>
  </si>
  <si>
    <t>Over 60% = local Class</t>
  </si>
  <si>
    <t xml:space="preserve">What is age-grading used for? </t>
  </si>
  <si>
    <t>Steve Thomas</t>
  </si>
  <si>
    <t>Ross Poiner</t>
  </si>
  <si>
    <t>Christina Smith</t>
  </si>
  <si>
    <t>Leighton Jones</t>
  </si>
  <si>
    <t>Geoff White</t>
  </si>
  <si>
    <t>James Davies</t>
  </si>
  <si>
    <t>John Holohan</t>
  </si>
  <si>
    <t>Kim Holohan</t>
  </si>
  <si>
    <t>Fay Sharpe</t>
  </si>
  <si>
    <t>Dewi West</t>
  </si>
  <si>
    <t>Ian Bamford</t>
  </si>
  <si>
    <t>Mike Nash</t>
  </si>
  <si>
    <t>Allan Smith</t>
  </si>
  <si>
    <t>Jane Elliott</t>
  </si>
  <si>
    <t>mile</t>
  </si>
  <si>
    <t>Mark Gosney</t>
  </si>
  <si>
    <t>Paul Rees</t>
  </si>
  <si>
    <t>Lee Morris</t>
  </si>
  <si>
    <t>Steve Cable</t>
  </si>
  <si>
    <t>Byron Davies</t>
  </si>
  <si>
    <t>Steve McLelland</t>
  </si>
  <si>
    <t>Caroline Sandles</t>
  </si>
  <si>
    <t>Louise Miskell</t>
  </si>
  <si>
    <t>Tony Baker</t>
  </si>
  <si>
    <t>John Sanderson</t>
  </si>
  <si>
    <t>Glyn Williams</t>
  </si>
  <si>
    <t>Linda Owens</t>
  </si>
  <si>
    <t>Nicola Julian</t>
  </si>
  <si>
    <t>Ian Hoskins</t>
  </si>
  <si>
    <t>Nina Brocklebank</t>
  </si>
  <si>
    <t>Lisa Williams</t>
  </si>
  <si>
    <t>Laura Hall</t>
  </si>
  <si>
    <t>Linda Waller</t>
  </si>
  <si>
    <t>Rob Sandles</t>
  </si>
  <si>
    <t>Sharon Trotman</t>
  </si>
  <si>
    <t>Sharon</t>
  </si>
  <si>
    <t>Gareth Morgan</t>
  </si>
  <si>
    <t>Sally Reid</t>
  </si>
  <si>
    <t>Christine Hurdidge</t>
  </si>
  <si>
    <t>Lynn Holmes</t>
  </si>
  <si>
    <t>Alfryn Easter</t>
  </si>
  <si>
    <t>Vicky Holmes</t>
  </si>
  <si>
    <t>Julie Davies</t>
  </si>
  <si>
    <t>Michelle Grey</t>
  </si>
  <si>
    <t>Mark Bamford</t>
  </si>
  <si>
    <t>Del Eyre</t>
  </si>
  <si>
    <t>Jenkins</t>
  </si>
  <si>
    <t>Ian Anderson</t>
  </si>
  <si>
    <t>Andrew Thomas</t>
  </si>
  <si>
    <t>Richard Donne</t>
  </si>
  <si>
    <t>Carwyn Jenkins</t>
  </si>
  <si>
    <t>Best %</t>
  </si>
  <si>
    <t>Heard</t>
  </si>
  <si>
    <t>Alyson</t>
  </si>
  <si>
    <r>
      <t>Improvers guide</t>
    </r>
    <r>
      <rPr>
        <b/>
        <sz val="9"/>
        <color indexed="8"/>
        <rFont val="Arial"/>
        <family val="2"/>
      </rPr>
      <t xml:space="preserve"> - last perfomance minus avg of all performances. </t>
    </r>
  </si>
  <si>
    <t>Alyson Heard</t>
  </si>
  <si>
    <t>Cordelia Loughlin</t>
  </si>
  <si>
    <t>Ashley Pascoe</t>
  </si>
  <si>
    <t>Ashley</t>
  </si>
  <si>
    <t>Marathon</t>
  </si>
  <si>
    <t>OC</t>
  </si>
  <si>
    <t>Gwen Smith</t>
  </si>
  <si>
    <t>Paul Harris</t>
  </si>
  <si>
    <t>Jane Wallace</t>
  </si>
  <si>
    <t>Aron Jones</t>
  </si>
  <si>
    <t>Philip Wallace</t>
  </si>
  <si>
    <t>Aron</t>
  </si>
  <si>
    <t>Charlie James</t>
  </si>
  <si>
    <t>Sandra Rees</t>
  </si>
  <si>
    <t>Sandra</t>
  </si>
  <si>
    <t>David</t>
  </si>
  <si>
    <t>Ross Gribble</t>
  </si>
  <si>
    <t>Gari John</t>
  </si>
  <si>
    <t>Leighton Williams</t>
  </si>
  <si>
    <t>Si Vaughan</t>
  </si>
  <si>
    <t>Emma</t>
  </si>
  <si>
    <t>Mark Eakins</t>
  </si>
  <si>
    <t>Louise Eakins</t>
  </si>
  <si>
    <t>Month</t>
  </si>
  <si>
    <t>Day</t>
  </si>
  <si>
    <t>Hughes-Dowdle</t>
  </si>
  <si>
    <t>Mike Prasad</t>
  </si>
  <si>
    <t>Jo Hughes-Dowdle</t>
  </si>
  <si>
    <t>Lee Edwards</t>
  </si>
  <si>
    <t>Dai Sullivan</t>
  </si>
  <si>
    <t>Alice Sullivan</t>
  </si>
  <si>
    <t>Emma Maiden Davies</t>
  </si>
  <si>
    <t>Chris Francis</t>
  </si>
  <si>
    <t>Chris</t>
  </si>
  <si>
    <t>Elfed Joseph</t>
  </si>
  <si>
    <t>Eiri Evans-Jones</t>
  </si>
  <si>
    <t>Nathan Flear</t>
  </si>
  <si>
    <t>Ceri Isaac</t>
  </si>
  <si>
    <t>Owen Lewis</t>
  </si>
  <si>
    <t>Rob Coffey</t>
  </si>
  <si>
    <t>Nigel Morse</t>
  </si>
  <si>
    <t>Lauren Piercy</t>
  </si>
  <si>
    <t>Sarah Barham</t>
  </si>
  <si>
    <t>Gina Southam</t>
  </si>
  <si>
    <t>Meinir Jones</t>
  </si>
  <si>
    <t>Nathan</t>
  </si>
  <si>
    <t>Barham</t>
  </si>
  <si>
    <t>Sarah</t>
  </si>
  <si>
    <t>Cayo Arran</t>
  </si>
  <si>
    <t>Andrew Arran</t>
  </si>
  <si>
    <t>Dai the Milk</t>
  </si>
  <si>
    <t>Meinir</t>
  </si>
  <si>
    <t>Gina</t>
  </si>
  <si>
    <t>Richard Webster</t>
  </si>
  <si>
    <t>2016 AVG %</t>
  </si>
  <si>
    <t>Linda Rees</t>
  </si>
  <si>
    <t>Alana Gabe</t>
  </si>
  <si>
    <t>David Barham</t>
  </si>
  <si>
    <t>Sylvian Clegg</t>
  </si>
  <si>
    <t>Christopher Jones</t>
  </si>
  <si>
    <t>Helen</t>
  </si>
  <si>
    <t>Dean Hardie</t>
  </si>
  <si>
    <t>Gareth Evans</t>
  </si>
  <si>
    <t>Laura Sharpe</t>
  </si>
  <si>
    <t>Helen Jenkins</t>
  </si>
  <si>
    <t>Sue Davies</t>
  </si>
  <si>
    <t>Craig Tindal</t>
  </si>
  <si>
    <t>Dan Gilbert</t>
  </si>
  <si>
    <t>Ed Davies</t>
  </si>
  <si>
    <t>Viv Kavanagh</t>
  </si>
  <si>
    <t>Gareth Meardon</t>
  </si>
  <si>
    <t>Ed</t>
  </si>
  <si>
    <t>Archer</t>
  </si>
  <si>
    <t>Chris Simons</t>
  </si>
  <si>
    <t>Julie Archer</t>
  </si>
  <si>
    <t>Clare Hyndman</t>
  </si>
  <si>
    <t>Caroline Jones</t>
  </si>
  <si>
    <t>David Doherty</t>
  </si>
  <si>
    <t>Doherty</t>
  </si>
  <si>
    <t>Alan Davies</t>
  </si>
  <si>
    <t>Clive Greaves</t>
  </si>
  <si>
    <t>Richard Cannon</t>
  </si>
  <si>
    <t>Laura Hughes-Dowdle</t>
  </si>
  <si>
    <t>Steve Smith</t>
  </si>
  <si>
    <t>Hywel Mainwaring</t>
  </si>
  <si>
    <t>Steve Raikes</t>
  </si>
  <si>
    <t>Rachel Waltham</t>
  </si>
  <si>
    <t>Trudi Cook</t>
  </si>
  <si>
    <t>Darren Hall</t>
  </si>
  <si>
    <t>Paul Arnold</t>
  </si>
  <si>
    <t>Jayne Arnold</t>
  </si>
  <si>
    <t>Jeremy Haynes</t>
  </si>
  <si>
    <t>Phil Davies</t>
  </si>
  <si>
    <t>Paula Stockley</t>
  </si>
  <si>
    <t>Shereen</t>
  </si>
  <si>
    <t>Anthony</t>
  </si>
  <si>
    <t>Saran</t>
  </si>
  <si>
    <t>Evans</t>
  </si>
  <si>
    <t>the most head to head races is the winner.</t>
  </si>
  <si>
    <t>Diane Ridgeway</t>
  </si>
  <si>
    <t>Diane</t>
  </si>
  <si>
    <t>Peter</t>
  </si>
  <si>
    <t>Clement</t>
  </si>
  <si>
    <t>Dusgate</t>
  </si>
  <si>
    <t>Karen</t>
  </si>
  <si>
    <t>Tim</t>
  </si>
  <si>
    <t>Martin</t>
  </si>
  <si>
    <t>Gavin Davies</t>
  </si>
  <si>
    <t>Michelle</t>
  </si>
  <si>
    <t>Gavin</t>
  </si>
  <si>
    <t>Bennett</t>
  </si>
  <si>
    <t>Johns</t>
  </si>
  <si>
    <t>Katie</t>
  </si>
  <si>
    <t>Kevin</t>
  </si>
  <si>
    <t>Anna</t>
  </si>
  <si>
    <t>2.  If there is a tie on overall age grade percentage after 10 races, the one who has won</t>
  </si>
  <si>
    <t>If that doesn't separate them then 1. applies</t>
  </si>
  <si>
    <t>Kelly</t>
  </si>
  <si>
    <t>Adrian</t>
  </si>
  <si>
    <t>Paula</t>
  </si>
  <si>
    <t>Dave</t>
  </si>
  <si>
    <t>Alex</t>
  </si>
  <si>
    <t>Age WR</t>
  </si>
  <si>
    <t>Age WR Tester</t>
  </si>
  <si>
    <t>Female</t>
  </si>
  <si>
    <t>Male</t>
  </si>
  <si>
    <t>Interesting Fact</t>
  </si>
  <si>
    <t>World record for running a mile backwards is 05:54</t>
  </si>
  <si>
    <t>Factor</t>
  </si>
  <si>
    <t>WR Time</t>
  </si>
  <si>
    <t>Gender</t>
  </si>
  <si>
    <t>Pts</t>
  </si>
  <si>
    <t>Men</t>
  </si>
  <si>
    <t>Women</t>
  </si>
  <si>
    <t>Distance</t>
  </si>
  <si>
    <t>1 mile</t>
  </si>
  <si>
    <t xml:space="preserve">The tables work by recording the world record performance for regular distance events, for men and women. </t>
  </si>
  <si>
    <t>Age grading is a way to adjust an athlete's performance according to age and gender. The age-grading tables were developed by the World Association of Veteran Athletes.</t>
  </si>
  <si>
    <t>This age WR is then devided by your actual finish time, producing a percentage of the WR. The higher the percentage the closer you are to the WR for that age</t>
  </si>
  <si>
    <t>Age grading can be used to compare performances across different ages and gender, track your own performance over time; identify your best events; set goals for current and future years; and identify your best ever performance.</t>
  </si>
  <si>
    <t>Manisha</t>
  </si>
  <si>
    <t>Heron</t>
  </si>
  <si>
    <t>Evans-Jones</t>
  </si>
  <si>
    <t>Karl</t>
  </si>
  <si>
    <t>Gosney</t>
  </si>
  <si>
    <t>Victoria</t>
  </si>
  <si>
    <t>Arabella</t>
  </si>
  <si>
    <t>Alan</t>
  </si>
  <si>
    <t>Alice</t>
  </si>
  <si>
    <t>Clare</t>
  </si>
  <si>
    <t>Baxter</t>
  </si>
  <si>
    <t>Gilbert</t>
  </si>
  <si>
    <t>Stewart</t>
  </si>
  <si>
    <t>Johnson</t>
  </si>
  <si>
    <t>Sean</t>
  </si>
  <si>
    <t>Edwards</t>
  </si>
  <si>
    <t>Andy</t>
  </si>
  <si>
    <t>Fran Newman</t>
  </si>
  <si>
    <t>Fran</t>
  </si>
  <si>
    <t>Jo</t>
  </si>
  <si>
    <t>1.  If there is a tie on age grade percentage in an individual race, the slowest person will be listed first</t>
  </si>
  <si>
    <t>Katie Williams</t>
  </si>
  <si>
    <t>Victoria Holmes</t>
  </si>
  <si>
    <t>Clare Baxter</t>
  </si>
  <si>
    <t>Rob</t>
  </si>
  <si>
    <t>Manisha Rickards</t>
  </si>
  <si>
    <t>Andy Rees</t>
  </si>
  <si>
    <t>Kevin Watson</t>
  </si>
  <si>
    <t>Bev</t>
  </si>
  <si>
    <t>1mile results in Row 14 of Age Grade Listing 'men' / 'women'</t>
  </si>
  <si>
    <t>Paul Jenkins</t>
  </si>
  <si>
    <t>James Bennett</t>
  </si>
  <si>
    <t>Dave Williams</t>
  </si>
  <si>
    <t>Steve Jones</t>
  </si>
  <si>
    <t>Peter Clement</t>
  </si>
  <si>
    <t>Bev Jones</t>
  </si>
  <si>
    <t>Louise Steer</t>
  </si>
  <si>
    <t>Laura Gilbert</t>
  </si>
  <si>
    <t>Caroline Morgan</t>
  </si>
  <si>
    <t>Arnold</t>
  </si>
  <si>
    <t>Chris Pridmore</t>
  </si>
  <si>
    <t>Cris Arnold</t>
  </si>
  <si>
    <t>Cris</t>
  </si>
  <si>
    <t>Ruth Salmon</t>
  </si>
  <si>
    <t>Chris Snary</t>
  </si>
  <si>
    <t>Ruth</t>
  </si>
  <si>
    <t>Alex Heron</t>
  </si>
  <si>
    <t>Megan</t>
  </si>
  <si>
    <t>Julian</t>
  </si>
  <si>
    <t>Lewis</t>
  </si>
  <si>
    <t>Lisk</t>
  </si>
  <si>
    <t>Llewelyn</t>
  </si>
  <si>
    <t>Lloyd</t>
  </si>
  <si>
    <t>Morgan</t>
  </si>
  <si>
    <t>Parry</t>
  </si>
  <si>
    <t>Morris</t>
  </si>
  <si>
    <t>Newman</t>
  </si>
  <si>
    <t>Owens</t>
  </si>
  <si>
    <t>Pascoe</t>
  </si>
  <si>
    <t>Prasad</t>
  </si>
  <si>
    <t>Pridmore</t>
  </si>
  <si>
    <t>Pritchard</t>
  </si>
  <si>
    <t>Rees</t>
  </si>
  <si>
    <t>Rickards</t>
  </si>
  <si>
    <t>Ridgeway</t>
  </si>
  <si>
    <t>Roberts</t>
  </si>
  <si>
    <t>Rowe</t>
  </si>
  <si>
    <t>Sandles</t>
  </si>
  <si>
    <t>Smith</t>
  </si>
  <si>
    <t>Sharpe</t>
  </si>
  <si>
    <t>Simons</t>
  </si>
  <si>
    <t>Chick</t>
  </si>
  <si>
    <t>Southam</t>
  </si>
  <si>
    <t>Stockley</t>
  </si>
  <si>
    <t>Sullivan</t>
  </si>
  <si>
    <t>Trotman</t>
  </si>
  <si>
    <t>Wake</t>
  </si>
  <si>
    <t>Wallace</t>
  </si>
  <si>
    <t>Watson</t>
  </si>
  <si>
    <t>West</t>
  </si>
  <si>
    <t>Williams</t>
  </si>
  <si>
    <t>Salmon</t>
  </si>
  <si>
    <t>McLelland</t>
  </si>
  <si>
    <t>Snary</t>
  </si>
  <si>
    <t>Steer</t>
  </si>
  <si>
    <t>Francis Heron</t>
  </si>
  <si>
    <t>Sean Morgans</t>
  </si>
  <si>
    <t>Francis</t>
  </si>
  <si>
    <t>Morgans</t>
  </si>
  <si>
    <t>Debra</t>
  </si>
  <si>
    <t>10k results in Row 30 of Age Grade Listing 'men' / 'women'</t>
  </si>
  <si>
    <t>Hans Thompson</t>
  </si>
  <si>
    <t>Hans</t>
  </si>
  <si>
    <t>Thompson</t>
  </si>
  <si>
    <t>Christian</t>
  </si>
  <si>
    <t>Fox</t>
  </si>
  <si>
    <t>Sam Grunhut</t>
  </si>
  <si>
    <t>Stephen</t>
  </si>
  <si>
    <t>Grunhut</t>
  </si>
  <si>
    <t>Sam</t>
  </si>
  <si>
    <t>Fielding</t>
  </si>
  <si>
    <t>Claire</t>
  </si>
  <si>
    <t>Scott</t>
  </si>
  <si>
    <t>Grey</t>
  </si>
  <si>
    <t>Jenny Stanford</t>
  </si>
  <si>
    <t>Debbie Gibbs</t>
  </si>
  <si>
    <t>Michelle Thomas-Luisi</t>
  </si>
  <si>
    <t>William</t>
  </si>
  <si>
    <t>Nia</t>
  </si>
  <si>
    <t>Banfield</t>
  </si>
  <si>
    <t>Bytheway</t>
  </si>
  <si>
    <t>Amelia</t>
  </si>
  <si>
    <t>Cunliffe</t>
  </si>
  <si>
    <t>Bob</t>
  </si>
  <si>
    <t>STUART</t>
  </si>
  <si>
    <t>DAVIES</t>
  </si>
  <si>
    <t>Timothy Nigel</t>
  </si>
  <si>
    <t>Debbie</t>
  </si>
  <si>
    <t>Gibbs</t>
  </si>
  <si>
    <t>Rosemarie</t>
  </si>
  <si>
    <t>Terry</t>
  </si>
  <si>
    <t>Brian</t>
  </si>
  <si>
    <t>MacBride</t>
  </si>
  <si>
    <t>MacDermott</t>
  </si>
  <si>
    <t>Deborah</t>
  </si>
  <si>
    <t>McCusker</t>
  </si>
  <si>
    <t>Stanford</t>
  </si>
  <si>
    <t>thomas</t>
  </si>
  <si>
    <t>Thomas-Luisi</t>
  </si>
  <si>
    <t>Joy</t>
  </si>
  <si>
    <t>Jenny</t>
  </si>
  <si>
    <t>Nic Rowe</t>
  </si>
  <si>
    <t>Nic</t>
  </si>
  <si>
    <t>Ralph</t>
  </si>
  <si>
    <t>Jia Ping Lee</t>
  </si>
  <si>
    <t>Saran Lewis</t>
  </si>
  <si>
    <t>00:06:27</t>
  </si>
  <si>
    <t>Jia Ping</t>
  </si>
  <si>
    <t>Justin Sperrin</t>
  </si>
  <si>
    <t>Terry Jones</t>
  </si>
  <si>
    <t>Justin</t>
  </si>
  <si>
    <t>Sperrin</t>
  </si>
  <si>
    <t>Angela</t>
  </si>
  <si>
    <t>Vicky</t>
  </si>
  <si>
    <t>Vicky Davies</t>
  </si>
  <si>
    <t>Gareth Parry</t>
  </si>
  <si>
    <t>Stuart Davies</t>
  </si>
  <si>
    <t>Chris Freestone</t>
  </si>
  <si>
    <t>Megan Chick</t>
  </si>
  <si>
    <t>Freestone</t>
  </si>
  <si>
    <t>Mead</t>
  </si>
  <si>
    <t>Harris</t>
  </si>
  <si>
    <t>Thomas</t>
  </si>
  <si>
    <t>Best 5 races to count</t>
  </si>
  <si>
    <t>00:23:38</t>
  </si>
  <si>
    <t>00:24:57</t>
  </si>
  <si>
    <t>00:25:13</t>
  </si>
  <si>
    <t>00:27:05</t>
  </si>
  <si>
    <t>00:29:27</t>
  </si>
  <si>
    <t>Jody Ralph</t>
  </si>
  <si>
    <t>Nathan Williams</t>
  </si>
  <si>
    <t>Jody</t>
  </si>
  <si>
    <t>Ynystawe</t>
  </si>
  <si>
    <t>Catergory</t>
  </si>
  <si>
    <t>F</t>
  </si>
  <si>
    <t>M</t>
  </si>
  <si>
    <t>1M</t>
  </si>
  <si>
    <t>World Standard Times 100%</t>
  </si>
  <si>
    <t xml:space="preserve">Platinum </t>
  </si>
  <si>
    <t xml:space="preserve">Gold </t>
  </si>
  <si>
    <t>Silver</t>
  </si>
  <si>
    <t xml:space="preserve">Bronze </t>
  </si>
  <si>
    <t>Copper</t>
  </si>
  <si>
    <t>Senior</t>
  </si>
  <si>
    <t>0-34</t>
  </si>
  <si>
    <t>35-39</t>
  </si>
  <si>
    <t>40-44</t>
  </si>
  <si>
    <t>44-49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</si>
  <si>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</si>
  <si>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</si>
  <si>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</si>
  <si>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</si>
  <si>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</si>
  <si>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</si>
  <si>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</si>
  <si>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</si>
  <si>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</si>
  <si>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3k</t>
  </si>
  <si>
    <t>5k</t>
  </si>
  <si>
    <t>5M</t>
  </si>
  <si>
    <t>6M</t>
  </si>
  <si>
    <t>10k</t>
  </si>
  <si>
    <t>7M</t>
  </si>
  <si>
    <t>8M</t>
  </si>
  <si>
    <t>10M</t>
  </si>
  <si>
    <t>½ Marathon</t>
  </si>
  <si>
    <t>20M</t>
  </si>
  <si>
    <r>
      <rPr>
        <sz val="12"/>
        <color theme="1"/>
        <rFont val="Aptos Narrow"/>
        <family val="2"/>
      </rPr>
      <t>½</t>
    </r>
    <r>
      <rPr>
        <sz val="12"/>
        <color theme="1"/>
        <rFont val="Arial"/>
        <family val="2"/>
      </rPr>
      <t xml:space="preserve"> Marathon</t>
    </r>
  </si>
  <si>
    <t>00:13:21</t>
  </si>
  <si>
    <t>Meaghan Jenkins</t>
  </si>
  <si>
    <t>Mark Jenkins</t>
  </si>
  <si>
    <t>4mile results in Row 16 of Age Grade Listing 'men' / 'women'</t>
  </si>
  <si>
    <t>Gorseinon Cycle track</t>
  </si>
  <si>
    <t>Meaghan</t>
  </si>
  <si>
    <t>Caroline Jones II</t>
  </si>
  <si>
    <t>Jones II</t>
  </si>
  <si>
    <t>Caroline Jones I</t>
  </si>
  <si>
    <t>Jones I</t>
  </si>
  <si>
    <t>Steve Mclelland</t>
  </si>
  <si>
    <t>Kelly Bamford</t>
  </si>
  <si>
    <t>10mile results in Row 34 of Age Grade Listing 'men' / 'women'</t>
  </si>
  <si>
    <t>Victoria Barber</t>
  </si>
  <si>
    <t>Cori Davies</t>
  </si>
  <si>
    <t>Cori</t>
  </si>
  <si>
    <t>Barber</t>
  </si>
  <si>
    <t>00:19:30</t>
  </si>
  <si>
    <t>00:20:25</t>
  </si>
  <si>
    <t>00:20:42</t>
  </si>
  <si>
    <t>00:20:46</t>
  </si>
  <si>
    <t>00:21:01</t>
  </si>
  <si>
    <t>Dan Evans</t>
  </si>
  <si>
    <t>00:21:12</t>
  </si>
  <si>
    <t>00:21:16</t>
  </si>
  <si>
    <t>00:21:28</t>
  </si>
  <si>
    <t>00:23:18</t>
  </si>
  <si>
    <t>00:23:53</t>
  </si>
  <si>
    <t>00:23:57</t>
  </si>
  <si>
    <t>00:24:10</t>
  </si>
  <si>
    <t>00:24:19</t>
  </si>
  <si>
    <t>00:24:24</t>
  </si>
  <si>
    <t>00:24:32</t>
  </si>
  <si>
    <t>00:25:11</t>
  </si>
  <si>
    <t>00:25:18</t>
  </si>
  <si>
    <t>00:25:46</t>
  </si>
  <si>
    <t>00:26:00</t>
  </si>
  <si>
    <t>00:26:30</t>
  </si>
  <si>
    <t>00:26:55</t>
  </si>
  <si>
    <t>00:27:30</t>
  </si>
  <si>
    <t>00:27:43</t>
  </si>
  <si>
    <t>00:28:18</t>
  </si>
  <si>
    <t>00:28:58</t>
  </si>
  <si>
    <t>00:29:31</t>
  </si>
  <si>
    <t>00:29:57</t>
  </si>
  <si>
    <t>00:30:16</t>
  </si>
  <si>
    <t>00:30:40</t>
  </si>
  <si>
    <t>00:31:19</t>
  </si>
  <si>
    <t>00:31:43</t>
  </si>
  <si>
    <t>00:32:11</t>
  </si>
  <si>
    <t>Sandra rees</t>
  </si>
  <si>
    <t>00:33:22</t>
  </si>
  <si>
    <t>00:33:31</t>
  </si>
  <si>
    <t>Frances Ratcliff</t>
  </si>
  <si>
    <t>00:33:37</t>
  </si>
  <si>
    <t>00:33:51</t>
  </si>
  <si>
    <t>00:35:34</t>
  </si>
  <si>
    <t>00:36:54</t>
  </si>
  <si>
    <t>00:36:57</t>
  </si>
  <si>
    <t>Male Road Age Standards in H:MM:SS 2025 -- Version 2025-07-27</t>
  </si>
  <si>
    <t>1 Mile</t>
  </si>
  <si>
    <t>5 km</t>
  </si>
  <si>
    <t>6 km</t>
  </si>
  <si>
    <t>4 Mile</t>
  </si>
  <si>
    <t>8 km</t>
  </si>
  <si>
    <t>5 Mile</t>
  </si>
  <si>
    <t>10 km</t>
  </si>
  <si>
    <t>7 Mile</t>
  </si>
  <si>
    <t>12 km</t>
  </si>
  <si>
    <t>15 km</t>
  </si>
  <si>
    <t>10 Mile</t>
  </si>
  <si>
    <t>20 km</t>
  </si>
  <si>
    <t>H. Mar</t>
  </si>
  <si>
    <t>25 km</t>
  </si>
  <si>
    <t>30 km</t>
  </si>
  <si>
    <t>50 km</t>
  </si>
  <si>
    <t>50 Mile</t>
  </si>
  <si>
    <t>100 km</t>
  </si>
  <si>
    <t>150 km</t>
  </si>
  <si>
    <t>100 Mile</t>
  </si>
  <si>
    <t>200 km</t>
  </si>
  <si>
    <t>OC sec</t>
  </si>
  <si>
    <t>Compiled by Alan Jones, alanjones@grests.com</t>
  </si>
  <si>
    <t>https://github.com/AlanLyttonJones/Age-Grade-Tables</t>
  </si>
  <si>
    <t>Running age bests by Tom Bernhard</t>
  </si>
  <si>
    <t>tlbernhard2@gmail.com</t>
  </si>
  <si>
    <t>Approved 2025-01-10 by Masters Long Distance Running (MLDR) of USA Track&amp;Field (USATF)</t>
  </si>
  <si>
    <t>Dan</t>
  </si>
  <si>
    <t>Proposed Female Road Age Standards in H:MM:SS 2025</t>
  </si>
  <si>
    <t>Frances</t>
  </si>
  <si>
    <t>Ratcliff</t>
  </si>
  <si>
    <t>The table looks up the WR for your age, gender and for that distance.</t>
  </si>
  <si>
    <t>Your age grade can be affected by weather conditions, terrain type ie. soft sand, grass etc, and hills etc.</t>
  </si>
  <si>
    <t>as there is a probability that the slowest selg graded their start and took longer to cross the start line</t>
  </si>
  <si>
    <t>5km results in Column C in Male/Female Age Grade tabs</t>
  </si>
  <si>
    <t>00:18:57</t>
  </si>
  <si>
    <t>00:19:17</t>
  </si>
  <si>
    <t>00:20:34</t>
  </si>
  <si>
    <t>00:20:35</t>
  </si>
  <si>
    <t>00:20:40</t>
  </si>
  <si>
    <t>00:20:54</t>
  </si>
  <si>
    <t>00:21:07</t>
  </si>
  <si>
    <t>00:21:51</t>
  </si>
  <si>
    <t>00:22:18</t>
  </si>
  <si>
    <t>00:23:14</t>
  </si>
  <si>
    <t>00:23:42</t>
  </si>
  <si>
    <t>00:24:06</t>
  </si>
  <si>
    <t>00:24:29</t>
  </si>
  <si>
    <t>00:24:46</t>
  </si>
  <si>
    <t>00:25:05</t>
  </si>
  <si>
    <t>00:26:07</t>
  </si>
  <si>
    <t>00:26:13</t>
  </si>
  <si>
    <t>00:26:39</t>
  </si>
  <si>
    <t>00:26:44</t>
  </si>
  <si>
    <t>00:27:04</t>
  </si>
  <si>
    <t>00:27:32</t>
  </si>
  <si>
    <t>00:27:39</t>
  </si>
  <si>
    <t>00:28:07</t>
  </si>
  <si>
    <t>00:28:52</t>
  </si>
  <si>
    <t>00:29:09</t>
  </si>
  <si>
    <t>00:29:17</t>
  </si>
  <si>
    <t>00:29:45</t>
  </si>
  <si>
    <t>00:30:36</t>
  </si>
  <si>
    <t>00:31:21</t>
  </si>
  <si>
    <t>00:31:58</t>
  </si>
  <si>
    <t>00:32:31</t>
  </si>
  <si>
    <t>00:33:27</t>
  </si>
  <si>
    <t>00:34:02</t>
  </si>
  <si>
    <t>00:34:44</t>
  </si>
  <si>
    <t>00:35:40</t>
  </si>
  <si>
    <t>00:35:51</t>
  </si>
  <si>
    <t>00:36:29</t>
  </si>
  <si>
    <t>Clare Daniel</t>
  </si>
  <si>
    <t>00:36:34</t>
  </si>
  <si>
    <t>Sophie Grunhut</t>
  </si>
  <si>
    <t>00:36:38</t>
  </si>
  <si>
    <t>00:38:32</t>
  </si>
  <si>
    <t>00:38:38</t>
  </si>
  <si>
    <t>Singleton Pk</t>
  </si>
  <si>
    <t>Daniel</t>
  </si>
  <si>
    <t>Sophie</t>
  </si>
  <si>
    <t>Meghann</t>
  </si>
  <si>
    <t>Millership</t>
  </si>
  <si>
    <t>Meghann Millership</t>
  </si>
  <si>
    <t>Ceri</t>
  </si>
  <si>
    <t>Isaac</t>
  </si>
  <si>
    <t>10k results in col 8 of Age Grade Listing 'men' / 'women'</t>
  </si>
  <si>
    <t>Emily Thomas</t>
  </si>
  <si>
    <t>Kirsty Moors</t>
  </si>
  <si>
    <t>3 km</t>
  </si>
  <si>
    <t>3k results in col 13 of Age Grade Listing 'men' / 'women'</t>
  </si>
  <si>
    <t>Kirsty</t>
  </si>
  <si>
    <t>Moors</t>
  </si>
  <si>
    <t>Emily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</si>
</sst>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"/>
    <numFmt numFmtId="165" formatCode="h:mm:ss"/>
    <numFmt numFmtId="166" formatCode="yy"/>
    <numFmt numFmtId="167" formatCode="0.000"/>
    <numFmt numFmtId="168" formatCode="0.0%"/>
    <numFmt numFmtId="169" formatCode="[$-F400]h:mm:ss\ AM/PM"/>
    <numFmt numFmtId="170" formatCode="h:mm:ss;@"/>
    <numFmt numFmtId="171" formatCode="0.0000"/>
    <numFmt numFmtId="172" formatCode="hh:mm:ss;@"/>
  </numFmts>
  <fonts count="7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9"/>
      <color indexed="17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name val="Arial"/>
      <family val="2"/>
    </font>
    <font>
      <sz val="9"/>
      <color indexed="60"/>
      <name val="Arial"/>
      <family val="2"/>
    </font>
    <font>
      <b/>
      <sz val="9"/>
      <color indexed="60"/>
      <name val="Arial"/>
      <family val="2"/>
    </font>
    <font>
      <sz val="12"/>
      <color indexed="8"/>
      <name val="Verdana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 tint="4.9989318521683403E-2"/>
      <name val="Arial"/>
      <family val="2"/>
    </font>
    <font>
      <b/>
      <sz val="10"/>
      <color indexed="8"/>
      <name val="Arial"/>
      <family val="2"/>
    </font>
    <font>
      <b/>
      <sz val="10"/>
      <color indexed="17"/>
      <name val="Arial"/>
      <family val="2"/>
    </font>
    <font>
      <b/>
      <sz val="10"/>
      <color theme="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9"/>
      <color theme="1"/>
      <name val="Calibri"/>
      <family val="2"/>
    </font>
    <font>
      <b/>
      <sz val="11"/>
      <color theme="1"/>
      <name val="Aptos"/>
      <family val="2"/>
    </font>
    <font>
      <sz val="12"/>
      <color theme="1"/>
      <name val="Arial"/>
      <family val="2"/>
    </font>
    <font>
      <sz val="11"/>
      <color theme="1"/>
      <name val="Aptos"/>
      <family val="2"/>
    </font>
    <font>
      <sz val="12"/>
      <color theme="1"/>
      <name val="Aptos Narrow"/>
      <family val="2"/>
    </font>
    <font>
      <sz val="9"/>
      <color rgb="FFFF0000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indexed="12"/>
      <name val="Calibri"/>
      <family val="2"/>
    </font>
    <font>
      <sz val="11"/>
      <color indexed="12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0"/>
      <name val="Calibri"/>
      <family val="2"/>
    </font>
    <font>
      <sz val="10"/>
      <color indexed="8"/>
      <name val="Calibri"/>
      <family val="2"/>
    </font>
  </fonts>
  <fills count="4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indexed="45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7">
    <xf numFmtId="0" fontId="0" fillId="0" borderId="0"/>
    <xf numFmtId="41" fontId="8" fillId="0" borderId="0"/>
    <xf numFmtId="41" fontId="8" fillId="0" borderId="0"/>
    <xf numFmtId="41" fontId="8" fillId="0" borderId="0"/>
    <xf numFmtId="41" fontId="8" fillId="0" borderId="0"/>
    <xf numFmtId="41" fontId="27" fillId="0" borderId="0"/>
    <xf numFmtId="41" fontId="8" fillId="0" borderId="0"/>
    <xf numFmtId="41" fontId="8" fillId="0" borderId="0"/>
    <xf numFmtId="41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27" fillId="0" borderId="0"/>
    <xf numFmtId="43" fontId="8" fillId="0" borderId="0"/>
    <xf numFmtId="43" fontId="27" fillId="0" borderId="0"/>
    <xf numFmtId="43" fontId="8" fillId="0" borderId="0"/>
    <xf numFmtId="43" fontId="27" fillId="0" borderId="0"/>
    <xf numFmtId="43" fontId="8" fillId="0" borderId="0"/>
    <xf numFmtId="43" fontId="8" fillId="0" borderId="0"/>
    <xf numFmtId="43" fontId="8" fillId="0" borderId="0"/>
    <xf numFmtId="42" fontId="8" fillId="0" borderId="0"/>
    <xf numFmtId="42" fontId="8" fillId="0" borderId="0"/>
    <xf numFmtId="42" fontId="8" fillId="0" borderId="0"/>
    <xf numFmtId="42" fontId="8" fillId="0" borderId="0"/>
    <xf numFmtId="42" fontId="27" fillId="0" borderId="0"/>
    <xf numFmtId="42" fontId="8" fillId="0" borderId="0"/>
    <xf numFmtId="42" fontId="8" fillId="0" borderId="0"/>
    <xf numFmtId="42" fontId="8" fillId="0" borderId="0"/>
    <xf numFmtId="44" fontId="8" fillId="0" borderId="0"/>
    <xf numFmtId="44" fontId="8" fillId="0" borderId="0"/>
    <xf numFmtId="44" fontId="8" fillId="0" borderId="0"/>
    <xf numFmtId="44" fontId="8" fillId="0" borderId="0"/>
    <xf numFmtId="44" fontId="8" fillId="0" borderId="0"/>
    <xf numFmtId="44" fontId="8" fillId="0" borderId="0"/>
    <xf numFmtId="44" fontId="8" fillId="0" borderId="0"/>
    <xf numFmtId="44" fontId="8" fillId="0" borderId="0"/>
    <xf numFmtId="44" fontId="27" fillId="0" borderId="0"/>
    <xf numFmtId="44" fontId="8" fillId="0" borderId="0"/>
    <xf numFmtId="44" fontId="27" fillId="0" borderId="0"/>
    <xf numFmtId="44" fontId="8" fillId="0" borderId="0"/>
    <xf numFmtId="44" fontId="27" fillId="0" borderId="0"/>
    <xf numFmtId="44" fontId="8" fillId="0" borderId="0"/>
    <xf numFmtId="44" fontId="8" fillId="0" borderId="0"/>
    <xf numFmtId="44" fontId="8" fillId="0" borderId="0"/>
    <xf numFmtId="0" fontId="22" fillId="0" borderId="0"/>
    <xf numFmtId="0" fontId="28" fillId="0" borderId="0"/>
    <xf numFmtId="0" fontId="8" fillId="0" borderId="0"/>
    <xf numFmtId="0" fontId="25" fillId="0" borderId="0" applyNumberFormat="0" applyFill="0" applyBorder="0" applyProtection="0">
      <alignment vertical="top" wrapText="1"/>
    </xf>
    <xf numFmtId="0" fontId="29" fillId="0" borderId="0"/>
    <xf numFmtId="9" fontId="8" fillId="0" borderId="0"/>
    <xf numFmtId="9" fontId="27" fillId="0" borderId="0"/>
    <xf numFmtId="9" fontId="8" fillId="0" borderId="0"/>
    <xf numFmtId="0" fontId="7" fillId="0" borderId="0"/>
    <xf numFmtId="0" fontId="6" fillId="0" borderId="0"/>
    <xf numFmtId="0" fontId="5" fillId="0" borderId="0"/>
    <xf numFmtId="0" fontId="40" fillId="0" borderId="0" applyNumberFormat="0" applyFill="0" applyBorder="0" applyAlignment="0" applyProtection="0"/>
    <xf numFmtId="0" fontId="41" fillId="0" borderId="20" applyNumberFormat="0" applyFill="0" applyAlignment="0" applyProtection="0"/>
    <xf numFmtId="0" fontId="42" fillId="0" borderId="21" applyNumberFormat="0" applyFill="0" applyAlignment="0" applyProtection="0"/>
    <xf numFmtId="0" fontId="43" fillId="0" borderId="22" applyNumberFormat="0" applyFill="0" applyAlignment="0" applyProtection="0"/>
    <xf numFmtId="0" fontId="43" fillId="0" borderId="0" applyNumberFormat="0" applyFill="0" applyBorder="0" applyAlignment="0" applyProtection="0"/>
    <xf numFmtId="0" fontId="44" fillId="8" borderId="0" applyNumberFormat="0" applyBorder="0" applyAlignment="0" applyProtection="0"/>
    <xf numFmtId="0" fontId="45" fillId="9" borderId="0" applyNumberFormat="0" applyBorder="0" applyAlignment="0" applyProtection="0"/>
    <xf numFmtId="0" fontId="46" fillId="10" borderId="0" applyNumberFormat="0" applyBorder="0" applyAlignment="0" applyProtection="0"/>
    <xf numFmtId="0" fontId="47" fillId="11" borderId="23" applyNumberFormat="0" applyAlignment="0" applyProtection="0"/>
    <xf numFmtId="0" fontId="48" fillId="12" borderId="24" applyNumberFormat="0" applyAlignment="0" applyProtection="0"/>
    <xf numFmtId="0" fontId="49" fillId="12" borderId="23" applyNumberFormat="0" applyAlignment="0" applyProtection="0"/>
    <xf numFmtId="0" fontId="50" fillId="0" borderId="25" applyNumberFormat="0" applyFill="0" applyAlignment="0" applyProtection="0"/>
    <xf numFmtId="0" fontId="51" fillId="13" borderId="26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55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5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5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5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5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5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0" borderId="0"/>
    <xf numFmtId="0" fontId="4" fillId="14" borderId="27" applyNumberFormat="0" applyFont="0" applyAlignment="0" applyProtection="0"/>
    <xf numFmtId="0" fontId="3" fillId="0" borderId="0"/>
    <xf numFmtId="0" fontId="59" fillId="0" borderId="0"/>
    <xf numFmtId="0" fontId="2" fillId="0" borderId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</cellStyleXfs>
  <cellXfs count="437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9" fillId="2" borderId="0" xfId="0" applyFont="1" applyFill="1"/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2" fontId="9" fillId="0" borderId="0" xfId="0" applyNumberFormat="1" applyFont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0" borderId="2" xfId="0" applyFont="1" applyBorder="1"/>
    <xf numFmtId="45" fontId="11" fillId="0" borderId="2" xfId="0" applyNumberFormat="1" applyFont="1" applyBorder="1" applyAlignment="1">
      <alignment horizontal="center"/>
    </xf>
    <xf numFmtId="0" fontId="10" fillId="0" borderId="0" xfId="0" applyFont="1"/>
    <xf numFmtId="0" fontId="13" fillId="0" borderId="0" xfId="0" applyFont="1" applyAlignment="1">
      <alignment horizontal="left"/>
    </xf>
    <xf numFmtId="0" fontId="16" fillId="0" borderId="0" xfId="0" applyFont="1"/>
    <xf numFmtId="0" fontId="16" fillId="0" borderId="1" xfId="0" applyFont="1" applyBorder="1"/>
    <xf numFmtId="0" fontId="9" fillId="0" borderId="3" xfId="0" applyFont="1" applyBorder="1"/>
    <xf numFmtId="0" fontId="13" fillId="0" borderId="0" xfId="0" applyFont="1"/>
    <xf numFmtId="1" fontId="9" fillId="0" borderId="0" xfId="0" applyNumberFormat="1" applyFont="1"/>
    <xf numFmtId="10" fontId="9" fillId="2" borderId="2" xfId="0" applyNumberFormat="1" applyFont="1" applyFill="1" applyBorder="1" applyAlignment="1">
      <alignment horizontal="center" wrapText="1"/>
    </xf>
    <xf numFmtId="0" fontId="19" fillId="0" borderId="4" xfId="0" applyFont="1" applyBorder="1"/>
    <xf numFmtId="0" fontId="0" fillId="0" borderId="5" xfId="0" applyBorder="1"/>
    <xf numFmtId="0" fontId="0" fillId="0" borderId="6" xfId="0" applyBorder="1"/>
    <xf numFmtId="0" fontId="19" fillId="0" borderId="7" xfId="0" applyFont="1" applyBorder="1"/>
    <xf numFmtId="0" fontId="0" fillId="0" borderId="8" xfId="0" applyBorder="1"/>
    <xf numFmtId="0" fontId="19" fillId="0" borderId="9" xfId="0" applyFont="1" applyBorder="1"/>
    <xf numFmtId="0" fontId="0" fillId="0" borderId="10" xfId="0" applyBorder="1"/>
    <xf numFmtId="0" fontId="0" fillId="0" borderId="11" xfId="0" applyBorder="1"/>
    <xf numFmtId="167" fontId="10" fillId="0" borderId="1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0" fontId="9" fillId="0" borderId="2" xfId="0" applyNumberFormat="1" applyFont="1" applyBorder="1" applyAlignment="1">
      <alignment horizontal="center"/>
    </xf>
    <xf numFmtId="10" fontId="23" fillId="2" borderId="2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3" xfId="0" applyFont="1" applyBorder="1" applyAlignment="1">
      <alignment horizontal="center" vertical="center" wrapText="1"/>
    </xf>
    <xf numFmtId="10" fontId="23" fillId="2" borderId="3" xfId="0" applyNumberFormat="1" applyFont="1" applyFill="1" applyBorder="1" applyAlignment="1">
      <alignment horizontal="center"/>
    </xf>
    <xf numFmtId="10" fontId="9" fillId="2" borderId="3" xfId="0" applyNumberFormat="1" applyFont="1" applyFill="1" applyBorder="1" applyAlignment="1">
      <alignment horizontal="center" wrapText="1"/>
    </xf>
    <xf numFmtId="10" fontId="9" fillId="0" borderId="3" xfId="0" applyNumberFormat="1" applyFont="1" applyBorder="1" applyAlignment="1">
      <alignment horizontal="center"/>
    </xf>
    <xf numFmtId="0" fontId="8" fillId="0" borderId="0" xfId="0" applyFont="1"/>
    <xf numFmtId="10" fontId="9" fillId="0" borderId="2" xfId="0" applyNumberFormat="1" applyFont="1" applyBorder="1"/>
    <xf numFmtId="0" fontId="10" fillId="0" borderId="12" xfId="0" applyFont="1" applyBorder="1" applyAlignment="1">
      <alignment horizontal="center" vertical="center"/>
    </xf>
    <xf numFmtId="10" fontId="9" fillId="0" borderId="0" xfId="0" applyNumberFormat="1" applyFont="1"/>
    <xf numFmtId="10" fontId="9" fillId="0" borderId="3" xfId="0" applyNumberFormat="1" applyFont="1" applyBorder="1"/>
    <xf numFmtId="1" fontId="9" fillId="0" borderId="0" xfId="0" applyNumberFormat="1" applyFont="1" applyAlignment="1">
      <alignment vertical="center"/>
    </xf>
    <xf numFmtId="164" fontId="9" fillId="0" borderId="0" xfId="0" applyNumberFormat="1" applyFont="1"/>
    <xf numFmtId="0" fontId="30" fillId="0" borderId="0" xfId="0" applyFont="1"/>
    <xf numFmtId="168" fontId="9" fillId="0" borderId="0" xfId="0" applyNumberFormat="1" applyFont="1"/>
    <xf numFmtId="21" fontId="9" fillId="0" borderId="0" xfId="0" applyNumberFormat="1" applyFont="1"/>
    <xf numFmtId="0" fontId="10" fillId="0" borderId="10" xfId="0" applyFont="1" applyBorder="1" applyAlignment="1">
      <alignment horizontal="left" vertical="center"/>
    </xf>
    <xf numFmtId="10" fontId="9" fillId="3" borderId="2" xfId="0" applyNumberFormat="1" applyFont="1" applyFill="1" applyBorder="1" applyAlignment="1">
      <alignment horizontal="center"/>
    </xf>
    <xf numFmtId="10" fontId="9" fillId="3" borderId="12" xfId="0" applyNumberFormat="1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1" fontId="9" fillId="4" borderId="8" xfId="0" applyNumberFormat="1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165" fontId="9" fillId="3" borderId="12" xfId="0" applyNumberFormat="1" applyFont="1" applyFill="1" applyBorder="1" applyAlignment="1">
      <alignment horizontal="center"/>
    </xf>
    <xf numFmtId="165" fontId="9" fillId="4" borderId="2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22" fontId="11" fillId="0" borderId="10" xfId="0" applyNumberFormat="1" applyFont="1" applyBorder="1" applyAlignment="1">
      <alignment vertical="center"/>
    </xf>
    <xf numFmtId="10" fontId="9" fillId="4" borderId="3" xfId="0" applyNumberFormat="1" applyFont="1" applyFill="1" applyBorder="1" applyAlignment="1">
      <alignment horizontal="center"/>
    </xf>
    <xf numFmtId="10" fontId="9" fillId="4" borderId="2" xfId="0" applyNumberFormat="1" applyFont="1" applyFill="1" applyBorder="1" applyAlignment="1">
      <alignment horizontal="center"/>
    </xf>
    <xf numFmtId="165" fontId="12" fillId="4" borderId="3" xfId="0" applyNumberFormat="1" applyFont="1" applyFill="1" applyBorder="1" applyAlignment="1">
      <alignment horizontal="center"/>
    </xf>
    <xf numFmtId="0" fontId="9" fillId="4" borderId="3" xfId="0" applyFont="1" applyFill="1" applyBorder="1"/>
    <xf numFmtId="165" fontId="12" fillId="3" borderId="12" xfId="0" applyNumberFormat="1" applyFont="1" applyFill="1" applyBorder="1" applyAlignment="1">
      <alignment horizontal="center"/>
    </xf>
    <xf numFmtId="0" fontId="9" fillId="3" borderId="12" xfId="0" applyFont="1" applyFill="1" applyBorder="1"/>
    <xf numFmtId="165" fontId="31" fillId="4" borderId="2" xfId="0" applyNumberFormat="1" applyFont="1" applyFill="1" applyBorder="1" applyAlignment="1">
      <alignment horizontal="center"/>
    </xf>
    <xf numFmtId="165" fontId="31" fillId="3" borderId="2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32" fillId="0" borderId="0" xfId="0" applyFont="1"/>
    <xf numFmtId="0" fontId="33" fillId="0" borderId="0" xfId="0" applyFont="1"/>
    <xf numFmtId="0" fontId="31" fillId="0" borderId="0" xfId="0" applyFont="1"/>
    <xf numFmtId="0" fontId="9" fillId="0" borderId="12" xfId="0" applyFont="1" applyBorder="1" applyAlignment="1">
      <alignment horizontal="center"/>
    </xf>
    <xf numFmtId="14" fontId="26" fillId="0" borderId="10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166" fontId="9" fillId="0" borderId="0" xfId="0" applyNumberFormat="1" applyFont="1"/>
    <xf numFmtId="1" fontId="9" fillId="5" borderId="13" xfId="0" applyNumberFormat="1" applyFont="1" applyFill="1" applyBorder="1" applyAlignment="1">
      <alignment horizontal="center"/>
    </xf>
    <xf numFmtId="0" fontId="34" fillId="0" borderId="1" xfId="0" applyFont="1" applyBorder="1"/>
    <xf numFmtId="0" fontId="33" fillId="0" borderId="2" xfId="0" applyFont="1" applyBorder="1"/>
    <xf numFmtId="45" fontId="11" fillId="0" borderId="12" xfId="0" applyNumberFormat="1" applyFont="1" applyBorder="1" applyAlignment="1">
      <alignment horizontal="center"/>
    </xf>
    <xf numFmtId="0" fontId="35" fillId="0" borderId="0" xfId="0" applyFont="1"/>
    <xf numFmtId="0" fontId="36" fillId="0" borderId="2" xfId="0" applyFont="1" applyBorder="1" applyAlignment="1">
      <alignment horizontal="left" wrapText="1"/>
    </xf>
    <xf numFmtId="0" fontId="36" fillId="0" borderId="2" xfId="0" applyFont="1" applyBorder="1"/>
    <xf numFmtId="165" fontId="31" fillId="4" borderId="12" xfId="0" applyNumberFormat="1" applyFont="1" applyFill="1" applyBorder="1" applyAlignment="1">
      <alignment horizontal="center"/>
    </xf>
    <xf numFmtId="10" fontId="9" fillId="4" borderId="12" xfId="0" applyNumberFormat="1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37" fillId="0" borderId="1" xfId="0" applyFont="1" applyBorder="1" applyAlignment="1">
      <alignment horizontal="center"/>
    </xf>
    <xf numFmtId="2" fontId="9" fillId="0" borderId="0" xfId="0" applyNumberFormat="1" applyFont="1" applyAlignment="1">
      <alignment horizontal="right"/>
    </xf>
    <xf numFmtId="0" fontId="33" fillId="0" borderId="2" xfId="0" applyFont="1" applyBorder="1" applyAlignment="1">
      <alignment horizontal="left" wrapText="1"/>
    </xf>
    <xf numFmtId="0" fontId="37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7" fillId="0" borderId="16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5" fillId="0" borderId="15" xfId="0" applyFont="1" applyBorder="1"/>
    <xf numFmtId="0" fontId="15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34" fillId="6" borderId="1" xfId="0" applyFont="1" applyFill="1" applyBorder="1"/>
    <xf numFmtId="166" fontId="33" fillId="0" borderId="2" xfId="0" applyNumberFormat="1" applyFont="1" applyBorder="1" applyAlignment="1">
      <alignment horizontal="center"/>
    </xf>
    <xf numFmtId="0" fontId="15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39" fillId="6" borderId="1" xfId="0" applyFont="1" applyFill="1" applyBorder="1"/>
    <xf numFmtId="14" fontId="35" fillId="0" borderId="0" xfId="0" applyNumberFormat="1" applyFont="1"/>
    <xf numFmtId="0" fontId="57" fillId="0" borderId="0" xfId="0" applyFont="1"/>
    <xf numFmtId="0" fontId="56" fillId="0" borderId="4" xfId="0" applyFont="1" applyBorder="1"/>
    <xf numFmtId="0" fontId="57" fillId="0" borderId="5" xfId="0" applyFont="1" applyBorder="1"/>
    <xf numFmtId="0" fontId="57" fillId="0" borderId="6" xfId="0" applyFont="1" applyBorder="1"/>
    <xf numFmtId="0" fontId="56" fillId="0" borderId="7" xfId="0" applyFont="1" applyBorder="1"/>
    <xf numFmtId="0" fontId="57" fillId="0" borderId="8" xfId="0" applyFont="1" applyBorder="1"/>
    <xf numFmtId="0" fontId="56" fillId="0" borderId="9" xfId="0" applyFont="1" applyBorder="1"/>
    <xf numFmtId="0" fontId="57" fillId="0" borderId="10" xfId="0" applyFont="1" applyBorder="1"/>
    <xf numFmtId="0" fontId="57" fillId="0" borderId="11" xfId="0" applyFont="1" applyBorder="1"/>
    <xf numFmtId="22" fontId="8" fillId="0" borderId="15" xfId="0" applyNumberFormat="1" applyFont="1" applyBorder="1"/>
    <xf numFmtId="21" fontId="11" fillId="0" borderId="2" xfId="0" applyNumberFormat="1" applyFont="1" applyBorder="1"/>
    <xf numFmtId="0" fontId="9" fillId="0" borderId="12" xfId="0" applyFont="1" applyBorder="1"/>
    <xf numFmtId="0" fontId="15" fillId="0" borderId="0" xfId="0" applyFont="1" applyAlignment="1">
      <alignment horizontal="center" vertical="top" wrapText="1"/>
    </xf>
    <xf numFmtId="0" fontId="29" fillId="0" borderId="15" xfId="0" applyFont="1" applyBorder="1"/>
    <xf numFmtId="0" fontId="58" fillId="0" borderId="3" xfId="102" applyFont="1" applyBorder="1"/>
    <xf numFmtId="0" fontId="57" fillId="0" borderId="3" xfId="0" applyFont="1" applyBorder="1"/>
    <xf numFmtId="0" fontId="56" fillId="0" borderId="2" xfId="0" applyFont="1" applyBorder="1"/>
    <xf numFmtId="0" fontId="57" fillId="0" borderId="2" xfId="0" applyFont="1" applyBorder="1"/>
    <xf numFmtId="0" fontId="58" fillId="0" borderId="2" xfId="102" applyFont="1" applyBorder="1"/>
    <xf numFmtId="21" fontId="57" fillId="0" borderId="2" xfId="0" applyNumberFormat="1" applyFont="1" applyBorder="1"/>
    <xf numFmtId="0" fontId="58" fillId="0" borderId="12" xfId="102" applyFont="1" applyBorder="1"/>
    <xf numFmtId="21" fontId="57" fillId="0" borderId="2" xfId="0" applyNumberFormat="1" applyFont="1" applyBorder="1" applyAlignment="1">
      <alignment horizontal="left"/>
    </xf>
    <xf numFmtId="0" fontId="34" fillId="0" borderId="7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4" fontId="33" fillId="0" borderId="0" xfId="0" applyNumberFormat="1" applyFont="1" applyAlignment="1">
      <alignment horizontal="center"/>
    </xf>
    <xf numFmtId="0" fontId="31" fillId="0" borderId="0" xfId="103" applyFont="1" applyAlignment="1">
      <alignment vertical="center"/>
    </xf>
    <xf numFmtId="0" fontId="31" fillId="0" borderId="0" xfId="103" applyFont="1" applyAlignment="1">
      <alignment horizontal="center" vertical="center"/>
    </xf>
    <xf numFmtId="168" fontId="31" fillId="0" borderId="0" xfId="103" applyNumberFormat="1" applyFont="1" applyAlignment="1">
      <alignment vertical="center"/>
    </xf>
    <xf numFmtId="168" fontId="60" fillId="0" borderId="0" xfId="103" applyNumberFormat="1" applyFont="1"/>
    <xf numFmtId="0" fontId="31" fillId="0" borderId="0" xfId="103" applyFont="1"/>
    <xf numFmtId="0" fontId="33" fillId="39" borderId="29" xfId="103" applyFont="1" applyFill="1" applyBorder="1" applyAlignment="1">
      <alignment horizontal="center" vertical="center"/>
    </xf>
    <xf numFmtId="0" fontId="33" fillId="0" borderId="0" xfId="103" applyFont="1" applyAlignment="1">
      <alignment vertical="center"/>
    </xf>
    <xf numFmtId="0" fontId="60" fillId="0" borderId="0" xfId="103" applyFont="1" applyAlignment="1">
      <alignment horizontal="right"/>
    </xf>
    <xf numFmtId="0" fontId="31" fillId="41" borderId="29" xfId="103" applyFont="1" applyFill="1" applyBorder="1" applyAlignment="1">
      <alignment horizontal="center" vertical="center" wrapText="1"/>
    </xf>
    <xf numFmtId="0" fontId="31" fillId="0" borderId="29" xfId="103" applyFont="1" applyBorder="1" applyAlignment="1">
      <alignment horizontal="center" vertical="center"/>
    </xf>
    <xf numFmtId="0" fontId="31" fillId="0" borderId="29" xfId="103" applyFont="1" applyBorder="1" applyAlignment="1">
      <alignment horizontal="center" vertical="center" wrapText="1"/>
    </xf>
    <xf numFmtId="47" fontId="31" fillId="0" borderId="29" xfId="103" applyNumberFormat="1" applyFont="1" applyBorder="1" applyAlignment="1">
      <alignment vertical="center"/>
    </xf>
    <xf numFmtId="21" fontId="31" fillId="0" borderId="29" xfId="103" applyNumberFormat="1" applyFont="1" applyBorder="1" applyAlignment="1">
      <alignment horizontal="center" vertical="center"/>
    </xf>
    <xf numFmtId="0" fontId="61" fillId="0" borderId="0" xfId="103" applyFont="1" applyAlignment="1">
      <alignment vertical="center"/>
    </xf>
    <xf numFmtId="9" fontId="31" fillId="0" borderId="0" xfId="103" applyNumberFormat="1" applyFont="1" applyAlignment="1">
      <alignment horizontal="center" vertical="center"/>
    </xf>
    <xf numFmtId="168" fontId="31" fillId="0" borderId="0" xfId="103" applyNumberFormat="1" applyFont="1" applyAlignment="1">
      <alignment horizontal="center" vertical="center"/>
    </xf>
    <xf numFmtId="47" fontId="31" fillId="0" borderId="0" xfId="103" applyNumberFormat="1" applyFont="1" applyAlignment="1">
      <alignment vertical="center"/>
    </xf>
    <xf numFmtId="21" fontId="31" fillId="0" borderId="0" xfId="103" applyNumberFormat="1" applyFont="1" applyAlignment="1">
      <alignment horizontal="center" vertical="center"/>
    </xf>
    <xf numFmtId="0" fontId="59" fillId="39" borderId="29" xfId="103" applyFill="1" applyBorder="1" applyAlignment="1">
      <alignment horizontal="center" vertical="center"/>
    </xf>
    <xf numFmtId="0" fontId="60" fillId="0" borderId="0" xfId="103" applyFont="1" applyAlignment="1">
      <alignment horizontal="center"/>
    </xf>
    <xf numFmtId="0" fontId="31" fillId="0" borderId="0" xfId="103" applyFont="1" applyAlignment="1">
      <alignment horizontal="center"/>
    </xf>
    <xf numFmtId="168" fontId="31" fillId="0" borderId="0" xfId="103" applyNumberFormat="1" applyFont="1"/>
    <xf numFmtId="0" fontId="31" fillId="0" borderId="0" xfId="103" applyFont="1" applyAlignment="1">
      <alignment horizontal="right"/>
    </xf>
    <xf numFmtId="0" fontId="63" fillId="0" borderId="0" xfId="103" applyFont="1" applyAlignment="1">
      <alignment horizontal="left" vertical="center" indent="1"/>
    </xf>
    <xf numFmtId="21" fontId="31" fillId="0" borderId="32" xfId="103" applyNumberFormat="1" applyFont="1" applyBorder="1" applyAlignment="1">
      <alignment horizontal="center" vertical="center"/>
    </xf>
    <xf numFmtId="0" fontId="31" fillId="0" borderId="32" xfId="103" applyFont="1" applyBorder="1" applyAlignment="1">
      <alignment horizontal="center" vertical="center"/>
    </xf>
    <xf numFmtId="0" fontId="33" fillId="39" borderId="33" xfId="103" applyFont="1" applyFill="1" applyBorder="1" applyAlignment="1">
      <alignment horizontal="center" vertical="center"/>
    </xf>
    <xf numFmtId="21" fontId="65" fillId="0" borderId="34" xfId="103" applyNumberFormat="1" applyFont="1" applyBorder="1" applyAlignment="1">
      <alignment horizontal="center" vertical="center"/>
    </xf>
    <xf numFmtId="0" fontId="31" fillId="0" borderId="34" xfId="103" applyFont="1" applyBorder="1" applyAlignment="1">
      <alignment vertical="center"/>
    </xf>
    <xf numFmtId="0" fontId="31" fillId="0" borderId="34" xfId="103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14" fontId="66" fillId="0" borderId="10" xfId="0" applyNumberFormat="1" applyFont="1" applyBorder="1" applyAlignment="1">
      <alignment horizontal="center" vertical="center"/>
    </xf>
    <xf numFmtId="0" fontId="67" fillId="0" borderId="10" xfId="0" applyFont="1" applyBorder="1" applyAlignment="1">
      <alignment horizontal="center" vertical="center"/>
    </xf>
    <xf numFmtId="0" fontId="67" fillId="0" borderId="10" xfId="0" applyFont="1" applyBorder="1" applyAlignment="1">
      <alignment horizontal="left" vertical="center"/>
    </xf>
    <xf numFmtId="22" fontId="57" fillId="0" borderId="10" xfId="0" applyNumberFormat="1" applyFont="1" applyBorder="1" applyAlignment="1">
      <alignment vertical="center"/>
    </xf>
    <xf numFmtId="0" fontId="66" fillId="0" borderId="10" xfId="0" applyFont="1" applyBorder="1" applyAlignment="1">
      <alignment horizontal="right" vertical="center"/>
    </xf>
    <xf numFmtId="0" fontId="67" fillId="0" borderId="0" xfId="0" applyFont="1" applyAlignment="1">
      <alignment vertical="center"/>
    </xf>
    <xf numFmtId="0" fontId="56" fillId="0" borderId="0" xfId="0" applyFont="1" applyAlignment="1">
      <alignment horizontal="center" vertical="center"/>
    </xf>
    <xf numFmtId="0" fontId="67" fillId="0" borderId="1" xfId="0" applyFont="1" applyBorder="1" applyAlignment="1">
      <alignment horizontal="center"/>
    </xf>
    <xf numFmtId="0" fontId="67" fillId="0" borderId="1" xfId="0" applyFont="1" applyBorder="1" applyAlignment="1">
      <alignment horizontal="center" vertical="center"/>
    </xf>
    <xf numFmtId="2" fontId="67" fillId="0" borderId="1" xfId="0" applyNumberFormat="1" applyFont="1" applyBorder="1" applyAlignment="1">
      <alignment horizontal="center"/>
    </xf>
    <xf numFmtId="167" fontId="67" fillId="0" borderId="1" xfId="0" applyNumberFormat="1" applyFont="1" applyBorder="1" applyAlignment="1">
      <alignment horizontal="center"/>
    </xf>
    <xf numFmtId="0" fontId="56" fillId="0" borderId="0" xfId="0" applyFont="1" applyAlignment="1">
      <alignment horizontal="center"/>
    </xf>
    <xf numFmtId="0" fontId="68" fillId="0" borderId="0" xfId="0" applyFont="1" applyAlignment="1">
      <alignment horizontal="left"/>
    </xf>
    <xf numFmtId="0" fontId="56" fillId="0" borderId="3" xfId="0" applyFont="1" applyBorder="1" applyAlignment="1">
      <alignment horizontal="center"/>
    </xf>
    <xf numFmtId="21" fontId="57" fillId="0" borderId="3" xfId="0" applyNumberFormat="1" applyFont="1" applyBorder="1" applyAlignment="1">
      <alignment horizontal="left"/>
    </xf>
    <xf numFmtId="165" fontId="58" fillId="3" borderId="2" xfId="0" applyNumberFormat="1" applyFont="1" applyFill="1" applyBorder="1" applyAlignment="1">
      <alignment horizontal="center"/>
    </xf>
    <xf numFmtId="45" fontId="57" fillId="0" borderId="2" xfId="0" applyNumberFormat="1" applyFont="1" applyBorder="1" applyAlignment="1">
      <alignment horizontal="center"/>
    </xf>
    <xf numFmtId="0" fontId="56" fillId="0" borderId="2" xfId="0" applyFont="1" applyBorder="1" applyAlignment="1">
      <alignment horizontal="center" vertical="top" wrapText="1"/>
    </xf>
    <xf numFmtId="10" fontId="56" fillId="3" borderId="2" xfId="0" applyNumberFormat="1" applyFont="1" applyFill="1" applyBorder="1" applyAlignment="1">
      <alignment horizontal="center"/>
    </xf>
    <xf numFmtId="0" fontId="56" fillId="0" borderId="0" xfId="0" applyFont="1"/>
    <xf numFmtId="0" fontId="68" fillId="0" borderId="0" xfId="0" applyFont="1"/>
    <xf numFmtId="10" fontId="56" fillId="4" borderId="3" xfId="0" applyNumberFormat="1" applyFont="1" applyFill="1" applyBorder="1" applyAlignment="1">
      <alignment horizontal="center"/>
    </xf>
    <xf numFmtId="165" fontId="69" fillId="4" borderId="3" xfId="0" applyNumberFormat="1" applyFont="1" applyFill="1" applyBorder="1" applyAlignment="1">
      <alignment horizontal="center"/>
    </xf>
    <xf numFmtId="0" fontId="56" fillId="4" borderId="3" xfId="0" applyFont="1" applyFill="1" applyBorder="1"/>
    <xf numFmtId="0" fontId="56" fillId="0" borderId="2" xfId="0" applyFont="1" applyBorder="1" applyAlignment="1">
      <alignment horizontal="center"/>
    </xf>
    <xf numFmtId="10" fontId="56" fillId="3" borderId="12" xfId="0" applyNumberFormat="1" applyFont="1" applyFill="1" applyBorder="1" applyAlignment="1">
      <alignment horizontal="center"/>
    </xf>
    <xf numFmtId="165" fontId="69" fillId="3" borderId="12" xfId="0" applyNumberFormat="1" applyFont="1" applyFill="1" applyBorder="1" applyAlignment="1">
      <alignment horizontal="center"/>
    </xf>
    <xf numFmtId="0" fontId="56" fillId="3" borderId="12" xfId="0" applyFont="1" applyFill="1" applyBorder="1"/>
    <xf numFmtId="165" fontId="58" fillId="4" borderId="2" xfId="0" applyNumberFormat="1" applyFont="1" applyFill="1" applyBorder="1" applyAlignment="1">
      <alignment horizontal="center"/>
    </xf>
    <xf numFmtId="10" fontId="56" fillId="4" borderId="2" xfId="0" applyNumberFormat="1" applyFont="1" applyFill="1" applyBorder="1" applyAlignment="1">
      <alignment horizontal="center"/>
    </xf>
    <xf numFmtId="0" fontId="67" fillId="0" borderId="4" xfId="0" applyFont="1" applyBorder="1"/>
    <xf numFmtId="0" fontId="56" fillId="0" borderId="5" xfId="0" applyFont="1" applyBorder="1"/>
    <xf numFmtId="0" fontId="56" fillId="0" borderId="6" xfId="0" applyFont="1" applyBorder="1"/>
    <xf numFmtId="0" fontId="56" fillId="0" borderId="10" xfId="0" applyFont="1" applyBorder="1"/>
    <xf numFmtId="0" fontId="56" fillId="0" borderId="11" xfId="0" applyFont="1" applyBorder="1"/>
    <xf numFmtId="0" fontId="57" fillId="0" borderId="2" xfId="0" applyFont="1" applyBorder="1" applyAlignment="1">
      <alignment horizontal="left"/>
    </xf>
    <xf numFmtId="0" fontId="56" fillId="5" borderId="13" xfId="0" applyFont="1" applyFill="1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6" fillId="4" borderId="7" xfId="0" applyFont="1" applyFill="1" applyBorder="1" applyAlignment="1">
      <alignment horizontal="center"/>
    </xf>
    <xf numFmtId="165" fontId="56" fillId="4" borderId="2" xfId="0" applyNumberFormat="1" applyFont="1" applyFill="1" applyBorder="1" applyAlignment="1">
      <alignment horizontal="center"/>
    </xf>
    <xf numFmtId="1" fontId="56" fillId="4" borderId="8" xfId="0" applyNumberFormat="1" applyFont="1" applyFill="1" applyBorder="1" applyAlignment="1">
      <alignment horizontal="center"/>
    </xf>
    <xf numFmtId="0" fontId="56" fillId="3" borderId="9" xfId="0" applyFont="1" applyFill="1" applyBorder="1" applyAlignment="1">
      <alignment horizontal="center"/>
    </xf>
    <xf numFmtId="165" fontId="56" fillId="3" borderId="12" xfId="0" applyNumberFormat="1" applyFont="1" applyFill="1" applyBorder="1" applyAlignment="1">
      <alignment horizontal="center"/>
    </xf>
    <xf numFmtId="0" fontId="56" fillId="3" borderId="11" xfId="0" applyFont="1" applyFill="1" applyBorder="1" applyAlignment="1">
      <alignment horizontal="center"/>
    </xf>
    <xf numFmtId="1" fontId="56" fillId="0" borderId="0" xfId="0" applyNumberFormat="1" applyFont="1"/>
    <xf numFmtId="0" fontId="56" fillId="0" borderId="12" xfId="0" applyFont="1" applyBorder="1" applyAlignment="1">
      <alignment horizontal="center"/>
    </xf>
    <xf numFmtId="0" fontId="57" fillId="0" borderId="12" xfId="0" applyFont="1" applyBorder="1"/>
    <xf numFmtId="21" fontId="57" fillId="0" borderId="12" xfId="0" applyNumberFormat="1" applyFont="1" applyBorder="1" applyAlignment="1">
      <alignment horizontal="left"/>
    </xf>
    <xf numFmtId="165" fontId="58" fillId="4" borderId="12" xfId="0" applyNumberFormat="1" applyFont="1" applyFill="1" applyBorder="1" applyAlignment="1">
      <alignment horizontal="center"/>
    </xf>
    <xf numFmtId="45" fontId="57" fillId="0" borderId="12" xfId="0" applyNumberFormat="1" applyFont="1" applyBorder="1" applyAlignment="1">
      <alignment horizontal="center"/>
    </xf>
    <xf numFmtId="10" fontId="56" fillId="4" borderId="12" xfId="0" applyNumberFormat="1" applyFont="1" applyFill="1" applyBorder="1" applyAlignment="1">
      <alignment horizontal="center"/>
    </xf>
    <xf numFmtId="21" fontId="56" fillId="0" borderId="0" xfId="0" applyNumberFormat="1" applyFont="1"/>
    <xf numFmtId="2" fontId="56" fillId="0" borderId="0" xfId="0" applyNumberFormat="1" applyFont="1" applyAlignment="1">
      <alignment horizontal="center"/>
    </xf>
    <xf numFmtId="0" fontId="56" fillId="2" borderId="0" xfId="0" applyFont="1" applyFill="1"/>
    <xf numFmtId="0" fontId="57" fillId="0" borderId="3" xfId="0" applyFont="1" applyBorder="1" applyAlignment="1">
      <alignment horizontal="left"/>
    </xf>
    <xf numFmtId="21" fontId="57" fillId="0" borderId="3" xfId="0" applyNumberFormat="1" applyFont="1" applyBorder="1" applyAlignment="1">
      <alignment horizontal="center"/>
    </xf>
    <xf numFmtId="165" fontId="58" fillId="4" borderId="3" xfId="0" applyNumberFormat="1" applyFont="1" applyFill="1" applyBorder="1" applyAlignment="1">
      <alignment horizontal="center"/>
    </xf>
    <xf numFmtId="45" fontId="57" fillId="0" borderId="3" xfId="0" applyNumberFormat="1" applyFont="1" applyBorder="1" applyAlignment="1">
      <alignment horizontal="center"/>
    </xf>
    <xf numFmtId="0" fontId="56" fillId="0" borderId="3" xfId="0" applyFont="1" applyBorder="1" applyAlignment="1">
      <alignment horizontal="center" vertical="top" wrapText="1"/>
    </xf>
    <xf numFmtId="21" fontId="57" fillId="0" borderId="2" xfId="0" applyNumberFormat="1" applyFont="1" applyBorder="1" applyAlignment="1">
      <alignment horizontal="center"/>
    </xf>
    <xf numFmtId="166" fontId="56" fillId="0" borderId="0" xfId="0" applyNumberFormat="1" applyFont="1"/>
    <xf numFmtId="169" fontId="57" fillId="0" borderId="2" xfId="0" applyNumberFormat="1" applyFont="1" applyBorder="1" applyAlignment="1">
      <alignment horizontal="center"/>
    </xf>
    <xf numFmtId="1" fontId="56" fillId="5" borderId="13" xfId="0" applyNumberFormat="1" applyFont="1" applyFill="1" applyBorder="1" applyAlignment="1">
      <alignment horizontal="center"/>
    </xf>
    <xf numFmtId="0" fontId="56" fillId="0" borderId="12" xfId="0" applyFont="1" applyBorder="1" applyAlignment="1">
      <alignment horizontal="left"/>
    </xf>
    <xf numFmtId="169" fontId="56" fillId="0" borderId="12" xfId="0" applyNumberFormat="1" applyFont="1" applyBorder="1" applyAlignment="1">
      <alignment horizontal="center"/>
    </xf>
    <xf numFmtId="0" fontId="56" fillId="0" borderId="0" xfId="51" applyFont="1" applyAlignment="1">
      <alignment vertical="center"/>
    </xf>
    <xf numFmtId="14" fontId="66" fillId="0" borderId="10" xfId="51" applyNumberFormat="1" applyFont="1" applyBorder="1" applyAlignment="1">
      <alignment horizontal="center" vertical="center"/>
    </xf>
    <xf numFmtId="0" fontId="67" fillId="0" borderId="10" xfId="51" applyFont="1" applyBorder="1" applyAlignment="1">
      <alignment horizontal="left" vertical="center"/>
    </xf>
    <xf numFmtId="22" fontId="57" fillId="0" borderId="10" xfId="51" applyNumberFormat="1" applyFont="1" applyBorder="1" applyAlignment="1">
      <alignment vertical="center"/>
    </xf>
    <xf numFmtId="0" fontId="66" fillId="0" borderId="10" xfId="51" applyFont="1" applyBorder="1" applyAlignment="1">
      <alignment horizontal="right" vertical="center"/>
    </xf>
    <xf numFmtId="0" fontId="67" fillId="0" borderId="0" xfId="51" applyFont="1" applyAlignment="1">
      <alignment vertical="center"/>
    </xf>
    <xf numFmtId="0" fontId="67" fillId="0" borderId="1" xfId="51" applyFont="1" applyBorder="1" applyAlignment="1">
      <alignment horizontal="center"/>
    </xf>
    <xf numFmtId="0" fontId="67" fillId="0" borderId="1" xfId="51" applyFont="1" applyBorder="1" applyAlignment="1">
      <alignment horizontal="center" vertical="center"/>
    </xf>
    <xf numFmtId="2" fontId="67" fillId="0" borderId="1" xfId="51" applyNumberFormat="1" applyFont="1" applyBorder="1" applyAlignment="1">
      <alignment horizontal="center"/>
    </xf>
    <xf numFmtId="0" fontId="56" fillId="0" borderId="0" xfId="51" applyFont="1" applyAlignment="1">
      <alignment horizontal="center"/>
    </xf>
    <xf numFmtId="0" fontId="68" fillId="0" borderId="0" xfId="51" applyFont="1" applyAlignment="1">
      <alignment horizontal="left"/>
    </xf>
    <xf numFmtId="0" fontId="56" fillId="0" borderId="3" xfId="51" applyFont="1" applyBorder="1" applyAlignment="1">
      <alignment horizontal="center"/>
    </xf>
    <xf numFmtId="0" fontId="56" fillId="0" borderId="0" xfId="51" applyFont="1"/>
    <xf numFmtId="0" fontId="68" fillId="0" borderId="0" xfId="51" applyFont="1"/>
    <xf numFmtId="10" fontId="56" fillId="4" borderId="3" xfId="51" applyNumberFormat="1" applyFont="1" applyFill="1" applyBorder="1" applyAlignment="1">
      <alignment horizontal="center"/>
    </xf>
    <xf numFmtId="165" fontId="69" fillId="4" borderId="3" xfId="51" applyNumberFormat="1" applyFont="1" applyFill="1" applyBorder="1" applyAlignment="1">
      <alignment horizontal="center"/>
    </xf>
    <xf numFmtId="0" fontId="56" fillId="4" borderId="3" xfId="51" applyFont="1" applyFill="1" applyBorder="1"/>
    <xf numFmtId="0" fontId="56" fillId="0" borderId="2" xfId="51" applyFont="1" applyBorder="1" applyAlignment="1">
      <alignment horizontal="center"/>
    </xf>
    <xf numFmtId="10" fontId="56" fillId="3" borderId="12" xfId="51" applyNumberFormat="1" applyFont="1" applyFill="1" applyBorder="1" applyAlignment="1">
      <alignment horizontal="center"/>
    </xf>
    <xf numFmtId="165" fontId="69" fillId="3" borderId="12" xfId="51" applyNumberFormat="1" applyFont="1" applyFill="1" applyBorder="1" applyAlignment="1">
      <alignment horizontal="center"/>
    </xf>
    <xf numFmtId="0" fontId="56" fillId="3" borderId="12" xfId="51" applyFont="1" applyFill="1" applyBorder="1"/>
    <xf numFmtId="1" fontId="56" fillId="0" borderId="0" xfId="51" applyNumberFormat="1" applyFont="1"/>
    <xf numFmtId="166" fontId="56" fillId="0" borderId="0" xfId="51" applyNumberFormat="1" applyFont="1"/>
    <xf numFmtId="21" fontId="56" fillId="0" borderId="0" xfId="51" applyNumberFormat="1" applyFont="1"/>
    <xf numFmtId="1" fontId="56" fillId="5" borderId="13" xfId="51" applyNumberFormat="1" applyFont="1" applyFill="1" applyBorder="1" applyAlignment="1">
      <alignment horizontal="center"/>
    </xf>
    <xf numFmtId="0" fontId="56" fillId="0" borderId="1" xfId="51" applyFont="1" applyBorder="1" applyAlignment="1">
      <alignment horizontal="center"/>
    </xf>
    <xf numFmtId="0" fontId="56" fillId="4" borderId="7" xfId="51" applyFont="1" applyFill="1" applyBorder="1" applyAlignment="1">
      <alignment horizontal="center"/>
    </xf>
    <xf numFmtId="165" fontId="56" fillId="4" borderId="2" xfId="51" applyNumberFormat="1" applyFont="1" applyFill="1" applyBorder="1" applyAlignment="1">
      <alignment horizontal="center"/>
    </xf>
    <xf numFmtId="1" fontId="56" fillId="4" borderId="8" xfId="51" applyNumberFormat="1" applyFont="1" applyFill="1" applyBorder="1" applyAlignment="1">
      <alignment horizontal="center"/>
    </xf>
    <xf numFmtId="0" fontId="56" fillId="3" borderId="9" xfId="51" applyFont="1" applyFill="1" applyBorder="1" applyAlignment="1">
      <alignment horizontal="center"/>
    </xf>
    <xf numFmtId="165" fontId="56" fillId="3" borderId="12" xfId="51" applyNumberFormat="1" applyFont="1" applyFill="1" applyBorder="1" applyAlignment="1">
      <alignment horizontal="center"/>
    </xf>
    <xf numFmtId="0" fontId="56" fillId="3" borderId="11" xfId="51" applyFont="1" applyFill="1" applyBorder="1" applyAlignment="1">
      <alignment horizontal="center"/>
    </xf>
    <xf numFmtId="0" fontId="56" fillId="0" borderId="4" xfId="51" applyFont="1" applyBorder="1"/>
    <xf numFmtId="0" fontId="57" fillId="0" borderId="5" xfId="51" applyFont="1" applyBorder="1"/>
    <xf numFmtId="0" fontId="57" fillId="0" borderId="6" xfId="51" applyFont="1" applyBorder="1"/>
    <xf numFmtId="0" fontId="56" fillId="0" borderId="7" xfId="51" applyFont="1" applyBorder="1"/>
    <xf numFmtId="0" fontId="57" fillId="0" borderId="0" xfId="51" applyFont="1"/>
    <xf numFmtId="0" fontId="57" fillId="0" borderId="8" xfId="51" applyFont="1" applyBorder="1"/>
    <xf numFmtId="0" fontId="56" fillId="0" borderId="9" xfId="51" applyFont="1" applyBorder="1"/>
    <xf numFmtId="0" fontId="57" fillId="0" borderId="10" xfId="51" applyFont="1" applyBorder="1"/>
    <xf numFmtId="0" fontId="57" fillId="0" borderId="11" xfId="51" applyFont="1" applyBorder="1"/>
    <xf numFmtId="0" fontId="70" fillId="0" borderId="0" xfId="0" applyFont="1"/>
    <xf numFmtId="0" fontId="56" fillId="0" borderId="0" xfId="0" applyFont="1" applyAlignment="1">
      <alignment horizontal="center" vertical="top" wrapText="1"/>
    </xf>
    <xf numFmtId="169" fontId="57" fillId="0" borderId="2" xfId="0" applyNumberFormat="1" applyFont="1" applyBorder="1" applyAlignment="1">
      <alignment horizontal="right"/>
    </xf>
    <xf numFmtId="0" fontId="72" fillId="0" borderId="0" xfId="0" applyFont="1"/>
    <xf numFmtId="169" fontId="72" fillId="0" borderId="0" xfId="0" applyNumberFormat="1" applyFont="1"/>
    <xf numFmtId="0" fontId="71" fillId="6" borderId="0" xfId="0" applyFont="1" applyFill="1"/>
    <xf numFmtId="1" fontId="72" fillId="0" borderId="0" xfId="0" applyNumberFormat="1" applyFont="1"/>
    <xf numFmtId="0" fontId="71" fillId="6" borderId="2" xfId="0" applyFont="1" applyFill="1" applyBorder="1"/>
    <xf numFmtId="0" fontId="56" fillId="0" borderId="12" xfId="0" applyFont="1" applyBorder="1"/>
    <xf numFmtId="0" fontId="56" fillId="0" borderId="0" xfId="0" applyFont="1" applyAlignment="1">
      <alignment horizontal="right" vertical="center"/>
    </xf>
    <xf numFmtId="0" fontId="67" fillId="0" borderId="13" xfId="0" applyFont="1" applyBorder="1" applyAlignment="1">
      <alignment horizontal="center"/>
    </xf>
    <xf numFmtId="0" fontId="67" fillId="0" borderId="0" xfId="0" applyFont="1" applyAlignment="1">
      <alignment horizontal="center"/>
    </xf>
    <xf numFmtId="0" fontId="56" fillId="0" borderId="0" xfId="0" applyFont="1" applyAlignment="1">
      <alignment horizontal="right"/>
    </xf>
    <xf numFmtId="0" fontId="71" fillId="0" borderId="3" xfId="0" applyFont="1" applyBorder="1" applyAlignment="1">
      <alignment horizontal="center"/>
    </xf>
    <xf numFmtId="0" fontId="71" fillId="0" borderId="2" xfId="0" applyFont="1" applyBorder="1" applyAlignment="1">
      <alignment horizontal="center"/>
    </xf>
    <xf numFmtId="0" fontId="57" fillId="0" borderId="10" xfId="0" applyFont="1" applyBorder="1" applyAlignment="1">
      <alignment horizontal="right" vertical="center"/>
    </xf>
    <xf numFmtId="21" fontId="57" fillId="0" borderId="3" xfId="0" applyNumberFormat="1" applyFont="1" applyBorder="1" applyAlignment="1">
      <alignment horizontal="right"/>
    </xf>
    <xf numFmtId="21" fontId="57" fillId="0" borderId="2" xfId="0" applyNumberFormat="1" applyFont="1" applyBorder="1" applyAlignment="1">
      <alignment horizontal="right"/>
    </xf>
    <xf numFmtId="0" fontId="58" fillId="0" borderId="0" xfId="0" applyFont="1" applyAlignment="1">
      <alignment horizontal="right"/>
    </xf>
    <xf numFmtId="165" fontId="56" fillId="0" borderId="0" xfId="0" applyNumberFormat="1" applyFont="1"/>
    <xf numFmtId="169" fontId="56" fillId="0" borderId="2" xfId="0" applyNumberFormat="1" applyFont="1" applyBorder="1" applyAlignment="1">
      <alignment horizontal="right"/>
    </xf>
    <xf numFmtId="169" fontId="56" fillId="0" borderId="12" xfId="0" applyNumberFormat="1" applyFont="1" applyBorder="1" applyAlignment="1">
      <alignment horizontal="right"/>
    </xf>
    <xf numFmtId="0" fontId="11" fillId="0" borderId="2" xfId="0" applyFont="1" applyBorder="1"/>
    <xf numFmtId="169" fontId="9" fillId="0" borderId="12" xfId="0" applyNumberFormat="1" applyFont="1" applyBorder="1" applyAlignment="1">
      <alignment horizontal="right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vertical="center"/>
    </xf>
    <xf numFmtId="0" fontId="15" fillId="0" borderId="12" xfId="0" applyFont="1" applyBorder="1"/>
    <xf numFmtId="170" fontId="57" fillId="0" borderId="2" xfId="0" applyNumberFormat="1" applyFont="1" applyBorder="1"/>
    <xf numFmtId="0" fontId="3" fillId="0" borderId="2" xfId="102" applyBorder="1"/>
    <xf numFmtId="0" fontId="56" fillId="6" borderId="2" xfId="0" applyFont="1" applyFill="1" applyBorder="1"/>
    <xf numFmtId="0" fontId="22" fillId="0" borderId="0" xfId="104" applyFont="1"/>
    <xf numFmtId="0" fontId="73" fillId="0" borderId="0" xfId="104" applyFont="1" applyAlignment="1">
      <alignment horizontal="left"/>
    </xf>
    <xf numFmtId="0" fontId="8" fillId="2" borderId="35" xfId="104" applyFont="1" applyFill="1" applyBorder="1" applyAlignment="1">
      <alignment horizontal="center"/>
    </xf>
    <xf numFmtId="0" fontId="8" fillId="2" borderId="36" xfId="104" applyFont="1" applyFill="1" applyBorder="1" applyAlignment="1">
      <alignment horizontal="center"/>
    </xf>
    <xf numFmtId="0" fontId="8" fillId="2" borderId="37" xfId="104" applyFont="1" applyFill="1" applyBorder="1" applyAlignment="1">
      <alignment horizontal="center"/>
    </xf>
    <xf numFmtId="0" fontId="22" fillId="0" borderId="38" xfId="104" applyFont="1" applyBorder="1"/>
    <xf numFmtId="0" fontId="8" fillId="2" borderId="39" xfId="104" applyFont="1" applyFill="1" applyBorder="1" applyAlignment="1">
      <alignment horizontal="center"/>
    </xf>
    <xf numFmtId="171" fontId="8" fillId="2" borderId="37" xfId="104" applyNumberFormat="1" applyFont="1" applyFill="1" applyBorder="1" applyAlignment="1">
      <alignment horizontal="center"/>
    </xf>
    <xf numFmtId="171" fontId="8" fillId="2" borderId="39" xfId="104" applyNumberFormat="1" applyFont="1" applyFill="1" applyBorder="1" applyAlignment="1">
      <alignment horizontal="center"/>
    </xf>
    <xf numFmtId="0" fontId="8" fillId="0" borderId="40" xfId="104" applyFont="1" applyBorder="1"/>
    <xf numFmtId="0" fontId="8" fillId="2" borderId="41" xfId="104" applyFont="1" applyFill="1" applyBorder="1" applyAlignment="1">
      <alignment horizontal="center"/>
    </xf>
    <xf numFmtId="1" fontId="8" fillId="0" borderId="40" xfId="104" applyNumberFormat="1" applyFont="1" applyBorder="1" applyAlignment="1">
      <alignment horizontal="center"/>
    </xf>
    <xf numFmtId="1" fontId="8" fillId="0" borderId="40" xfId="104" applyNumberFormat="1" applyFont="1" applyBorder="1" applyAlignment="1" applyProtection="1">
      <alignment horizontal="center"/>
      <protection locked="0"/>
    </xf>
    <xf numFmtId="0" fontId="8" fillId="0" borderId="42" xfId="104" applyFont="1" applyBorder="1"/>
    <xf numFmtId="21" fontId="8" fillId="0" borderId="40" xfId="104" applyNumberFormat="1" applyFont="1" applyBorder="1" applyAlignment="1">
      <alignment horizontal="center"/>
    </xf>
    <xf numFmtId="21" fontId="8" fillId="0" borderId="40" xfId="104" applyNumberFormat="1" applyFont="1" applyBorder="1" applyAlignment="1" applyProtection="1">
      <alignment horizontal="center"/>
      <protection locked="0"/>
    </xf>
    <xf numFmtId="0" fontId="8" fillId="42" borderId="35" xfId="104" applyFont="1" applyFill="1" applyBorder="1" applyAlignment="1">
      <alignment horizontal="center"/>
    </xf>
    <xf numFmtId="46" fontId="8" fillId="42" borderId="43" xfId="104" applyNumberFormat="1" applyFont="1" applyFill="1" applyBorder="1" applyAlignment="1">
      <alignment horizontal="center"/>
    </xf>
    <xf numFmtId="46" fontId="8" fillId="42" borderId="44" xfId="104" applyNumberFormat="1" applyFont="1" applyFill="1" applyBorder="1" applyAlignment="1">
      <alignment horizontal="center"/>
    </xf>
    <xf numFmtId="46" fontId="8" fillId="42" borderId="37" xfId="104" applyNumberFormat="1" applyFont="1" applyFill="1" applyBorder="1" applyAlignment="1">
      <alignment horizontal="center"/>
    </xf>
    <xf numFmtId="46" fontId="8" fillId="42" borderId="35" xfId="104" applyNumberFormat="1" applyFont="1" applyFill="1" applyBorder="1" applyAlignment="1">
      <alignment horizontal="center"/>
    </xf>
    <xf numFmtId="46" fontId="8" fillId="0" borderId="45" xfId="104" applyNumberFormat="1" applyFont="1" applyBorder="1" applyAlignment="1">
      <alignment horizontal="center"/>
    </xf>
    <xf numFmtId="46" fontId="8" fillId="0" borderId="46" xfId="104" applyNumberFormat="1" applyFont="1" applyBorder="1" applyAlignment="1">
      <alignment horizontal="center"/>
    </xf>
    <xf numFmtId="46" fontId="8" fillId="0" borderId="40" xfId="104" applyNumberFormat="1" applyFont="1" applyBorder="1" applyAlignment="1">
      <alignment horizontal="center"/>
    </xf>
    <xf numFmtId="21" fontId="8" fillId="0" borderId="45" xfId="104" applyNumberFormat="1" applyFont="1" applyBorder="1" applyAlignment="1">
      <alignment horizontal="center"/>
    </xf>
    <xf numFmtId="0" fontId="8" fillId="42" borderId="42" xfId="104" applyFont="1" applyFill="1" applyBorder="1" applyAlignment="1">
      <alignment horizontal="center"/>
    </xf>
    <xf numFmtId="46" fontId="8" fillId="42" borderId="45" xfId="104" applyNumberFormat="1" applyFont="1" applyFill="1" applyBorder="1" applyAlignment="1">
      <alignment horizontal="center"/>
    </xf>
    <xf numFmtId="46" fontId="8" fillId="42" borderId="46" xfId="104" applyNumberFormat="1" applyFont="1" applyFill="1" applyBorder="1" applyAlignment="1">
      <alignment horizontal="center"/>
    </xf>
    <xf numFmtId="46" fontId="8" fillId="42" borderId="40" xfId="104" applyNumberFormat="1" applyFont="1" applyFill="1" applyBorder="1" applyAlignment="1">
      <alignment horizontal="center"/>
    </xf>
    <xf numFmtId="46" fontId="8" fillId="42" borderId="47" xfId="104" applyNumberFormat="1" applyFont="1" applyFill="1" applyBorder="1" applyAlignment="1">
      <alignment horizontal="center"/>
    </xf>
    <xf numFmtId="21" fontId="8" fillId="0" borderId="47" xfId="104" applyNumberFormat="1" applyFont="1" applyBorder="1" applyAlignment="1">
      <alignment horizontal="center"/>
    </xf>
    <xf numFmtId="46" fontId="8" fillId="42" borderId="48" xfId="104" applyNumberFormat="1" applyFont="1" applyFill="1" applyBorder="1" applyAlignment="1">
      <alignment horizontal="center"/>
    </xf>
    <xf numFmtId="46" fontId="8" fillId="42" borderId="39" xfId="104" applyNumberFormat="1" applyFont="1" applyFill="1" applyBorder="1" applyAlignment="1">
      <alignment horizontal="center"/>
    </xf>
    <xf numFmtId="46" fontId="8" fillId="42" borderId="49" xfId="104" applyNumberFormat="1" applyFont="1" applyFill="1" applyBorder="1" applyAlignment="1">
      <alignment horizontal="center"/>
    </xf>
    <xf numFmtId="0" fontId="74" fillId="0" borderId="44" xfId="104" applyFont="1" applyBorder="1"/>
    <xf numFmtId="0" fontId="22" fillId="0" borderId="44" xfId="104" applyFont="1" applyBorder="1"/>
    <xf numFmtId="21" fontId="8" fillId="0" borderId="0" xfId="104" applyNumberFormat="1" applyFont="1" applyAlignment="1">
      <alignment horizontal="center"/>
    </xf>
    <xf numFmtId="0" fontId="75" fillId="0" borderId="0" xfId="105" applyNumberFormat="1" applyAlignment="1"/>
    <xf numFmtId="0" fontId="74" fillId="0" borderId="0" xfId="104" quotePrefix="1" applyFont="1"/>
    <xf numFmtId="169" fontId="56" fillId="0" borderId="0" xfId="51" applyNumberFormat="1" applyFont="1"/>
    <xf numFmtId="0" fontId="76" fillId="0" borderId="0" xfId="106" applyNumberFormat="1" applyAlignment="1"/>
    <xf numFmtId="0" fontId="58" fillId="0" borderId="0" xfId="102" applyFont="1"/>
    <xf numFmtId="0" fontId="56" fillId="0" borderId="2" xfId="0" applyFont="1" applyBorder="1" applyAlignment="1">
      <alignment horizontal="center" vertical="center" wrapText="1"/>
    </xf>
    <xf numFmtId="2" fontId="67" fillId="0" borderId="1" xfId="51" applyNumberFormat="1" applyFont="1" applyBorder="1" applyAlignment="1">
      <alignment horizontal="center" vertical="center"/>
    </xf>
    <xf numFmtId="167" fontId="67" fillId="0" borderId="1" xfId="51" applyNumberFormat="1" applyFont="1" applyBorder="1" applyAlignment="1">
      <alignment horizontal="center" vertical="center"/>
    </xf>
    <xf numFmtId="21" fontId="57" fillId="0" borderId="2" xfId="0" applyNumberFormat="1" applyFont="1" applyBorder="1" applyAlignment="1">
      <alignment vertical="center"/>
    </xf>
    <xf numFmtId="165" fontId="58" fillId="3" borderId="2" xfId="0" applyNumberFormat="1" applyFont="1" applyFill="1" applyBorder="1" applyAlignment="1">
      <alignment horizontal="center" vertical="center"/>
    </xf>
    <xf numFmtId="45" fontId="57" fillId="0" borderId="2" xfId="0" applyNumberFormat="1" applyFont="1" applyBorder="1" applyAlignment="1">
      <alignment horizontal="center" vertical="center"/>
    </xf>
    <xf numFmtId="10" fontId="56" fillId="3" borderId="2" xfId="0" applyNumberFormat="1" applyFont="1" applyFill="1" applyBorder="1" applyAlignment="1">
      <alignment horizontal="center" vertical="center"/>
    </xf>
    <xf numFmtId="170" fontId="57" fillId="0" borderId="2" xfId="0" applyNumberFormat="1" applyFont="1" applyBorder="1" applyAlignment="1">
      <alignment vertical="center"/>
    </xf>
    <xf numFmtId="165" fontId="58" fillId="4" borderId="2" xfId="0" applyNumberFormat="1" applyFont="1" applyFill="1" applyBorder="1" applyAlignment="1">
      <alignment horizontal="center" vertical="center"/>
    </xf>
    <xf numFmtId="10" fontId="56" fillId="4" borderId="2" xfId="0" applyNumberFormat="1" applyFont="1" applyFill="1" applyBorder="1" applyAlignment="1">
      <alignment horizontal="center" vertical="center"/>
    </xf>
    <xf numFmtId="2" fontId="56" fillId="0" borderId="0" xfId="51" applyNumberFormat="1" applyFont="1" applyAlignment="1">
      <alignment horizontal="center" vertical="center"/>
    </xf>
    <xf numFmtId="0" fontId="56" fillId="2" borderId="0" xfId="51" applyFont="1" applyFill="1" applyAlignment="1">
      <alignment vertical="center"/>
    </xf>
    <xf numFmtId="0" fontId="56" fillId="0" borderId="0" xfId="51" applyFont="1" applyAlignment="1">
      <alignment horizontal="center" vertical="center"/>
    </xf>
    <xf numFmtId="0" fontId="56" fillId="0" borderId="12" xfId="51" applyFont="1" applyBorder="1" applyAlignment="1">
      <alignment horizontal="center"/>
    </xf>
    <xf numFmtId="170" fontId="57" fillId="0" borderId="12" xfId="0" applyNumberFormat="1" applyFont="1" applyBorder="1" applyAlignment="1">
      <alignment vertical="center"/>
    </xf>
    <xf numFmtId="165" fontId="58" fillId="3" borderId="12" xfId="0" applyNumberFormat="1" applyFont="1" applyFill="1" applyBorder="1" applyAlignment="1">
      <alignment horizontal="center" vertical="center"/>
    </xf>
    <xf numFmtId="45" fontId="57" fillId="0" borderId="12" xfId="0" applyNumberFormat="1" applyFont="1" applyBorder="1" applyAlignment="1">
      <alignment horizontal="center" vertical="center"/>
    </xf>
    <xf numFmtId="0" fontId="56" fillId="0" borderId="12" xfId="0" applyFont="1" applyBorder="1" applyAlignment="1">
      <alignment horizontal="center" vertical="center" wrapText="1"/>
    </xf>
    <xf numFmtId="10" fontId="56" fillId="3" borderId="12" xfId="0" applyNumberFormat="1" applyFont="1" applyFill="1" applyBorder="1" applyAlignment="1">
      <alignment horizontal="center" vertical="center"/>
    </xf>
    <xf numFmtId="0" fontId="56" fillId="0" borderId="10" xfId="51" applyFont="1" applyBorder="1"/>
    <xf numFmtId="170" fontId="57" fillId="0" borderId="12" xfId="0" applyNumberFormat="1" applyFont="1" applyBorder="1"/>
    <xf numFmtId="0" fontId="3" fillId="0" borderId="3" xfId="102" applyBorder="1"/>
    <xf numFmtId="0" fontId="3" fillId="0" borderId="3" xfId="102" applyBorder="1" applyAlignment="1">
      <alignment horizontal="center"/>
    </xf>
    <xf numFmtId="21" fontId="3" fillId="0" borderId="2" xfId="102" applyNumberFormat="1" applyBorder="1" applyAlignment="1">
      <alignment horizontal="center"/>
    </xf>
    <xf numFmtId="0" fontId="1" fillId="0" borderId="2" xfId="102" applyFont="1" applyBorder="1"/>
    <xf numFmtId="0" fontId="3" fillId="0" borderId="2" xfId="102" applyBorder="1" applyAlignment="1">
      <alignment horizontal="center"/>
    </xf>
    <xf numFmtId="0" fontId="3" fillId="0" borderId="0" xfId="102"/>
    <xf numFmtId="21" fontId="3" fillId="0" borderId="3" xfId="102" applyNumberFormat="1" applyBorder="1" applyAlignment="1">
      <alignment horizontal="center"/>
    </xf>
    <xf numFmtId="0" fontId="15" fillId="0" borderId="2" xfId="0" applyFont="1" applyBorder="1"/>
    <xf numFmtId="0" fontId="58" fillId="0" borderId="15" xfId="102" applyFont="1" applyBorder="1"/>
    <xf numFmtId="0" fontId="3" fillId="0" borderId="15" xfId="102" applyBorder="1"/>
    <xf numFmtId="0" fontId="1" fillId="0" borderId="15" xfId="102" applyFont="1" applyBorder="1"/>
    <xf numFmtId="22" fontId="8" fillId="0" borderId="2" xfId="0" applyNumberFormat="1" applyFont="1" applyBorder="1"/>
    <xf numFmtId="0" fontId="77" fillId="0" borderId="3" xfId="0" applyFont="1" applyBorder="1"/>
    <xf numFmtId="21" fontId="77" fillId="0" borderId="2" xfId="0" applyNumberFormat="1" applyFont="1" applyBorder="1"/>
    <xf numFmtId="0" fontId="77" fillId="0" borderId="2" xfId="0" applyFont="1" applyBorder="1"/>
    <xf numFmtId="0" fontId="78" fillId="0" borderId="2" xfId="0" applyFont="1" applyBorder="1"/>
    <xf numFmtId="10" fontId="56" fillId="7" borderId="2" xfId="0" applyNumberFormat="1" applyFont="1" applyFill="1" applyBorder="1" applyAlignment="1">
      <alignment horizontal="center"/>
    </xf>
    <xf numFmtId="165" fontId="58" fillId="7" borderId="2" xfId="0" applyNumberFormat="1" applyFont="1" applyFill="1" applyBorder="1" applyAlignment="1">
      <alignment horizontal="center"/>
    </xf>
    <xf numFmtId="0" fontId="29" fillId="0" borderId="2" xfId="0" applyFont="1" applyBorder="1"/>
    <xf numFmtId="0" fontId="56" fillId="0" borderId="15" xfId="0" applyFont="1" applyBorder="1"/>
    <xf numFmtId="0" fontId="58" fillId="0" borderId="19" xfId="102" applyFont="1" applyBorder="1"/>
    <xf numFmtId="0" fontId="77" fillId="0" borderId="12" xfId="0" applyFont="1" applyBorder="1"/>
    <xf numFmtId="21" fontId="77" fillId="0" borderId="12" xfId="0" applyNumberFormat="1" applyFont="1" applyBorder="1"/>
    <xf numFmtId="0" fontId="56" fillId="0" borderId="12" xfId="0" applyFont="1" applyBorder="1" applyAlignment="1">
      <alignment horizontal="center" vertical="top" wrapText="1"/>
    </xf>
    <xf numFmtId="165" fontId="58" fillId="3" borderId="12" xfId="0" applyNumberFormat="1" applyFont="1" applyFill="1" applyBorder="1" applyAlignment="1">
      <alignment horizontal="center"/>
    </xf>
    <xf numFmtId="22" fontId="57" fillId="6" borderId="2" xfId="0" applyNumberFormat="1" applyFont="1" applyFill="1" applyBorder="1"/>
    <xf numFmtId="0" fontId="8" fillId="2" borderId="50" xfId="104" applyFont="1" applyFill="1" applyBorder="1" applyAlignment="1">
      <alignment horizontal="center"/>
    </xf>
    <xf numFmtId="0" fontId="56" fillId="0" borderId="4" xfId="0" applyFont="1" applyBorder="1" applyAlignment="1">
      <alignment horizontal="center"/>
    </xf>
    <xf numFmtId="0" fontId="56" fillId="0" borderId="7" xfId="0" applyFont="1" applyBorder="1" applyAlignment="1">
      <alignment horizontal="center"/>
    </xf>
    <xf numFmtId="0" fontId="56" fillId="0" borderId="51" xfId="0" applyFont="1" applyBorder="1" applyAlignment="1">
      <alignment horizontal="center"/>
    </xf>
    <xf numFmtId="0" fontId="56" fillId="0" borderId="52" xfId="0" applyFont="1" applyBorder="1" applyAlignment="1">
      <alignment horizontal="center"/>
    </xf>
    <xf numFmtId="21" fontId="57" fillId="0" borderId="3" xfId="0" applyNumberFormat="1" applyFont="1" applyBorder="1"/>
    <xf numFmtId="169" fontId="57" fillId="0" borderId="2" xfId="0" applyNumberFormat="1" applyFont="1" applyBorder="1"/>
    <xf numFmtId="172" fontId="57" fillId="0" borderId="2" xfId="0" applyNumberFormat="1" applyFont="1" applyBorder="1" applyAlignment="1">
      <alignment horizontal="right"/>
    </xf>
    <xf numFmtId="0" fontId="58" fillId="0" borderId="2" xfId="0" applyFont="1" applyBorder="1"/>
    <xf numFmtId="0" fontId="58" fillId="0" borderId="12" xfId="0" applyFont="1" applyBorder="1"/>
    <xf numFmtId="22" fontId="57" fillId="6" borderId="12" xfId="0" applyNumberFormat="1" applyFont="1" applyFill="1" applyBorder="1"/>
    <xf numFmtId="172" fontId="57" fillId="0" borderId="12" xfId="0" applyNumberFormat="1" applyFont="1" applyBorder="1" applyAlignment="1">
      <alignment horizontal="right"/>
    </xf>
    <xf numFmtId="0" fontId="56" fillId="0" borderId="3" xfId="0" applyFont="1" applyBorder="1" applyAlignment="1">
      <alignment horizontal="center" wrapText="1"/>
    </xf>
    <xf numFmtId="0" fontId="56" fillId="0" borderId="2" xfId="0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/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56" fillId="0" borderId="13" xfId="51" applyFont="1" applyBorder="1" applyAlignment="1">
      <alignment horizontal="center"/>
    </xf>
    <xf numFmtId="0" fontId="57" fillId="0" borderId="18" xfId="51" applyFont="1" applyBorder="1" applyAlignment="1">
      <alignment horizontal="center"/>
    </xf>
    <xf numFmtId="0" fontId="56" fillId="0" borderId="13" xfId="0" applyFont="1" applyBorder="1" applyAlignment="1">
      <alignment horizontal="center"/>
    </xf>
    <xf numFmtId="0" fontId="57" fillId="0" borderId="18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8" fillId="0" borderId="10" xfId="0" applyFont="1" applyBorder="1"/>
    <xf numFmtId="0" fontId="17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3" fillId="39" borderId="30" xfId="103" applyFont="1" applyFill="1" applyBorder="1" applyAlignment="1">
      <alignment horizontal="center" vertical="center"/>
    </xf>
    <xf numFmtId="0" fontId="8" fillId="0" borderId="31" xfId="103" applyFont="1" applyBorder="1" applyAlignment="1">
      <alignment vertical="center"/>
    </xf>
    <xf numFmtId="0" fontId="33" fillId="40" borderId="30" xfId="103" applyFont="1" applyFill="1" applyBorder="1" applyAlignment="1">
      <alignment horizontal="center" vertical="center"/>
    </xf>
    <xf numFmtId="0" fontId="33" fillId="39" borderId="31" xfId="103" applyFont="1" applyFill="1" applyBorder="1" applyAlignment="1">
      <alignment horizontal="center" vertical="center"/>
    </xf>
    <xf numFmtId="0" fontId="62" fillId="39" borderId="30" xfId="103" applyFont="1" applyFill="1" applyBorder="1" applyAlignment="1">
      <alignment horizontal="center" vertical="center"/>
    </xf>
    <xf numFmtId="0" fontId="11" fillId="0" borderId="31" xfId="103" applyFont="1" applyBorder="1" applyAlignment="1">
      <alignment vertical="center"/>
    </xf>
    <xf numFmtId="0" fontId="56" fillId="0" borderId="12" xfId="0" applyFont="1" applyBorder="1" applyAlignment="1">
      <alignment horizontal="center" wrapText="1"/>
    </xf>
    <xf numFmtId="0" fontId="8" fillId="0" borderId="0" xfId="0" applyFont="1" applyBorder="1"/>
  </cellXfs>
  <cellStyles count="107">
    <cellStyle name="20% - Accent1" xfId="77" builtinId="30" customBuiltin="1"/>
    <cellStyle name="20% - Accent2" xfId="81" builtinId="34" customBuiltin="1"/>
    <cellStyle name="20% - Accent3" xfId="85" builtinId="38" customBuiltin="1"/>
    <cellStyle name="20% - Accent4" xfId="89" builtinId="42" customBuiltin="1"/>
    <cellStyle name="20% - Accent5" xfId="93" builtinId="46" customBuiltin="1"/>
    <cellStyle name="20% - Accent6" xfId="97" builtinId="50" customBuiltin="1"/>
    <cellStyle name="40% - Accent1" xfId="78" builtinId="31" customBuiltin="1"/>
    <cellStyle name="40% - Accent2" xfId="82" builtinId="35" customBuiltin="1"/>
    <cellStyle name="40% - Accent3" xfId="86" builtinId="39" customBuiltin="1"/>
    <cellStyle name="40% - Accent4" xfId="90" builtinId="43" customBuiltin="1"/>
    <cellStyle name="40% - Accent5" xfId="94" builtinId="47" customBuiltin="1"/>
    <cellStyle name="40% - Accent6" xfId="98" builtinId="51" customBuiltin="1"/>
    <cellStyle name="60% - Accent1" xfId="79" builtinId="32" customBuiltin="1"/>
    <cellStyle name="60% - Accent2" xfId="83" builtinId="36" customBuiltin="1"/>
    <cellStyle name="60% - Accent3" xfId="87" builtinId="40" customBuiltin="1"/>
    <cellStyle name="60% - Accent4" xfId="91" builtinId="44" customBuiltin="1"/>
    <cellStyle name="60% - Accent5" xfId="95" builtinId="48" customBuiltin="1"/>
    <cellStyle name="60% - Accent6" xfId="99" builtinId="52" customBuiltin="1"/>
    <cellStyle name="Accent1" xfId="76" builtinId="29" customBuiltin="1"/>
    <cellStyle name="Accent2" xfId="80" builtinId="33" customBuiltin="1"/>
    <cellStyle name="Accent3" xfId="84" builtinId="37" customBuiltin="1"/>
    <cellStyle name="Accent4" xfId="88" builtinId="41" customBuiltin="1"/>
    <cellStyle name="Accent5" xfId="92" builtinId="45" customBuiltin="1"/>
    <cellStyle name="Accent6" xfId="96" builtinId="49" customBuiltin="1"/>
    <cellStyle name="Bad" xfId="66" builtinId="27" customBuiltin="1"/>
    <cellStyle name="Calculation" xfId="70" builtinId="22" customBuiltin="1"/>
    <cellStyle name="Check Cell" xfId="72" builtinId="23" customBuiltin="1"/>
    <cellStyle name="Comma [0] 2" xfId="1" xr:uid="{00000000-0005-0000-0000-000000000000}"/>
    <cellStyle name="Comma [0] 2 2" xfId="2" xr:uid="{00000000-0005-0000-0000-000001000000}"/>
    <cellStyle name="Comma [0] 2 2 2" xfId="3" xr:uid="{00000000-0005-0000-0000-000002000000}"/>
    <cellStyle name="Comma [0] 2 3" xfId="4" xr:uid="{00000000-0005-0000-0000-000003000000}"/>
    <cellStyle name="Comma [0] 3" xfId="5" xr:uid="{00000000-0005-0000-0000-000004000000}"/>
    <cellStyle name="Comma [0] 3 2" xfId="6" xr:uid="{00000000-0005-0000-0000-000005000000}"/>
    <cellStyle name="Comma [0] 4" xfId="7" xr:uid="{00000000-0005-0000-0000-000006000000}"/>
    <cellStyle name="Comma [0] 4 2" xfId="8" xr:uid="{00000000-0005-0000-0000-000007000000}"/>
    <cellStyle name="Comma 2" xfId="9" xr:uid="{00000000-0005-0000-0000-000008000000}"/>
    <cellStyle name="Comma 2 2" xfId="10" xr:uid="{00000000-0005-0000-0000-000009000000}"/>
    <cellStyle name="Comma 2 2 2" xfId="11" xr:uid="{00000000-0005-0000-0000-00000A000000}"/>
    <cellStyle name="Comma 2 3" xfId="12" xr:uid="{00000000-0005-0000-0000-00000B000000}"/>
    <cellStyle name="Comma 3" xfId="13" xr:uid="{00000000-0005-0000-0000-00000C000000}"/>
    <cellStyle name="Comma 3 2" xfId="14" xr:uid="{00000000-0005-0000-0000-00000D000000}"/>
    <cellStyle name="Comma 3 2 2" xfId="15" xr:uid="{00000000-0005-0000-0000-00000E000000}"/>
    <cellStyle name="Comma 3 3" xfId="16" xr:uid="{00000000-0005-0000-0000-00000F000000}"/>
    <cellStyle name="Comma 4" xfId="17" xr:uid="{00000000-0005-0000-0000-000010000000}"/>
    <cellStyle name="Comma 4 2" xfId="18" xr:uid="{00000000-0005-0000-0000-000011000000}"/>
    <cellStyle name="Comma 5" xfId="19" xr:uid="{00000000-0005-0000-0000-000012000000}"/>
    <cellStyle name="Comma 5 2" xfId="20" xr:uid="{00000000-0005-0000-0000-000013000000}"/>
    <cellStyle name="Comma 6" xfId="21" xr:uid="{00000000-0005-0000-0000-000014000000}"/>
    <cellStyle name="Comma 6 2" xfId="22" xr:uid="{00000000-0005-0000-0000-000015000000}"/>
    <cellStyle name="Comma 7" xfId="23" xr:uid="{00000000-0005-0000-0000-000016000000}"/>
    <cellStyle name="Comma 7 2" xfId="24" xr:uid="{00000000-0005-0000-0000-000017000000}"/>
    <cellStyle name="Currency [0] 2" xfId="25" xr:uid="{00000000-0005-0000-0000-000018000000}"/>
    <cellStyle name="Currency [0] 2 2" xfId="26" xr:uid="{00000000-0005-0000-0000-000019000000}"/>
    <cellStyle name="Currency [0] 2 2 2" xfId="27" xr:uid="{00000000-0005-0000-0000-00001A000000}"/>
    <cellStyle name="Currency [0] 2 3" xfId="28" xr:uid="{00000000-0005-0000-0000-00001B000000}"/>
    <cellStyle name="Currency [0] 3" xfId="29" xr:uid="{00000000-0005-0000-0000-00001C000000}"/>
    <cellStyle name="Currency [0] 3 2" xfId="30" xr:uid="{00000000-0005-0000-0000-00001D000000}"/>
    <cellStyle name="Currency [0] 4" xfId="31" xr:uid="{00000000-0005-0000-0000-00001E000000}"/>
    <cellStyle name="Currency [0] 4 2" xfId="32" xr:uid="{00000000-0005-0000-0000-00001F000000}"/>
    <cellStyle name="Currency 2" xfId="33" xr:uid="{00000000-0005-0000-0000-000020000000}"/>
    <cellStyle name="Currency 2 2" xfId="34" xr:uid="{00000000-0005-0000-0000-000021000000}"/>
    <cellStyle name="Currency 2 2 2" xfId="35" xr:uid="{00000000-0005-0000-0000-000022000000}"/>
    <cellStyle name="Currency 2 3" xfId="36" xr:uid="{00000000-0005-0000-0000-000023000000}"/>
    <cellStyle name="Currency 3" xfId="37" xr:uid="{00000000-0005-0000-0000-000024000000}"/>
    <cellStyle name="Currency 3 2" xfId="38" xr:uid="{00000000-0005-0000-0000-000025000000}"/>
    <cellStyle name="Currency 3 2 2" xfId="39" xr:uid="{00000000-0005-0000-0000-000026000000}"/>
    <cellStyle name="Currency 3 3" xfId="40" xr:uid="{00000000-0005-0000-0000-000027000000}"/>
    <cellStyle name="Currency 4" xfId="41" xr:uid="{00000000-0005-0000-0000-000028000000}"/>
    <cellStyle name="Currency 4 2" xfId="42" xr:uid="{00000000-0005-0000-0000-000029000000}"/>
    <cellStyle name="Currency 5" xfId="43" xr:uid="{00000000-0005-0000-0000-00002A000000}"/>
    <cellStyle name="Currency 5 2" xfId="44" xr:uid="{00000000-0005-0000-0000-00002B000000}"/>
    <cellStyle name="Currency 6" xfId="45" xr:uid="{00000000-0005-0000-0000-00002C000000}"/>
    <cellStyle name="Currency 6 2" xfId="46" xr:uid="{00000000-0005-0000-0000-00002D000000}"/>
    <cellStyle name="Currency 7" xfId="47" xr:uid="{00000000-0005-0000-0000-00002E000000}"/>
    <cellStyle name="Currency 7 2" xfId="48" xr:uid="{00000000-0005-0000-0000-00002F000000}"/>
    <cellStyle name="Explanatory Text" xfId="74" builtinId="53" customBuiltin="1"/>
    <cellStyle name="Good" xfId="65" builtinId="26" customBuiltin="1"/>
    <cellStyle name="Heading 1" xfId="61" builtinId="16" customBuiltin="1"/>
    <cellStyle name="Heading 2" xfId="62" builtinId="17" customBuiltin="1"/>
    <cellStyle name="Heading 3" xfId="63" builtinId="18" customBuiltin="1"/>
    <cellStyle name="Heading 4" xfId="64" builtinId="19" customBuiltin="1"/>
    <cellStyle name="Hyperlink 2" xfId="105" xr:uid="{3600BB08-A2D8-4B5A-A8FD-3A7C0B2FCD49}"/>
    <cellStyle name="Hyperlink 3" xfId="106" xr:uid="{072C964B-AFAF-4EA7-839A-39AA7A46DF5A}"/>
    <cellStyle name="Input" xfId="68" builtinId="20" customBuiltin="1"/>
    <cellStyle name="Linked Cell" xfId="71" builtinId="24" customBuiltin="1"/>
    <cellStyle name="Neutral" xfId="67" builtinId="28" customBuiltin="1"/>
    <cellStyle name="Normal" xfId="0" builtinId="0"/>
    <cellStyle name="Normal 10" xfId="100" xr:uid="{77812A26-39D7-47AE-BB38-7EF07FB2099E}"/>
    <cellStyle name="Normal 11" xfId="102" xr:uid="{49431857-4047-42BE-B0A4-C30A3FDCDAFA}"/>
    <cellStyle name="Normal 12" xfId="103" xr:uid="{0CEBFF6C-6EE0-4FAC-BDB8-EA0F7009BC81}"/>
    <cellStyle name="Normal 13" xfId="104" xr:uid="{D0B17806-67EA-4C9D-9EA0-A616B6C67820}"/>
    <cellStyle name="Normal 2" xfId="49" xr:uid="{00000000-0005-0000-0000-000032000000}"/>
    <cellStyle name="Normal 3" xfId="50" xr:uid="{00000000-0005-0000-0000-000033000000}"/>
    <cellStyle name="Normal 4" xfId="51" xr:uid="{00000000-0005-0000-0000-000034000000}"/>
    <cellStyle name="Normal 5" xfId="52" xr:uid="{00000000-0005-0000-0000-000035000000}"/>
    <cellStyle name="Normal 6" xfId="53" xr:uid="{00000000-0005-0000-0000-000036000000}"/>
    <cellStyle name="Normal 7" xfId="57" xr:uid="{F8D564C5-1F9C-4AE4-AD63-3A4B3BE3D678}"/>
    <cellStyle name="Normal 8" xfId="58" xr:uid="{F2B1004F-210F-4AF9-806F-656C202144D8}"/>
    <cellStyle name="Normal 9" xfId="59" xr:uid="{7F39075B-8F06-4E76-A5BA-2FAD3EB1574B}"/>
    <cellStyle name="Note 2" xfId="101" xr:uid="{3EB9C625-A312-4114-895D-8DF0C0DF2B9C}"/>
    <cellStyle name="Output" xfId="69" builtinId="21" customBuiltin="1"/>
    <cellStyle name="Percent 2" xfId="54" xr:uid="{00000000-0005-0000-0000-000037000000}"/>
    <cellStyle name="Percent 3" xfId="55" xr:uid="{00000000-0005-0000-0000-000038000000}"/>
    <cellStyle name="Percent 3 2" xfId="56" xr:uid="{00000000-0005-0000-0000-000039000000}"/>
    <cellStyle name="Title" xfId="60" builtinId="15" customBuiltin="1"/>
    <cellStyle name="Total" xfId="75" builtinId="25" customBuiltin="1"/>
    <cellStyle name="Warning Text" xfId="73" builtinId="11" customBuiltin="1"/>
  </cellStyles>
  <dxfs count="5"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486833</xdr:colOff>
      <xdr:row>1</xdr:row>
      <xdr:rowOff>67732</xdr:rowOff>
    </xdr:from>
    <xdr:to>
      <xdr:col>10</xdr:col>
      <xdr:colOff>21167</xdr:colOff>
      <xdr:row>15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4665D6-1B14-49DA-8A19-D418383AC55F}"/>
            </a:ext>
          </a:extLst>
        </xdr:cNvPr>
        <xdr:cNvSpPr txBox="1"/>
      </xdr:nvSpPr>
      <xdr:spPr>
        <a:xfrm>
          <a:off x="486833" y="215899"/>
          <a:ext cx="4948767" cy="20066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These standards gender and age specific and are based on the World Standard Times published by the WMA (World Masters Athletics), and consist of WORLD, PLATINUM, GOLD, SILVER, BRONZE, COPPER. </a:t>
          </a:r>
        </a:p>
        <a:p>
          <a:r>
            <a:rPr lang="en-GB" sz="1100"/>
            <a:t>For example the GOLD standard is set at approximately 135% of the world record for that distance at that age and gender.​</a:t>
          </a:r>
        </a:p>
        <a:p>
          <a:endParaRPr lang="en-GB" sz="1100"/>
        </a:p>
        <a:p>
          <a:r>
            <a:rPr lang="en-GB" sz="1100" b="1"/>
            <a:t>Platinum</a:t>
          </a:r>
          <a:r>
            <a:rPr lang="en-GB" sz="1100"/>
            <a:t> – world + 20%​</a:t>
          </a:r>
        </a:p>
        <a:p>
          <a:r>
            <a:rPr lang="en-GB" sz="1100" b="1"/>
            <a:t>Gold</a:t>
          </a:r>
          <a:r>
            <a:rPr lang="en-GB" sz="1100"/>
            <a:t> – world + 35%​</a:t>
          </a:r>
        </a:p>
        <a:p>
          <a:r>
            <a:rPr lang="en-GB" sz="1100" b="1"/>
            <a:t>Silver</a:t>
          </a:r>
          <a:r>
            <a:rPr lang="en-GB" sz="1100"/>
            <a:t> – world + 50%​</a:t>
          </a:r>
        </a:p>
        <a:p>
          <a:r>
            <a:rPr lang="en-GB" sz="1100" b="1"/>
            <a:t>Bronze</a:t>
          </a:r>
          <a:r>
            <a:rPr lang="en-GB" sz="1100"/>
            <a:t> – world + 65%​</a:t>
          </a:r>
        </a:p>
        <a:p>
          <a:r>
            <a:rPr lang="en-GB" sz="1100" b="1"/>
            <a:t>Copper</a:t>
          </a:r>
          <a:r>
            <a:rPr lang="en-GB" sz="1100"/>
            <a:t> – world + 85%​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63501</xdr:rowOff>
    </xdr:from>
    <xdr:to>
      <xdr:col>11</xdr:col>
      <xdr:colOff>571500</xdr:colOff>
      <xdr:row>15</xdr:row>
      <xdr:rowOff>80434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BE82418-AC03-48D0-AF6E-B8819A4BA3B0}"/>
            </a:ext>
          </a:extLst>
        </xdr:cNvPr>
        <xdr:cNvSpPr txBox="1"/>
      </xdr:nvSpPr>
      <xdr:spPr>
        <a:xfrm>
          <a:off x="444500" y="207434"/>
          <a:ext cx="5262033" cy="203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These standards gender and age specific and are based on the World Standard Times published by the WMA (World Masters Athletics), and consist of WORLD, PLATINUM, GOLD, SILVER, BRONZE, COPPER. </a:t>
          </a:r>
        </a:p>
        <a:p>
          <a:r>
            <a:rPr lang="en-GB" sz="1100"/>
            <a:t>For example the GOLD standard is set at approximately 135% of the world record for that distance at that age and gender.​</a:t>
          </a:r>
        </a:p>
        <a:p>
          <a:endParaRPr lang="en-GB" sz="1100"/>
        </a:p>
        <a:p>
          <a:r>
            <a:rPr lang="en-GB" sz="1100" b="1"/>
            <a:t>Platinum</a:t>
          </a:r>
          <a:r>
            <a:rPr lang="en-GB" sz="1100"/>
            <a:t> – world + 20%​</a:t>
          </a:r>
        </a:p>
        <a:p>
          <a:r>
            <a:rPr lang="en-GB" sz="1100" b="1"/>
            <a:t>Gold</a:t>
          </a:r>
          <a:r>
            <a:rPr lang="en-GB" sz="1100"/>
            <a:t> – world + 35%​</a:t>
          </a:r>
        </a:p>
        <a:p>
          <a:r>
            <a:rPr lang="en-GB" sz="1100" b="1"/>
            <a:t>Silver</a:t>
          </a:r>
          <a:r>
            <a:rPr lang="en-GB" sz="1100"/>
            <a:t> – world + 50%​</a:t>
          </a:r>
        </a:p>
        <a:p>
          <a:r>
            <a:rPr lang="en-GB" sz="1100" b="1"/>
            <a:t>Bronze</a:t>
          </a:r>
          <a:r>
            <a:rPr lang="en-GB" sz="1100"/>
            <a:t> – world + 65%​</a:t>
          </a:r>
        </a:p>
        <a:p>
          <a:r>
            <a:rPr lang="en-GB" sz="1100" b="1"/>
            <a:t>Copper</a:t>
          </a:r>
          <a:r>
            <a:rPr lang="en-GB" sz="1100"/>
            <a:t> – world + 85%​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Running%20Standards/Club-Standards.xlsx" TargetMode="External"/><Relationship Id="rId2" Type="http://schemas.openxmlformats.org/officeDocument/2006/relationships/externalLinkPath" Target="https://d.docs.live.net/ebd8ab40a725ce8b/Documents/3M/Running%20Standards/Club-Standards.xlsx" TargetMode="External"/><Relationship Id="rId1" Type="http://schemas.openxmlformats.org/officeDocument/2006/relationships/externalLinkPath" Target="/ebd8ab40a725ce8b/Documents/3M/Running%20Standards/Club-Standard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LUB STANDARD TABLE"/>
      <sheetName val="Female"/>
      <sheetName val="Male"/>
      <sheetName val="Male (2)"/>
      <sheetName val="Female (2)"/>
      <sheetName val="Combined"/>
      <sheetName val="DropDownList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H2" t="str">
            <v>World Standard Times</v>
          </cell>
        </row>
        <row r="3">
          <cell r="H3" t="str">
            <v xml:space="preserve">Platinum </v>
          </cell>
        </row>
        <row r="4">
          <cell r="H4" t="str">
            <v xml:space="preserve">Gold </v>
          </cell>
        </row>
        <row r="5">
          <cell r="H5" t="str">
            <v>Silver</v>
          </cell>
        </row>
        <row r="6">
          <cell r="H6" t="str">
            <v xml:space="preserve">Bronze </v>
          </cell>
        </row>
        <row r="7">
          <cell r="H7" t="str">
            <v>Copper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github.com/AlanLyttonJones/Age-Grade-Tables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github.com/AlanLyttonJones/Age-Grade-Tables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8"/>
  <sheetViews>
    <sheetView showGridLines="0" workbookViewId="0">
      <selection activeCell="C14" sqref="C14"/>
    </sheetView>
  </sheetViews>
  <sheetFormatPr defaultRowHeight="12.7" x14ac:dyDescent="0.4"/>
  <cols>
    <col min="1" max="1" width="2.64453125" customWidth="1"/>
    <col min="14" max="14" width="8.64453125" customWidth="1"/>
    <col min="16" max="16" width="9.52734375" customWidth="1"/>
  </cols>
  <sheetData>
    <row r="1" spans="1:10" ht="7.5" customHeight="1" x14ac:dyDescent="0.4"/>
    <row r="2" spans="1:10" s="71" customFormat="1" ht="50.25" customHeight="1" x14ac:dyDescent="0.4">
      <c r="B2" s="413" t="s">
        <v>251</v>
      </c>
      <c r="C2" s="414"/>
      <c r="D2" s="414"/>
      <c r="E2" s="414"/>
      <c r="F2" s="414"/>
      <c r="G2" s="414"/>
      <c r="H2" s="414"/>
      <c r="I2" s="414"/>
      <c r="J2" s="414"/>
    </row>
    <row r="3" spans="1:10" ht="23.6" customHeight="1" x14ac:dyDescent="0.4">
      <c r="B3" s="415" t="s">
        <v>250</v>
      </c>
      <c r="C3" s="416"/>
      <c r="D3" s="416"/>
      <c r="E3" s="416"/>
      <c r="F3" s="416"/>
      <c r="G3" s="416"/>
      <c r="H3" s="416"/>
      <c r="I3" s="416"/>
      <c r="J3" s="416"/>
    </row>
    <row r="4" spans="1:10" ht="22" customHeight="1" x14ac:dyDescent="0.4">
      <c r="B4" s="417" t="s">
        <v>543</v>
      </c>
      <c r="C4" s="414"/>
      <c r="D4" s="414"/>
      <c r="E4" s="414"/>
      <c r="F4" s="414"/>
      <c r="G4" s="414"/>
      <c r="H4" s="414"/>
      <c r="I4" s="414"/>
      <c r="J4" s="414"/>
    </row>
    <row r="5" spans="1:10" ht="37.1" customHeight="1" x14ac:dyDescent="0.4">
      <c r="B5" s="413" t="s">
        <v>252</v>
      </c>
      <c r="C5" s="413"/>
      <c r="D5" s="413"/>
      <c r="E5" s="413"/>
      <c r="F5" s="413"/>
      <c r="G5" s="413"/>
      <c r="H5" s="413"/>
      <c r="I5" s="413"/>
      <c r="J5" s="413"/>
    </row>
    <row r="6" spans="1:10" ht="17.600000000000001" customHeight="1" x14ac:dyDescent="0.4">
      <c r="B6" s="419" t="s">
        <v>58</v>
      </c>
      <c r="C6" s="419"/>
      <c r="D6" s="419"/>
      <c r="E6" s="413"/>
      <c r="F6" s="413"/>
      <c r="G6" s="413"/>
      <c r="H6" s="413"/>
      <c r="I6" s="413"/>
      <c r="J6" s="413"/>
    </row>
    <row r="7" spans="1:10" ht="46.5" customHeight="1" x14ac:dyDescent="0.4">
      <c r="B7" s="418" t="s">
        <v>253</v>
      </c>
      <c r="C7" s="416"/>
      <c r="D7" s="416"/>
      <c r="E7" s="416"/>
      <c r="F7" s="416"/>
      <c r="G7" s="416"/>
      <c r="H7" s="416"/>
      <c r="I7" s="416"/>
      <c r="J7" s="416"/>
    </row>
    <row r="9" spans="1:10" x14ac:dyDescent="0.4">
      <c r="A9" s="15"/>
      <c r="B9" s="89" t="s">
        <v>544</v>
      </c>
    </row>
    <row r="10" spans="1:10" x14ac:dyDescent="0.4">
      <c r="A10" s="15"/>
      <c r="B10" s="1"/>
    </row>
    <row r="11" spans="1:10" x14ac:dyDescent="0.4">
      <c r="A11" s="15"/>
      <c r="B11" s="1"/>
    </row>
    <row r="12" spans="1:10" x14ac:dyDescent="0.4">
      <c r="A12" s="1"/>
      <c r="B12" s="1"/>
    </row>
    <row r="13" spans="1:10" x14ac:dyDescent="0.4">
      <c r="A13" s="1"/>
      <c r="B13" s="1"/>
    </row>
    <row r="14" spans="1:10" x14ac:dyDescent="0.4">
      <c r="B14" s="1"/>
    </row>
    <row r="15" spans="1:10" x14ac:dyDescent="0.4">
      <c r="C15" s="49"/>
      <c r="D15" s="49"/>
      <c r="E15" s="49"/>
      <c r="F15" s="49"/>
      <c r="G15" s="49"/>
    </row>
    <row r="16" spans="1:10" x14ac:dyDescent="0.4">
      <c r="B16" s="1"/>
    </row>
    <row r="17" spans="2:2" x14ac:dyDescent="0.4">
      <c r="B17" s="1"/>
    </row>
    <row r="18" spans="2:2" x14ac:dyDescent="0.4">
      <c r="B18" s="1"/>
    </row>
  </sheetData>
  <mergeCells count="6">
    <mergeCell ref="B2:J2"/>
    <mergeCell ref="B3:J3"/>
    <mergeCell ref="B4:J4"/>
    <mergeCell ref="B7:J7"/>
    <mergeCell ref="B5:J5"/>
    <mergeCell ref="B6:J6"/>
  </mergeCells>
  <phoneticPr fontId="1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3:P20"/>
  <sheetViews>
    <sheetView showGridLines="0" workbookViewId="0">
      <selection activeCell="B5" sqref="B5"/>
    </sheetView>
  </sheetViews>
  <sheetFormatPr defaultRowHeight="12.7" x14ac:dyDescent="0.4"/>
  <cols>
    <col min="1" max="1" width="2.64453125" customWidth="1"/>
    <col min="14" max="14" width="8.64453125" customWidth="1"/>
    <col min="16" max="16" width="9.52734375" customWidth="1"/>
  </cols>
  <sheetData>
    <row r="3" spans="1:16" ht="15.35" x14ac:dyDescent="0.5">
      <c r="B3" s="72" t="s">
        <v>274</v>
      </c>
      <c r="C3" s="73"/>
      <c r="D3" s="73"/>
      <c r="E3" s="73"/>
      <c r="F3" s="73"/>
      <c r="G3" s="73"/>
      <c r="N3" s="23" t="s">
        <v>53</v>
      </c>
      <c r="O3" s="24"/>
      <c r="P3" s="25"/>
    </row>
    <row r="4" spans="1:16" ht="15.35" x14ac:dyDescent="0.5">
      <c r="A4" s="15"/>
      <c r="B4" s="72" t="s">
        <v>545</v>
      </c>
      <c r="C4" s="73"/>
      <c r="D4" s="73"/>
      <c r="E4" s="73"/>
      <c r="F4" s="73"/>
      <c r="G4" s="73"/>
      <c r="N4" s="26" t="s">
        <v>54</v>
      </c>
      <c r="P4" s="27"/>
    </row>
    <row r="5" spans="1:16" x14ac:dyDescent="0.4">
      <c r="A5" s="15"/>
      <c r="B5" s="73"/>
      <c r="C5" s="73"/>
      <c r="D5" s="73"/>
      <c r="E5" s="73"/>
      <c r="F5" s="73"/>
      <c r="G5" s="73"/>
      <c r="N5" s="26" t="s">
        <v>55</v>
      </c>
      <c r="P5" s="27"/>
    </row>
    <row r="6" spans="1:16" ht="15.35" x14ac:dyDescent="0.5">
      <c r="A6" s="15"/>
      <c r="B6" s="72" t="s">
        <v>229</v>
      </c>
      <c r="C6" s="73"/>
      <c r="D6" s="73"/>
      <c r="E6" s="73"/>
      <c r="F6" s="73"/>
      <c r="G6" s="73"/>
      <c r="N6" s="26" t="s">
        <v>56</v>
      </c>
      <c r="P6" s="27"/>
    </row>
    <row r="7" spans="1:16" ht="15.35" x14ac:dyDescent="0.5">
      <c r="A7" s="15"/>
      <c r="B7" s="72" t="s">
        <v>212</v>
      </c>
      <c r="C7" s="73"/>
      <c r="D7" s="73"/>
      <c r="E7" s="73"/>
      <c r="F7" s="73"/>
      <c r="G7" s="73"/>
      <c r="N7" s="28" t="s">
        <v>57</v>
      </c>
      <c r="O7" s="29"/>
      <c r="P7" s="30"/>
    </row>
    <row r="8" spans="1:16" x14ac:dyDescent="0.4">
      <c r="A8" s="15"/>
      <c r="B8" s="74"/>
      <c r="C8" s="73"/>
      <c r="D8" s="73"/>
      <c r="E8" s="73"/>
      <c r="F8" s="73"/>
      <c r="G8" s="73"/>
    </row>
    <row r="9" spans="1:16" ht="15.35" x14ac:dyDescent="0.5">
      <c r="A9" s="15"/>
      <c r="B9" s="72" t="s">
        <v>230</v>
      </c>
      <c r="C9" s="73"/>
      <c r="D9" s="73"/>
      <c r="E9" s="73"/>
      <c r="F9" s="73"/>
      <c r="G9" s="73"/>
    </row>
    <row r="10" spans="1:16" x14ac:dyDescent="0.4">
      <c r="A10" s="15"/>
      <c r="B10" s="74"/>
      <c r="C10" s="73"/>
      <c r="D10" s="73"/>
      <c r="E10" s="73"/>
      <c r="F10" s="73"/>
      <c r="G10" s="73"/>
    </row>
    <row r="11" spans="1:16" x14ac:dyDescent="0.4">
      <c r="A11" s="15"/>
      <c r="B11" s="1"/>
    </row>
    <row r="12" spans="1:16" x14ac:dyDescent="0.4">
      <c r="A12" s="15"/>
      <c r="B12" s="1"/>
    </row>
    <row r="13" spans="1:16" x14ac:dyDescent="0.4">
      <c r="A13" s="15"/>
      <c r="B13" s="1"/>
    </row>
    <row r="14" spans="1:16" x14ac:dyDescent="0.4">
      <c r="A14" s="1"/>
      <c r="B14" s="1"/>
    </row>
    <row r="15" spans="1:16" x14ac:dyDescent="0.4">
      <c r="A15" s="1"/>
      <c r="B15" s="1"/>
    </row>
    <row r="16" spans="1:16" x14ac:dyDescent="0.4">
      <c r="B16" s="1"/>
    </row>
    <row r="17" spans="2:7" x14ac:dyDescent="0.4">
      <c r="C17" s="49"/>
      <c r="D17" s="49"/>
      <c r="E17" s="49"/>
      <c r="F17" s="49"/>
      <c r="G17" s="49"/>
    </row>
    <row r="18" spans="2:7" x14ac:dyDescent="0.4">
      <c r="B18" s="1"/>
    </row>
    <row r="19" spans="2:7" x14ac:dyDescent="0.4">
      <c r="B19" s="1"/>
    </row>
    <row r="20" spans="2:7" x14ac:dyDescent="0.4">
      <c r="B20" s="1"/>
    </row>
  </sheetData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06944-E653-408E-BCAE-85BACC283539}">
  <dimension ref="A1:P44"/>
  <sheetViews>
    <sheetView showGridLines="0" topLeftCell="A24" workbookViewId="0">
      <selection activeCell="N12" sqref="N12"/>
    </sheetView>
  </sheetViews>
  <sheetFormatPr defaultColWidth="13.52734375" defaultRowHeight="14.35" x14ac:dyDescent="0.5"/>
  <cols>
    <col min="1" max="1" width="4.41015625" style="247" customWidth="1"/>
    <col min="2" max="2" width="21.1171875" style="250" customWidth="1"/>
    <col min="3" max="4" width="8.64453125" style="362" customWidth="1"/>
    <col min="5" max="5" width="7" style="363" bestFit="1" customWidth="1"/>
    <col min="6" max="6" width="3.76171875" style="364" bestFit="1" customWidth="1"/>
    <col min="7" max="7" width="11.17578125" style="364" bestFit="1" customWidth="1"/>
    <col min="8" max="8" width="3.52734375" style="250" customWidth="1"/>
    <col min="9" max="9" width="4.17578125" style="250" bestFit="1" customWidth="1"/>
    <col min="10" max="10" width="21.1171875" style="250" bestFit="1" customWidth="1"/>
    <col min="11" max="11" width="8.17578125" style="250" bestFit="1" customWidth="1"/>
    <col min="12" max="12" width="4.64453125" style="250" customWidth="1"/>
    <col min="13" max="13" width="10.41015625" style="250" bestFit="1" customWidth="1"/>
    <col min="14" max="14" width="10.9375" style="250" bestFit="1" customWidth="1"/>
    <col min="15" max="15" width="18.1171875" style="250" customWidth="1"/>
    <col min="16" max="16" width="4.1171875" style="250" customWidth="1"/>
    <col min="17" max="16384" width="13.52734375" style="250"/>
  </cols>
  <sheetData>
    <row r="1" spans="1:16" s="238" customFormat="1" ht="25.5" customHeight="1" x14ac:dyDescent="0.4">
      <c r="B1" s="239">
        <v>46204</v>
      </c>
      <c r="C1" s="240" t="s">
        <v>416</v>
      </c>
      <c r="D1" s="240"/>
      <c r="E1" s="241"/>
      <c r="G1" s="242">
        <v>3.1</v>
      </c>
      <c r="H1" s="243" t="s">
        <v>73</v>
      </c>
      <c r="J1" s="172" t="s">
        <v>546</v>
      </c>
    </row>
    <row r="2" spans="1:16" s="247" customFormat="1" x14ac:dyDescent="0.5">
      <c r="A2" s="244" t="s">
        <v>3</v>
      </c>
      <c r="B2" s="245" t="s">
        <v>45</v>
      </c>
      <c r="C2" s="353" t="s">
        <v>0</v>
      </c>
      <c r="D2" s="353" t="s">
        <v>236</v>
      </c>
      <c r="E2" s="245" t="s">
        <v>6</v>
      </c>
      <c r="F2" s="245" t="s">
        <v>245</v>
      </c>
      <c r="G2" s="354" t="s">
        <v>39</v>
      </c>
      <c r="I2" s="244" t="s">
        <v>3</v>
      </c>
      <c r="J2" s="245" t="s">
        <v>44</v>
      </c>
      <c r="K2" s="246" t="s">
        <v>0</v>
      </c>
      <c r="M2" s="248"/>
    </row>
    <row r="3" spans="1:16" ht="12" customHeight="1" x14ac:dyDescent="0.5">
      <c r="A3" s="249">
        <v>1</v>
      </c>
      <c r="B3" s="130" t="s">
        <v>221</v>
      </c>
      <c r="C3" s="355" t="s">
        <v>476</v>
      </c>
      <c r="D3" s="356">
        <f>VLOOKUP(DATEDIF(VLOOKUP(B3,Ages!A$1:D$164,4,FALSE),B$1,"y"),'MEN Age Grade'!A$2:L$101,3,FALSE)</f>
        <v>1.1215277777777777E-2</v>
      </c>
      <c r="E3" s="357">
        <f t="shared" ref="E3:E44" si="0">C3/G$1</f>
        <v>4.7640382317801671E-3</v>
      </c>
      <c r="F3" s="352">
        <v>100</v>
      </c>
      <c r="G3" s="358">
        <f>(D3/C3)</f>
        <v>0.75940438871473348</v>
      </c>
      <c r="I3" s="249">
        <v>1</v>
      </c>
      <c r="J3" s="130" t="s">
        <v>399</v>
      </c>
      <c r="K3" s="135" t="s">
        <v>469</v>
      </c>
      <c r="L3" s="251"/>
      <c r="M3" s="252" t="s">
        <v>247</v>
      </c>
      <c r="N3" s="253">
        <f>VLOOKUP("OC",'WOMEN Age Grade'!A$5:L$104,3,FALSE)</f>
        <v>9.6527777777777775E-3</v>
      </c>
      <c r="O3" s="254"/>
    </row>
    <row r="4" spans="1:16" ht="12" customHeight="1" x14ac:dyDescent="0.5">
      <c r="A4" s="255">
        <v>2</v>
      </c>
      <c r="B4" s="134" t="s">
        <v>345</v>
      </c>
      <c r="C4" s="359" t="s">
        <v>479</v>
      </c>
      <c r="D4" s="356">
        <f>VLOOKUP(DATEDIF(VLOOKUP(B4,Ages!A$1:D$164,4,FALSE),B$1,"y"),'MEN Age Grade'!A$2:L$101,3,FALSE)</f>
        <v>1.2418981481481482E-2</v>
      </c>
      <c r="E4" s="357">
        <f t="shared" si="0"/>
        <v>5.3502090800477894E-3</v>
      </c>
      <c r="F4" s="352">
        <v>99</v>
      </c>
      <c r="G4" s="358">
        <f>(D4/C4)</f>
        <v>0.74877878576413126</v>
      </c>
      <c r="I4" s="255">
        <v>2</v>
      </c>
      <c r="J4" s="132" t="s">
        <v>392</v>
      </c>
      <c r="K4" s="307" t="s">
        <v>470</v>
      </c>
      <c r="L4" s="251"/>
      <c r="M4" s="256" t="s">
        <v>246</v>
      </c>
      <c r="N4" s="257">
        <f>VLOOKUP("OC",'MEN Age Grade'!A$3:L$102,3,FALSE)</f>
        <v>8.9004629629629625E-3</v>
      </c>
      <c r="O4" s="258"/>
    </row>
    <row r="5" spans="1:16" ht="12" customHeight="1" x14ac:dyDescent="0.5">
      <c r="A5" s="255">
        <v>3</v>
      </c>
      <c r="B5" s="134" t="s">
        <v>399</v>
      </c>
      <c r="C5" s="355" t="s">
        <v>469</v>
      </c>
      <c r="D5" s="356">
        <f>VLOOKUP(DATEDIF(VLOOKUP(B5,Ages!A$1:D$164,4,FALSE),B$1,"y"),'MEN Age Grade'!A$2:L$101,3,FALSE)</f>
        <v>9.9074074074074082E-3</v>
      </c>
      <c r="E5" s="357">
        <f t="shared" si="0"/>
        <v>4.3682795698924736E-3</v>
      </c>
      <c r="F5" s="352">
        <v>98</v>
      </c>
      <c r="G5" s="358">
        <f>(D5/C5)</f>
        <v>0.73162393162393169</v>
      </c>
      <c r="I5" s="255">
        <v>3</v>
      </c>
      <c r="J5" s="132" t="s">
        <v>76</v>
      </c>
      <c r="K5" s="307" t="s">
        <v>471</v>
      </c>
      <c r="L5" s="251"/>
    </row>
    <row r="6" spans="1:16" ht="12" customHeight="1" x14ac:dyDescent="0.5">
      <c r="A6" s="255">
        <v>4</v>
      </c>
      <c r="B6" s="134" t="s">
        <v>61</v>
      </c>
      <c r="C6" s="359" t="s">
        <v>492</v>
      </c>
      <c r="D6" s="360">
        <f>VLOOKUP(DATEDIF(VLOOKUP(B6,Ages!A$1:D$164,4,FALSE),B$1,"y"),'WOMEN Age Grade'!A$2:L$101,3,FALSE)</f>
        <v>1.3715277777777778E-2</v>
      </c>
      <c r="E6" s="357">
        <f t="shared" si="0"/>
        <v>6.2089307048984466E-3</v>
      </c>
      <c r="F6" s="352">
        <v>97</v>
      </c>
      <c r="G6" s="361">
        <f>D6/C6</f>
        <v>0.71256764882742041</v>
      </c>
      <c r="I6" s="255">
        <v>4</v>
      </c>
      <c r="J6" s="132" t="s">
        <v>284</v>
      </c>
      <c r="K6" s="307" t="s">
        <v>472</v>
      </c>
      <c r="L6" s="251"/>
      <c r="N6" s="349"/>
      <c r="P6" s="259"/>
    </row>
    <row r="7" spans="1:16" ht="12" customHeight="1" x14ac:dyDescent="0.5">
      <c r="A7" s="255">
        <v>5</v>
      </c>
      <c r="B7" s="134" t="s">
        <v>339</v>
      </c>
      <c r="C7" s="359" t="s">
        <v>486</v>
      </c>
      <c r="D7" s="356">
        <f>VLOOKUP(DATEDIF(VLOOKUP(B7,Ages!A$1:D$164,4,FALSE),B$1,"y"),'MEN Age Grade'!A$2:L$101,3,FALSE)</f>
        <v>1.2418981481481482E-2</v>
      </c>
      <c r="E7" s="357">
        <f t="shared" si="0"/>
        <v>5.6675627240143365E-3</v>
      </c>
      <c r="F7" s="352">
        <v>96</v>
      </c>
      <c r="G7" s="358">
        <f>(D7/C7)</f>
        <v>0.70685111989459826</v>
      </c>
      <c r="I7" s="255">
        <v>5</v>
      </c>
      <c r="J7" s="134" t="s">
        <v>123</v>
      </c>
      <c r="K7" s="307" t="s">
        <v>473</v>
      </c>
      <c r="L7" s="251"/>
      <c r="M7" s="260">
        <f>VLOOKUP(B9,Ages!A$1:D$164,4,FALSE)</f>
        <v>24836</v>
      </c>
      <c r="P7" s="261"/>
    </row>
    <row r="8" spans="1:16" ht="12" customHeight="1" x14ac:dyDescent="0.5">
      <c r="A8" s="255">
        <v>6</v>
      </c>
      <c r="B8" s="132" t="s">
        <v>284</v>
      </c>
      <c r="C8" s="359" t="s">
        <v>472</v>
      </c>
      <c r="D8" s="356">
        <f>VLOOKUP(DATEDIF(VLOOKUP(B8,Ages!A$1:D$164,4,FALSE),B$1,"y"),'MEN Age Grade'!A$2:L$101,3,FALSE)</f>
        <v>1.005787037037037E-2</v>
      </c>
      <c r="E8" s="357">
        <f t="shared" si="0"/>
        <v>4.6520310633213855E-3</v>
      </c>
      <c r="F8" s="352">
        <v>95</v>
      </c>
      <c r="G8" s="358">
        <f>(D8/C8)</f>
        <v>0.6974317817014446</v>
      </c>
      <c r="I8" s="255">
        <v>6</v>
      </c>
      <c r="J8" s="132" t="s">
        <v>474</v>
      </c>
      <c r="K8" s="307" t="s">
        <v>475</v>
      </c>
      <c r="L8" s="251"/>
      <c r="M8" s="260"/>
    </row>
    <row r="9" spans="1:16" ht="12" customHeight="1" x14ac:dyDescent="0.5">
      <c r="A9" s="255">
        <v>7</v>
      </c>
      <c r="B9" s="134" t="s">
        <v>188</v>
      </c>
      <c r="C9" s="359" t="s">
        <v>488</v>
      </c>
      <c r="D9" s="360">
        <f>VLOOKUP(DATEDIF(VLOOKUP(B9,Ages!A$1:D$164,4,FALSE),B$1,"y"),'WOMEN Age Grade'!A$2:L$101,3,FALSE)</f>
        <v>1.2349537037037037E-2</v>
      </c>
      <c r="E9" s="357">
        <f t="shared" si="0"/>
        <v>5.8243727598566303E-3</v>
      </c>
      <c r="F9" s="352">
        <v>94</v>
      </c>
      <c r="G9" s="361">
        <f>D9/C9</f>
        <v>0.6839743589743591</v>
      </c>
      <c r="I9" s="255">
        <v>7</v>
      </c>
      <c r="J9" s="134" t="s">
        <v>221</v>
      </c>
      <c r="K9" s="135" t="s">
        <v>476</v>
      </c>
      <c r="L9" s="251"/>
    </row>
    <row r="10" spans="1:16" ht="12" customHeight="1" x14ac:dyDescent="0.5">
      <c r="A10" s="255">
        <v>8</v>
      </c>
      <c r="B10" s="134" t="s">
        <v>62</v>
      </c>
      <c r="C10" s="359" t="s">
        <v>494</v>
      </c>
      <c r="D10" s="356">
        <f>VLOOKUP(DATEDIF(VLOOKUP(B10,Ages!A$1:D$164,4,FALSE),B$1,"y"),'MEN Age Grade'!A$2:L$101,3,FALSE)</f>
        <v>1.375E-2</v>
      </c>
      <c r="E10" s="357">
        <f t="shared" si="0"/>
        <v>6.4889486260454E-3</v>
      </c>
      <c r="F10" s="352">
        <v>93</v>
      </c>
      <c r="G10" s="358">
        <f>(D10/C10)</f>
        <v>0.68354430379746844</v>
      </c>
      <c r="I10" s="255">
        <v>8</v>
      </c>
      <c r="J10" s="134" t="s">
        <v>402</v>
      </c>
      <c r="K10" s="307" t="s">
        <v>477</v>
      </c>
      <c r="L10" s="251"/>
      <c r="M10" s="262">
        <v>64</v>
      </c>
      <c r="N10" s="420" t="s">
        <v>237</v>
      </c>
      <c r="O10" s="421"/>
    </row>
    <row r="11" spans="1:16" ht="12" customHeight="1" x14ac:dyDescent="0.5">
      <c r="A11" s="255">
        <v>9</v>
      </c>
      <c r="B11" s="134" t="s">
        <v>92</v>
      </c>
      <c r="C11" s="359" t="s">
        <v>478</v>
      </c>
      <c r="D11" s="356">
        <f>VLOOKUP(DATEDIF(VLOOKUP(B11,Ages!A$1:D$164,4,FALSE),B$1,"y"),'MEN Age Grade'!A$2:L$101,3,FALSE)</f>
        <v>1.1018518518518518E-2</v>
      </c>
      <c r="E11" s="357">
        <f t="shared" si="0"/>
        <v>5.2195340501792111E-3</v>
      </c>
      <c r="F11" s="352">
        <v>92</v>
      </c>
      <c r="G11" s="358">
        <f>(D11/C11)</f>
        <v>0.68097281831187406</v>
      </c>
      <c r="I11" s="255">
        <v>9</v>
      </c>
      <c r="J11" s="134" t="s">
        <v>92</v>
      </c>
      <c r="K11" s="307" t="s">
        <v>478</v>
      </c>
      <c r="L11" s="251"/>
      <c r="M11" s="263"/>
      <c r="N11" s="263" t="s">
        <v>243</v>
      </c>
      <c r="O11" s="263" t="s">
        <v>244</v>
      </c>
    </row>
    <row r="12" spans="1:16" ht="12" customHeight="1" x14ac:dyDescent="0.5">
      <c r="A12" s="255">
        <v>10</v>
      </c>
      <c r="B12" s="132" t="s">
        <v>76</v>
      </c>
      <c r="C12" s="359" t="s">
        <v>471</v>
      </c>
      <c r="D12" s="356">
        <f>VLOOKUP(DATEDIF(VLOOKUP(B12,Ages!A$1:D$164,4,FALSE),B$1,"y"),'MEN Age Grade'!A$2:L$101,3,FALSE)</f>
        <v>9.7569444444444448E-3</v>
      </c>
      <c r="E12" s="357">
        <f t="shared" si="0"/>
        <v>4.6370967741935481E-3</v>
      </c>
      <c r="F12" s="352">
        <v>91</v>
      </c>
      <c r="G12" s="358">
        <f>(D12/C12)</f>
        <v>0.67874396135265702</v>
      </c>
      <c r="I12" s="255">
        <v>10</v>
      </c>
      <c r="J12" s="134" t="s">
        <v>340</v>
      </c>
      <c r="K12" s="307" t="s">
        <v>408</v>
      </c>
      <c r="L12" s="251"/>
      <c r="M12" s="264"/>
      <c r="N12" s="265">
        <f>VLOOKUP(M10,'WOMEN Age Grade'!A$5:L$104,3,FALSE)</f>
        <v>1.3344907407407408E-2</v>
      </c>
      <c r="O12" s="266" t="s">
        <v>238</v>
      </c>
    </row>
    <row r="13" spans="1:16" ht="12" customHeight="1" x14ac:dyDescent="0.5">
      <c r="A13" s="255">
        <v>11</v>
      </c>
      <c r="B13" s="134" t="s">
        <v>213</v>
      </c>
      <c r="C13" s="359" t="s">
        <v>489</v>
      </c>
      <c r="D13" s="360">
        <f>VLOOKUP(DATEDIF(VLOOKUP(B13,Ages!A$1:D$164,4,FALSE),B$1,"y"),'WOMEN Age Grade'!A$2:L$101,3,FALSE)</f>
        <v>1.2349537037037037E-2</v>
      </c>
      <c r="E13" s="357">
        <f t="shared" si="0"/>
        <v>5.9363799283154118E-3</v>
      </c>
      <c r="F13" s="352">
        <v>90</v>
      </c>
      <c r="G13" s="361">
        <f>D13/C13</f>
        <v>0.67106918238993707</v>
      </c>
      <c r="I13" s="255">
        <v>11</v>
      </c>
      <c r="J13" s="134" t="s">
        <v>345</v>
      </c>
      <c r="K13" s="307" t="s">
        <v>479</v>
      </c>
      <c r="L13" s="251"/>
      <c r="M13" s="267"/>
      <c r="N13" s="268">
        <f>VLOOKUP(M10,'MEN Age Grade'!A$3:L$102,3,FALSE)</f>
        <v>1.1423611111111112E-2</v>
      </c>
      <c r="O13" s="269" t="s">
        <v>239</v>
      </c>
    </row>
    <row r="14" spans="1:16" ht="12" customHeight="1" x14ac:dyDescent="0.5">
      <c r="A14" s="255">
        <v>12</v>
      </c>
      <c r="B14" s="134" t="s">
        <v>80</v>
      </c>
      <c r="C14" s="359" t="s">
        <v>490</v>
      </c>
      <c r="D14" s="360">
        <f>VLOOKUP(DATEDIF(VLOOKUP(B14,Ages!A$1:D$164,4,FALSE),B$1,"y"),'WOMEN Age Grade'!A$2:L$101,3,FALSE)</f>
        <v>1.2511574074074074E-2</v>
      </c>
      <c r="E14" s="357">
        <f t="shared" si="0"/>
        <v>6.0297192353643957E-3</v>
      </c>
      <c r="F14" s="352">
        <v>89</v>
      </c>
      <c r="G14" s="361">
        <f>D14/C14</f>
        <v>0.66934984520123841</v>
      </c>
      <c r="I14" s="255">
        <v>12</v>
      </c>
      <c r="J14" s="134" t="s">
        <v>102</v>
      </c>
      <c r="K14" s="307" t="s">
        <v>480</v>
      </c>
      <c r="L14" s="251"/>
      <c r="M14" s="259"/>
    </row>
    <row r="15" spans="1:16" ht="12" customHeight="1" x14ac:dyDescent="0.5">
      <c r="A15" s="255">
        <v>13</v>
      </c>
      <c r="B15" s="134" t="s">
        <v>288</v>
      </c>
      <c r="C15" s="359" t="s">
        <v>484</v>
      </c>
      <c r="D15" s="356">
        <f>VLOOKUP(DATEDIF(VLOOKUP(B15,Ages!A$1:D$164,4,FALSE),B$1,"y"),'MEN Age Grade'!A$2:L$101,3,FALSE)</f>
        <v>1.1122685185185185E-2</v>
      </c>
      <c r="E15" s="357">
        <f t="shared" si="0"/>
        <v>5.4958183990442061E-3</v>
      </c>
      <c r="F15" s="352">
        <v>88</v>
      </c>
      <c r="G15" s="358">
        <f>(D15/C15)</f>
        <v>0.65285326086956519</v>
      </c>
      <c r="I15" s="255">
        <v>13</v>
      </c>
      <c r="J15" s="134" t="s">
        <v>291</v>
      </c>
      <c r="K15" s="307" t="s">
        <v>481</v>
      </c>
      <c r="L15" s="251"/>
    </row>
    <row r="16" spans="1:16" ht="12" customHeight="1" x14ac:dyDescent="0.5">
      <c r="A16" s="255">
        <v>14</v>
      </c>
      <c r="B16" s="134" t="s">
        <v>402</v>
      </c>
      <c r="C16" s="359" t="s">
        <v>477</v>
      </c>
      <c r="D16" s="360">
        <f>VLOOKUP(DATEDIF(VLOOKUP(B16,Ages!A$1:D$164,4,FALSE),B$1,"y"),'WOMEN Age Grade'!A$2:L$101,3,FALSE)</f>
        <v>9.7106481481481488E-3</v>
      </c>
      <c r="E16" s="357">
        <f t="shared" si="0"/>
        <v>4.8088410991636793E-3</v>
      </c>
      <c r="F16" s="352">
        <v>87</v>
      </c>
      <c r="G16" s="361">
        <f>D16/C16</f>
        <v>0.65139751552795033</v>
      </c>
      <c r="I16" s="255">
        <v>14</v>
      </c>
      <c r="J16" s="132" t="s">
        <v>187</v>
      </c>
      <c r="K16" s="307" t="s">
        <v>482</v>
      </c>
      <c r="L16" s="251"/>
      <c r="M16" s="270" t="s">
        <v>53</v>
      </c>
      <c r="N16" s="271"/>
      <c r="O16" s="272"/>
    </row>
    <row r="17" spans="1:15" ht="12" customHeight="1" x14ac:dyDescent="0.5">
      <c r="A17" s="255">
        <v>15</v>
      </c>
      <c r="B17" s="132" t="s">
        <v>295</v>
      </c>
      <c r="C17" s="359" t="s">
        <v>483</v>
      </c>
      <c r="D17" s="356">
        <f>VLOOKUP(DATEDIF(VLOOKUP(B17,Ages!A$1:D$164,4,FALSE),B$1,"y"),'MEN Age Grade'!A$2:L$101,3,FALSE)</f>
        <v>1.1018518518518518E-2</v>
      </c>
      <c r="E17" s="357">
        <f t="shared" si="0"/>
        <v>5.4659498207885312E-3</v>
      </c>
      <c r="F17" s="352">
        <v>86</v>
      </c>
      <c r="G17" s="358">
        <f>(D17/C17)</f>
        <v>0.65027322404371579</v>
      </c>
      <c r="I17" s="255">
        <v>15</v>
      </c>
      <c r="J17" s="132" t="s">
        <v>295</v>
      </c>
      <c r="K17" s="307" t="s">
        <v>483</v>
      </c>
      <c r="L17" s="251"/>
      <c r="M17" s="273" t="s">
        <v>54</v>
      </c>
      <c r="N17" s="274"/>
      <c r="O17" s="275"/>
    </row>
    <row r="18" spans="1:15" ht="12" customHeight="1" x14ac:dyDescent="0.5">
      <c r="A18" s="255">
        <v>16</v>
      </c>
      <c r="B18" s="134" t="s">
        <v>340</v>
      </c>
      <c r="C18" s="359" t="s">
        <v>408</v>
      </c>
      <c r="D18" s="356">
        <f>VLOOKUP(DATEDIF(VLOOKUP(B18,Ages!A$1:D$164,4,FALSE),B$1,"y"),'MEN Age Grade'!A$2:L$101,3,FALSE)</f>
        <v>1.0648148148148148E-2</v>
      </c>
      <c r="E18" s="357">
        <f t="shared" si="0"/>
        <v>5.2942054958183991E-3</v>
      </c>
      <c r="F18" s="352">
        <v>85</v>
      </c>
      <c r="G18" s="358">
        <f>(D18/C18)</f>
        <v>0.64880112834978843</v>
      </c>
      <c r="I18" s="255">
        <v>16</v>
      </c>
      <c r="J18" s="134" t="s">
        <v>288</v>
      </c>
      <c r="K18" s="307" t="s">
        <v>484</v>
      </c>
      <c r="L18" s="251"/>
      <c r="M18" s="273" t="s">
        <v>55</v>
      </c>
      <c r="N18" s="274"/>
      <c r="O18" s="275"/>
    </row>
    <row r="19" spans="1:15" ht="12" customHeight="1" x14ac:dyDescent="0.5">
      <c r="A19" s="255">
        <v>17</v>
      </c>
      <c r="B19" s="134" t="s">
        <v>123</v>
      </c>
      <c r="C19" s="359" t="s">
        <v>473</v>
      </c>
      <c r="D19" s="356">
        <f>VLOOKUP(DATEDIF(VLOOKUP(B19,Ages!A$1:D$164,4,FALSE),B$1,"y"),'MEN Age Grade'!A$2:L$101,3,FALSE)</f>
        <v>9.4675925925925934E-3</v>
      </c>
      <c r="E19" s="357">
        <f t="shared" si="0"/>
        <v>4.7080346475507767E-3</v>
      </c>
      <c r="F19" s="352">
        <v>84</v>
      </c>
      <c r="G19" s="358">
        <f>(D19/C19)</f>
        <v>0.64869151467089614</v>
      </c>
      <c r="I19" s="255">
        <v>17</v>
      </c>
      <c r="J19" s="134" t="s">
        <v>466</v>
      </c>
      <c r="K19" s="307" t="s">
        <v>485</v>
      </c>
      <c r="L19" s="251"/>
      <c r="M19" s="273" t="s">
        <v>56</v>
      </c>
      <c r="N19" s="274"/>
      <c r="O19" s="275"/>
    </row>
    <row r="20" spans="1:15" ht="12" customHeight="1" x14ac:dyDescent="0.5">
      <c r="A20" s="255">
        <v>18</v>
      </c>
      <c r="B20" s="134" t="s">
        <v>102</v>
      </c>
      <c r="C20" s="359" t="s">
        <v>480</v>
      </c>
      <c r="D20" s="360">
        <f>VLOOKUP(DATEDIF(VLOOKUP(B20,Ages!A$1:D$164,4,FALSE),B$1,"y"),'WOMEN Age Grade'!A$2:L$101,3,FALSE)</f>
        <v>1.0636574074074074E-2</v>
      </c>
      <c r="E20" s="357">
        <f t="shared" si="0"/>
        <v>5.3651433691756277E-3</v>
      </c>
      <c r="F20" s="352">
        <v>83</v>
      </c>
      <c r="G20" s="361">
        <f>D20/C20</f>
        <v>0.63952679192762696</v>
      </c>
      <c r="I20" s="255">
        <v>18</v>
      </c>
      <c r="J20" s="134" t="s">
        <v>350</v>
      </c>
      <c r="K20" s="307" t="s">
        <v>410</v>
      </c>
      <c r="L20" s="251"/>
      <c r="M20" s="276" t="s">
        <v>57</v>
      </c>
      <c r="N20" s="277"/>
      <c r="O20" s="278"/>
    </row>
    <row r="21" spans="1:15" ht="12" customHeight="1" x14ac:dyDescent="0.5">
      <c r="A21" s="255">
        <v>19</v>
      </c>
      <c r="B21" s="132" t="s">
        <v>392</v>
      </c>
      <c r="C21" s="359" t="s">
        <v>470</v>
      </c>
      <c r="D21" s="356">
        <f>VLOOKUP(DATEDIF(VLOOKUP(B21,Ages!A$1:D$164,4,FALSE),B$1,"y"),'MEN Age Grade'!A$2:L$101,3,FALSE)</f>
        <v>9.0624999999999994E-3</v>
      </c>
      <c r="E21" s="357">
        <f t="shared" si="0"/>
        <v>4.573626045400239E-3</v>
      </c>
      <c r="F21" s="352">
        <v>82</v>
      </c>
      <c r="G21" s="358">
        <f>(D21/C21)</f>
        <v>0.63918367346938765</v>
      </c>
      <c r="I21" s="255">
        <v>19</v>
      </c>
      <c r="J21" s="134" t="s">
        <v>339</v>
      </c>
      <c r="K21" s="307" t="s">
        <v>486</v>
      </c>
      <c r="L21" s="251"/>
    </row>
    <row r="22" spans="1:15" ht="12" customHeight="1" x14ac:dyDescent="0.5">
      <c r="A22" s="255">
        <v>20</v>
      </c>
      <c r="B22" s="134" t="s">
        <v>79</v>
      </c>
      <c r="C22" s="359" t="s">
        <v>493</v>
      </c>
      <c r="D22" s="356">
        <f>VLOOKUP(DATEDIF(VLOOKUP(B22,Ages!A$1:D$164,4,FALSE),B$1,"y"),'MEN Age Grade'!A$2:L$101,3,FALSE)</f>
        <v>1.2418981481481482E-2</v>
      </c>
      <c r="E22" s="357">
        <f t="shared" si="0"/>
        <v>6.3396057347670258E-3</v>
      </c>
      <c r="F22" s="352">
        <v>81</v>
      </c>
      <c r="G22" s="358">
        <f>(D22/C22)</f>
        <v>0.63191990577149582</v>
      </c>
      <c r="I22" s="255">
        <v>20</v>
      </c>
      <c r="J22" s="134" t="s">
        <v>277</v>
      </c>
      <c r="K22" s="307" t="s">
        <v>487</v>
      </c>
      <c r="L22" s="251"/>
    </row>
    <row r="23" spans="1:15" ht="12" customHeight="1" x14ac:dyDescent="0.5">
      <c r="A23" s="255">
        <v>21</v>
      </c>
      <c r="B23" s="134" t="s">
        <v>93</v>
      </c>
      <c r="C23" s="359" t="s">
        <v>491</v>
      </c>
      <c r="D23" s="360">
        <f>VLOOKUP(DATEDIF(VLOOKUP(B23,Ages!A$1:D$164,4,FALSE),B$1,"y"),'WOMEN Age Grade'!A$2:L$101,3,FALSE)</f>
        <v>1.2048611111111111E-2</v>
      </c>
      <c r="E23" s="357">
        <f t="shared" si="0"/>
        <v>6.1603942652329749E-3</v>
      </c>
      <c r="F23" s="352">
        <v>80</v>
      </c>
      <c r="G23" s="361">
        <f>D23/C23</f>
        <v>0.63090909090909086</v>
      </c>
      <c r="I23" s="255">
        <v>21</v>
      </c>
      <c r="J23" s="134" t="s">
        <v>188</v>
      </c>
      <c r="K23" s="307" t="s">
        <v>488</v>
      </c>
      <c r="L23" s="251"/>
    </row>
    <row r="24" spans="1:15" ht="12" customHeight="1" x14ac:dyDescent="0.5">
      <c r="A24" s="255">
        <v>22</v>
      </c>
      <c r="B24" s="132" t="s">
        <v>474</v>
      </c>
      <c r="C24" s="359" t="s">
        <v>475</v>
      </c>
      <c r="D24" s="356">
        <f>VLOOKUP(DATEDIF(VLOOKUP(B24,Ages!A$1:D$164,4,FALSE),B$1,"y"),'MEN Age Grade'!A$2:L$101,3,FALSE)</f>
        <v>9.0624999999999994E-3</v>
      </c>
      <c r="E24" s="357">
        <f t="shared" si="0"/>
        <v>4.7491039426523296E-3</v>
      </c>
      <c r="F24" s="352">
        <v>79</v>
      </c>
      <c r="G24" s="358">
        <f>(D24/C24)</f>
        <v>0.61556603773584906</v>
      </c>
      <c r="I24" s="255">
        <v>22</v>
      </c>
      <c r="J24" s="134" t="s">
        <v>213</v>
      </c>
      <c r="K24" s="307" t="s">
        <v>489</v>
      </c>
      <c r="L24" s="251"/>
    </row>
    <row r="25" spans="1:15" ht="12" customHeight="1" x14ac:dyDescent="0.5">
      <c r="A25" s="255">
        <v>23</v>
      </c>
      <c r="B25" s="132" t="s">
        <v>279</v>
      </c>
      <c r="C25" s="359" t="s">
        <v>500</v>
      </c>
      <c r="D25" s="360">
        <f>VLOOKUP(DATEDIF(VLOOKUP(B25,Ages!A$1:D$164,4,FALSE),B$1,"y"),'WOMEN Age Grade'!A$2:L$101,3,FALSE)</f>
        <v>1.3171296296296296E-2</v>
      </c>
      <c r="E25" s="357">
        <f t="shared" si="0"/>
        <v>7.1049880525686972E-3</v>
      </c>
      <c r="F25" s="352">
        <v>78</v>
      </c>
      <c r="G25" s="361">
        <f>D25/C25</f>
        <v>0.59800315291644768</v>
      </c>
      <c r="I25" s="255">
        <v>23</v>
      </c>
      <c r="J25" s="134" t="s">
        <v>80</v>
      </c>
      <c r="K25" s="307" t="s">
        <v>490</v>
      </c>
      <c r="L25" s="251"/>
    </row>
    <row r="26" spans="1:15" ht="12" customHeight="1" x14ac:dyDescent="0.5">
      <c r="A26" s="255">
        <v>24</v>
      </c>
      <c r="B26" s="134" t="s">
        <v>191</v>
      </c>
      <c r="C26" s="359" t="s">
        <v>496</v>
      </c>
      <c r="D26" s="356">
        <f>VLOOKUP(DATEDIF(VLOOKUP(B26,Ages!A$1:D$164,4,FALSE),B$1,"y"),'MEN Age Grade'!A$2:L$101,3,FALSE)</f>
        <v>1.2418981481481482E-2</v>
      </c>
      <c r="E26" s="357">
        <f t="shared" si="0"/>
        <v>6.7092293906810038E-3</v>
      </c>
      <c r="F26" s="352">
        <v>77</v>
      </c>
      <c r="G26" s="358">
        <f>(D26/C26)</f>
        <v>0.59710628825820811</v>
      </c>
      <c r="I26" s="255">
        <v>24</v>
      </c>
      <c r="J26" s="308" t="s">
        <v>388</v>
      </c>
      <c r="K26" s="307" t="s">
        <v>411</v>
      </c>
      <c r="L26" s="251"/>
    </row>
    <row r="27" spans="1:15" ht="12" customHeight="1" x14ac:dyDescent="0.5">
      <c r="A27" s="255">
        <v>25</v>
      </c>
      <c r="B27" s="134" t="s">
        <v>291</v>
      </c>
      <c r="C27" s="359" t="s">
        <v>481</v>
      </c>
      <c r="D27" s="360">
        <f>VLOOKUP(DATEDIF(VLOOKUP(B27,Ages!A$1:D$164,4,FALSE),B$1,"y"),'WOMEN Age Grade'!A$2:L$101,3,FALSE)</f>
        <v>9.9074074074074082E-3</v>
      </c>
      <c r="E27" s="357">
        <f t="shared" si="0"/>
        <v>5.4136798088410994E-3</v>
      </c>
      <c r="F27" s="352">
        <v>76</v>
      </c>
      <c r="G27" s="361">
        <f>D27/C27</f>
        <v>0.59034482758620688</v>
      </c>
      <c r="I27" s="255">
        <v>25</v>
      </c>
      <c r="J27" s="134" t="s">
        <v>93</v>
      </c>
      <c r="K27" s="307" t="s">
        <v>491</v>
      </c>
      <c r="L27" s="251"/>
    </row>
    <row r="28" spans="1:15" ht="12" customHeight="1" x14ac:dyDescent="0.5">
      <c r="A28" s="255">
        <v>26</v>
      </c>
      <c r="B28" s="134" t="s">
        <v>277</v>
      </c>
      <c r="C28" s="359" t="s">
        <v>487</v>
      </c>
      <c r="D28" s="360">
        <f>VLOOKUP(DATEDIF(VLOOKUP(B28,Ages!A$1:D$164,4,FALSE),B$1,"y"),'WOMEN Age Grade'!A$2:L$101,3,FALSE)</f>
        <v>1.0520833333333333E-2</v>
      </c>
      <c r="E28" s="357">
        <f t="shared" si="0"/>
        <v>5.7721027479091984E-3</v>
      </c>
      <c r="F28" s="352">
        <v>75</v>
      </c>
      <c r="G28" s="361">
        <f>D28/C28</f>
        <v>0.58796895213454081</v>
      </c>
      <c r="I28" s="255">
        <v>26</v>
      </c>
      <c r="J28" s="134" t="s">
        <v>61</v>
      </c>
      <c r="K28" s="307" t="s">
        <v>492</v>
      </c>
      <c r="L28" s="251"/>
    </row>
    <row r="29" spans="1:15" ht="12" customHeight="1" x14ac:dyDescent="0.5">
      <c r="A29" s="255">
        <v>27</v>
      </c>
      <c r="B29" s="132" t="s">
        <v>67</v>
      </c>
      <c r="C29" s="359" t="s">
        <v>507</v>
      </c>
      <c r="D29" s="360">
        <f>VLOOKUP(DATEDIF(VLOOKUP(B29,Ages!A$1:D$164,4,FALSE),B$1,"y"),'WOMEN Age Grade'!A$2:L$101,3,FALSE)</f>
        <v>1.3715277777777778E-2</v>
      </c>
      <c r="E29" s="357">
        <f t="shared" si="0"/>
        <v>7.5828853046594983E-3</v>
      </c>
      <c r="F29" s="352">
        <v>74</v>
      </c>
      <c r="G29" s="361">
        <f>D29/C29</f>
        <v>0.58345642540620379</v>
      </c>
      <c r="I29" s="255">
        <v>27</v>
      </c>
      <c r="J29" s="134" t="s">
        <v>79</v>
      </c>
      <c r="K29" s="307" t="s">
        <v>493</v>
      </c>
      <c r="L29" s="251"/>
    </row>
    <row r="30" spans="1:15" ht="12" customHeight="1" x14ac:dyDescent="0.5">
      <c r="A30" s="255">
        <v>28</v>
      </c>
      <c r="B30" s="134" t="s">
        <v>502</v>
      </c>
      <c r="C30" s="359" t="s">
        <v>503</v>
      </c>
      <c r="D30" s="360">
        <f>VLOOKUP(DATEDIF(VLOOKUP(B30,Ages!A$1:D$164,4,FALSE),B$1,"y"),'WOMEN Age Grade'!A$2:L$101,3,FALSE)</f>
        <v>1.3171296296296296E-2</v>
      </c>
      <c r="E30" s="357">
        <f t="shared" si="0"/>
        <v>7.4746117084826761E-3</v>
      </c>
      <c r="F30" s="352">
        <v>73</v>
      </c>
      <c r="G30" s="361">
        <f>D30/C30</f>
        <v>0.56843156843156839</v>
      </c>
      <c r="I30" s="255">
        <v>28</v>
      </c>
      <c r="J30" s="134" t="s">
        <v>62</v>
      </c>
      <c r="K30" s="307" t="s">
        <v>494</v>
      </c>
      <c r="L30" s="251"/>
    </row>
    <row r="31" spans="1:15" ht="12" customHeight="1" x14ac:dyDescent="0.5">
      <c r="A31" s="255">
        <v>29</v>
      </c>
      <c r="B31" s="132" t="s">
        <v>187</v>
      </c>
      <c r="C31" s="359" t="s">
        <v>482</v>
      </c>
      <c r="D31" s="356">
        <f>VLOOKUP(DATEDIF(VLOOKUP(B31,Ages!A$1:D$164,4,FALSE),B$1,"y"),'MEN Age Grade'!A$2:L$101,3,FALSE)</f>
        <v>9.3287037037037036E-3</v>
      </c>
      <c r="E31" s="357">
        <f t="shared" si="0"/>
        <v>5.4472819593787336E-3</v>
      </c>
      <c r="F31" s="352">
        <v>72</v>
      </c>
      <c r="G31" s="358">
        <f>(D31/C31)</f>
        <v>0.55243317340644271</v>
      </c>
      <c r="I31" s="255">
        <v>29</v>
      </c>
      <c r="J31" s="309" t="s">
        <v>140</v>
      </c>
      <c r="K31" s="307" t="s">
        <v>495</v>
      </c>
      <c r="L31" s="251"/>
    </row>
    <row r="32" spans="1:15" ht="12" customHeight="1" x14ac:dyDescent="0.5">
      <c r="A32" s="255">
        <v>30</v>
      </c>
      <c r="B32" s="134" t="s">
        <v>98</v>
      </c>
      <c r="C32" s="359" t="s">
        <v>508</v>
      </c>
      <c r="D32" s="360">
        <f>VLOOKUP(DATEDIF(VLOOKUP(B32,Ages!A$1:D$164,4,FALSE),B$1,"y"),'WOMEN Age Grade'!A$2:L$101,3,FALSE)</f>
        <v>1.3344907407407408E-2</v>
      </c>
      <c r="E32" s="357">
        <f t="shared" si="0"/>
        <v>7.9674432497013146E-3</v>
      </c>
      <c r="F32" s="352">
        <v>71</v>
      </c>
      <c r="G32" s="361">
        <f>D32/C32</f>
        <v>0.5402999062792877</v>
      </c>
      <c r="I32" s="255">
        <v>30</v>
      </c>
      <c r="J32" s="134" t="s">
        <v>191</v>
      </c>
      <c r="K32" s="307" t="s">
        <v>496</v>
      </c>
      <c r="L32" s="251"/>
    </row>
    <row r="33" spans="1:12" ht="12" customHeight="1" x14ac:dyDescent="0.5">
      <c r="A33" s="255">
        <v>31</v>
      </c>
      <c r="B33" s="351" t="s">
        <v>292</v>
      </c>
      <c r="C33" s="359" t="s">
        <v>501</v>
      </c>
      <c r="D33" s="360">
        <f>VLOOKUP(DATEDIF(VLOOKUP(B33,Ages!A$1:D$164,4,FALSE),B$1,"y"),'WOMEN Age Grade'!A$2:L$101,3,FALSE)</f>
        <v>1.2048611111111111E-2</v>
      </c>
      <c r="E33" s="357">
        <f t="shared" si="0"/>
        <v>7.2095280764635601E-3</v>
      </c>
      <c r="F33" s="352">
        <v>70</v>
      </c>
      <c r="G33" s="361">
        <f>D33/C33</f>
        <v>0.53909891248058006</v>
      </c>
      <c r="I33" s="255">
        <v>31</v>
      </c>
      <c r="J33" s="284" t="s">
        <v>149</v>
      </c>
      <c r="K33" s="307" t="s">
        <v>497</v>
      </c>
      <c r="L33" s="251"/>
    </row>
    <row r="34" spans="1:12" ht="12" customHeight="1" x14ac:dyDescent="0.5">
      <c r="A34" s="255">
        <v>32</v>
      </c>
      <c r="B34" s="309" t="s">
        <v>140</v>
      </c>
      <c r="C34" s="359" t="s">
        <v>495</v>
      </c>
      <c r="D34" s="356">
        <f>VLOOKUP(DATEDIF(VLOOKUP(B34,Ages!A$1:D$164,4,FALSE),B$1,"y"),'MEN Age Grade'!A$2:L$101,3,FALSE)</f>
        <v>1.0925925925925926E-2</v>
      </c>
      <c r="E34" s="357">
        <f t="shared" si="0"/>
        <v>6.6121565113500596E-3</v>
      </c>
      <c r="F34" s="352">
        <v>69</v>
      </c>
      <c r="G34" s="358">
        <f>(D34/C34)</f>
        <v>0.5330321852060983</v>
      </c>
      <c r="I34" s="255">
        <v>32</v>
      </c>
      <c r="J34" s="134" t="s">
        <v>453</v>
      </c>
      <c r="K34" s="307" t="s">
        <v>498</v>
      </c>
      <c r="L34" s="251"/>
    </row>
    <row r="35" spans="1:12" ht="12" customHeight="1" x14ac:dyDescent="0.5">
      <c r="A35" s="255">
        <v>33</v>
      </c>
      <c r="B35" s="134" t="s">
        <v>466</v>
      </c>
      <c r="C35" s="359" t="s">
        <v>485</v>
      </c>
      <c r="D35" s="356">
        <f>VLOOKUP(DATEDIF(VLOOKUP(B35,Ages!A$1:D$164,4,FALSE),B$1,"y"),'MEN Age Grade'!A$2:L$101,3,FALSE)</f>
        <v>9.2592592592592587E-3</v>
      </c>
      <c r="E35" s="357">
        <f t="shared" si="0"/>
        <v>5.641427718040621E-3</v>
      </c>
      <c r="F35" s="352">
        <v>68</v>
      </c>
      <c r="G35" s="358">
        <f>(D35/C35)</f>
        <v>0.52945069490403707</v>
      </c>
      <c r="I35" s="255">
        <v>33</v>
      </c>
      <c r="J35" s="132" t="s">
        <v>276</v>
      </c>
      <c r="K35" s="307" t="s">
        <v>499</v>
      </c>
      <c r="L35" s="251"/>
    </row>
    <row r="36" spans="1:12" ht="12" customHeight="1" x14ac:dyDescent="0.5">
      <c r="A36" s="255">
        <v>34</v>
      </c>
      <c r="B36" s="286" t="s">
        <v>149</v>
      </c>
      <c r="C36" s="359" t="s">
        <v>497</v>
      </c>
      <c r="D36" s="360">
        <f>VLOOKUP(DATEDIF(VLOOKUP(B36,Ages!A$1:D$164,4,FALSE),B$1,"y"),'WOMEN Age Grade'!A$2:L$101,3,FALSE)</f>
        <v>1.0868055555555556E-2</v>
      </c>
      <c r="E36" s="357">
        <f t="shared" si="0"/>
        <v>6.7801672640382324E-3</v>
      </c>
      <c r="F36" s="352">
        <v>67</v>
      </c>
      <c r="G36" s="361">
        <f>D36/C36</f>
        <v>0.51707048458149785</v>
      </c>
      <c r="I36" s="255">
        <v>34</v>
      </c>
      <c r="J36" s="132" t="s">
        <v>279</v>
      </c>
      <c r="K36" s="307" t="s">
        <v>500</v>
      </c>
      <c r="L36" s="251"/>
    </row>
    <row r="37" spans="1:12" ht="12" customHeight="1" x14ac:dyDescent="0.5">
      <c r="A37" s="255">
        <v>35</v>
      </c>
      <c r="B37" s="308" t="s">
        <v>388</v>
      </c>
      <c r="C37" s="359" t="s">
        <v>411</v>
      </c>
      <c r="D37" s="360">
        <f>VLOOKUP(DATEDIF(VLOOKUP(B37,Ages!A$1:D$164,4,FALSE),B$1,"y"),'WOMEN Age Grade'!A$2:L$101,3,FALSE)</f>
        <v>9.7106481481481488E-3</v>
      </c>
      <c r="E37" s="357">
        <f t="shared" si="0"/>
        <v>6.0670549581839902E-3</v>
      </c>
      <c r="F37" s="352">
        <v>66</v>
      </c>
      <c r="G37" s="361">
        <f>D37/C37</f>
        <v>0.51630769230769236</v>
      </c>
      <c r="I37" s="255">
        <v>35</v>
      </c>
      <c r="J37" s="134" t="s">
        <v>292</v>
      </c>
      <c r="K37" s="307" t="s">
        <v>501</v>
      </c>
      <c r="L37" s="251"/>
    </row>
    <row r="38" spans="1:12" ht="12" customHeight="1" x14ac:dyDescent="0.5">
      <c r="A38" s="255">
        <v>36</v>
      </c>
      <c r="B38" s="134" t="s">
        <v>350</v>
      </c>
      <c r="C38" s="359" t="s">
        <v>410</v>
      </c>
      <c r="D38" s="356">
        <f>VLOOKUP(DATEDIF(VLOOKUP(B38,Ages!A$1:D$164,4,FALSE),B$1,"y"),'MEN Age Grade'!A$2:L$101,3,FALSE)</f>
        <v>8.9004629629629625E-3</v>
      </c>
      <c r="E38" s="357">
        <f t="shared" si="0"/>
        <v>5.6488948626045405E-3</v>
      </c>
      <c r="F38" s="352">
        <v>65</v>
      </c>
      <c r="G38" s="358">
        <f>(D38/C38)</f>
        <v>0.50826173165895561</v>
      </c>
      <c r="I38" s="255">
        <v>36</v>
      </c>
      <c r="J38" s="134" t="s">
        <v>502</v>
      </c>
      <c r="K38" s="307" t="s">
        <v>503</v>
      </c>
      <c r="L38" s="251"/>
    </row>
    <row r="39" spans="1:12" ht="12" customHeight="1" x14ac:dyDescent="0.5">
      <c r="A39" s="255">
        <v>37</v>
      </c>
      <c r="B39" s="134" t="s">
        <v>122</v>
      </c>
      <c r="C39" s="359" t="s">
        <v>509</v>
      </c>
      <c r="D39" s="360">
        <f>VLOOKUP(DATEDIF(VLOOKUP(B39,Ages!A$1:D$164,4,FALSE),B$1,"y"),'WOMEN Age Grade'!A$2:L$101,3,FALSE)</f>
        <v>1.2662037037037038E-2</v>
      </c>
      <c r="E39" s="357">
        <f t="shared" si="0"/>
        <v>8.2661290322580631E-3</v>
      </c>
      <c r="F39" s="352">
        <v>64</v>
      </c>
      <c r="G39" s="361">
        <f>D39/C39</f>
        <v>0.49412827461607955</v>
      </c>
      <c r="I39" s="255">
        <v>37</v>
      </c>
      <c r="J39" s="309" t="s">
        <v>157</v>
      </c>
      <c r="K39" s="307" t="s">
        <v>504</v>
      </c>
      <c r="L39" s="251"/>
    </row>
    <row r="40" spans="1:12" ht="12" customHeight="1" x14ac:dyDescent="0.5">
      <c r="A40" s="255">
        <v>38</v>
      </c>
      <c r="B40" s="134" t="s">
        <v>453</v>
      </c>
      <c r="C40" s="359" t="s">
        <v>498</v>
      </c>
      <c r="D40" s="360">
        <f>VLOOKUP(DATEDIF(VLOOKUP(B40,Ages!A$1:D$164,4,FALSE),B$1,"y"),'WOMEN Age Grade'!A$2:L$101,3,FALSE)</f>
        <v>1.0439814814814815E-2</v>
      </c>
      <c r="E40" s="357">
        <f t="shared" si="0"/>
        <v>6.8697729988052569E-3</v>
      </c>
      <c r="F40" s="352">
        <v>63</v>
      </c>
      <c r="G40" s="361">
        <f>D40/C40</f>
        <v>0.49021739130434783</v>
      </c>
      <c r="I40" s="255">
        <v>38</v>
      </c>
      <c r="J40" s="134" t="s">
        <v>505</v>
      </c>
      <c r="K40" s="307" t="s">
        <v>506</v>
      </c>
    </row>
    <row r="41" spans="1:12" ht="12" customHeight="1" x14ac:dyDescent="0.5">
      <c r="A41" s="255">
        <v>39</v>
      </c>
      <c r="B41" s="309" t="s">
        <v>157</v>
      </c>
      <c r="C41" s="359" t="s">
        <v>504</v>
      </c>
      <c r="D41" s="360">
        <f>VLOOKUP(DATEDIF(VLOOKUP(B41,Ages!A$1:D$164,4,FALSE),B$1,"y"),'WOMEN Age Grade'!A$2:L$101,3,FALSE)</f>
        <v>1.136574074074074E-2</v>
      </c>
      <c r="E41" s="357">
        <f t="shared" si="0"/>
        <v>7.5082138590203103E-3</v>
      </c>
      <c r="F41" s="352">
        <v>62</v>
      </c>
      <c r="G41" s="361">
        <f>D41/C41</f>
        <v>0.48831427150671308</v>
      </c>
      <c r="I41" s="255">
        <v>39</v>
      </c>
      <c r="J41" s="132" t="s">
        <v>67</v>
      </c>
      <c r="K41" s="307" t="s">
        <v>507</v>
      </c>
    </row>
    <row r="42" spans="1:12" ht="12" customHeight="1" x14ac:dyDescent="0.5">
      <c r="A42" s="255">
        <v>40</v>
      </c>
      <c r="B42" s="132" t="s">
        <v>276</v>
      </c>
      <c r="C42" s="359" t="s">
        <v>499</v>
      </c>
      <c r="D42" s="360">
        <f>VLOOKUP(DATEDIF(VLOOKUP(B42,Ages!A$1:D$164,4,FALSE),B$1,"y"),'WOMEN Age Grade'!A$2:L$101,3,FALSE)</f>
        <v>9.6759259259259264E-3</v>
      </c>
      <c r="E42" s="357">
        <f t="shared" si="0"/>
        <v>7.0153823178016727E-3</v>
      </c>
      <c r="F42" s="352">
        <v>61</v>
      </c>
      <c r="G42" s="361">
        <f>D42/C42</f>
        <v>0.44491750931346463</v>
      </c>
      <c r="I42" s="255">
        <v>40</v>
      </c>
      <c r="J42" s="134" t="s">
        <v>98</v>
      </c>
      <c r="K42" s="307" t="s">
        <v>508</v>
      </c>
    </row>
    <row r="43" spans="1:12" ht="12" customHeight="1" x14ac:dyDescent="0.5">
      <c r="A43" s="255">
        <v>41</v>
      </c>
      <c r="B43" s="134" t="s">
        <v>505</v>
      </c>
      <c r="C43" s="359" t="s">
        <v>506</v>
      </c>
      <c r="D43" s="360">
        <f>VLOOKUP(DATEDIF(VLOOKUP(B43,Ages!A$1:D$164,4,FALSE),B$1,"y"),'WOMEN Age Grade'!A$2:L$101,3,FALSE)</f>
        <v>1.0243055555555556E-2</v>
      </c>
      <c r="E43" s="357">
        <f t="shared" si="0"/>
        <v>7.5306152927120664E-3</v>
      </c>
      <c r="F43" s="352">
        <v>60</v>
      </c>
      <c r="G43" s="361">
        <f>D43/C43</f>
        <v>0.43877045116509666</v>
      </c>
      <c r="I43" s="255">
        <v>41</v>
      </c>
      <c r="J43" s="134" t="s">
        <v>122</v>
      </c>
      <c r="K43" s="307" t="s">
        <v>509</v>
      </c>
    </row>
    <row r="44" spans="1:12" ht="12" customHeight="1" x14ac:dyDescent="0.5">
      <c r="A44" s="365">
        <v>42</v>
      </c>
      <c r="B44" s="136" t="s">
        <v>298</v>
      </c>
      <c r="C44" s="366" t="s">
        <v>510</v>
      </c>
      <c r="D44" s="367">
        <f>VLOOKUP(DATEDIF(VLOOKUP(B44,Ages!A$1:D$164,4,FALSE),B$1,"y"),'MEN Age Grade'!A$2:L$101,3,FALSE)</f>
        <v>9.3981481481481485E-3</v>
      </c>
      <c r="E44" s="368">
        <f t="shared" si="0"/>
        <v>8.277329749103942E-3</v>
      </c>
      <c r="F44" s="369">
        <v>59</v>
      </c>
      <c r="G44" s="370">
        <f>(D44/C44)</f>
        <v>0.36626071267478577</v>
      </c>
      <c r="H44" s="371"/>
      <c r="I44" s="365">
        <v>42</v>
      </c>
      <c r="J44" s="136" t="s">
        <v>298</v>
      </c>
      <c r="K44" s="372" t="s">
        <v>510</v>
      </c>
    </row>
  </sheetData>
  <sortState xmlns:xlrd2="http://schemas.microsoft.com/office/spreadsheetml/2017/richdata2" ref="B3:G44">
    <sortCondition descending="1" ref="G3:G44"/>
  </sortState>
  <mergeCells count="1">
    <mergeCell ref="N10:O10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C2E39-F787-474B-9AE1-B3A878DB1B02}">
  <dimension ref="A1:P65"/>
  <sheetViews>
    <sheetView showGridLines="0" topLeftCell="A31" workbookViewId="0">
      <selection activeCell="N12" sqref="N12"/>
    </sheetView>
  </sheetViews>
  <sheetFormatPr defaultColWidth="13.52734375" defaultRowHeight="14.35" x14ac:dyDescent="0.5"/>
  <cols>
    <col min="1" max="1" width="4.41015625" style="184" customWidth="1"/>
    <col min="2" max="2" width="21.1171875" style="192" customWidth="1"/>
    <col min="3" max="4" width="8.64453125" style="225" customWidth="1"/>
    <col min="5" max="5" width="5.9375" style="226" bestFit="1" customWidth="1"/>
    <col min="6" max="6" width="4.1171875" style="184" customWidth="1"/>
    <col min="7" max="7" width="11.17578125" style="184" bestFit="1" customWidth="1"/>
    <col min="8" max="8" width="3.52734375" style="192" customWidth="1"/>
    <col min="9" max="9" width="4.1171875" style="192" bestFit="1" customWidth="1"/>
    <col min="10" max="10" width="21.1171875" style="192" bestFit="1" customWidth="1"/>
    <col min="11" max="11" width="8.1171875" style="184" bestFit="1" customWidth="1"/>
    <col min="12" max="12" width="2.1171875" style="192" customWidth="1"/>
    <col min="13" max="13" width="10.3515625" style="192" bestFit="1" customWidth="1"/>
    <col min="14" max="14" width="10.87890625" style="192" bestFit="1" customWidth="1"/>
    <col min="15" max="15" width="18.1171875" style="192" customWidth="1"/>
    <col min="16" max="16" width="4.1171875" style="192" customWidth="1"/>
    <col min="17" max="16384" width="13.52734375" style="192"/>
  </cols>
  <sheetData>
    <row r="1" spans="1:16" s="172" customFormat="1" ht="25.5" customHeight="1" x14ac:dyDescent="0.4">
      <c r="B1" s="173">
        <v>46232</v>
      </c>
      <c r="C1" s="175"/>
      <c r="D1" s="175" t="s">
        <v>590</v>
      </c>
      <c r="E1" s="176"/>
      <c r="G1" s="177">
        <v>3.1</v>
      </c>
      <c r="H1" s="178" t="s">
        <v>73</v>
      </c>
      <c r="J1" s="172" t="s">
        <v>546</v>
      </c>
      <c r="K1" s="179"/>
    </row>
    <row r="2" spans="1:16" s="184" customFormat="1" x14ac:dyDescent="0.5">
      <c r="A2" s="180" t="s">
        <v>3</v>
      </c>
      <c r="B2" s="181" t="s">
        <v>45</v>
      </c>
      <c r="C2" s="182" t="s">
        <v>0</v>
      </c>
      <c r="D2" s="182" t="s">
        <v>236</v>
      </c>
      <c r="E2" s="180" t="s">
        <v>6</v>
      </c>
      <c r="F2" s="180" t="s">
        <v>245</v>
      </c>
      <c r="G2" s="183" t="s">
        <v>39</v>
      </c>
      <c r="I2" s="180" t="s">
        <v>3</v>
      </c>
      <c r="J2" s="181" t="s">
        <v>44</v>
      </c>
      <c r="K2" s="182" t="s">
        <v>0</v>
      </c>
      <c r="M2" s="185"/>
    </row>
    <row r="3" spans="1:16" ht="12" customHeight="1" x14ac:dyDescent="0.5">
      <c r="A3" s="186">
        <v>1</v>
      </c>
      <c r="B3" s="308" t="s">
        <v>116</v>
      </c>
      <c r="C3" s="379" t="s">
        <v>548</v>
      </c>
      <c r="D3" s="188">
        <f>VLOOKUP(DATEDIF(VLOOKUP(B3,Ages!A$1:D$164,4,FALSE),B$1,"y"),'MEN Age Grade'!A$2:L$101,3,FALSE)</f>
        <v>1.0474537037037037E-2</v>
      </c>
      <c r="E3" s="189">
        <f t="shared" ref="E3:E49" si="0">C3/G$1</f>
        <v>4.3197431302270011E-3</v>
      </c>
      <c r="F3" s="190">
        <v>100</v>
      </c>
      <c r="G3" s="191">
        <f>(D3/C3)</f>
        <v>0.78219533275713049</v>
      </c>
      <c r="I3" s="186">
        <v>1</v>
      </c>
      <c r="J3" s="373" t="s">
        <v>399</v>
      </c>
      <c r="K3" s="374" t="s">
        <v>547</v>
      </c>
      <c r="L3" s="193"/>
      <c r="M3" s="194" t="s">
        <v>247</v>
      </c>
      <c r="N3" s="253">
        <f>VLOOKUP("OC",'WOMEN Age Grade'!A$5:L$104,3,FALSE)</f>
        <v>9.6527777777777775E-3</v>
      </c>
      <c r="O3" s="196"/>
    </row>
    <row r="4" spans="1:16" ht="12" customHeight="1" x14ac:dyDescent="0.5">
      <c r="A4" s="197">
        <v>2</v>
      </c>
      <c r="B4" s="308" t="s">
        <v>221</v>
      </c>
      <c r="C4" s="377" t="s">
        <v>553</v>
      </c>
      <c r="D4" s="188">
        <f>VLOOKUP(DATEDIF(VLOOKUP(B4,Ages!A$1:D$164,4,FALSE),B$1,"y"),'MEN Age Grade'!A$2:L$101,3,FALSE)</f>
        <v>1.1215277777777777E-2</v>
      </c>
      <c r="E4" s="189">
        <f t="shared" si="0"/>
        <v>4.7304360812425329E-3</v>
      </c>
      <c r="F4" s="190">
        <v>99</v>
      </c>
      <c r="G4" s="191">
        <f>(D4/C4)</f>
        <v>0.7647987371744277</v>
      </c>
      <c r="I4" s="197">
        <v>2</v>
      </c>
      <c r="J4" s="308" t="s">
        <v>116</v>
      </c>
      <c r="K4" s="375" t="s">
        <v>548</v>
      </c>
      <c r="L4" s="193"/>
      <c r="M4" s="198" t="s">
        <v>246</v>
      </c>
      <c r="N4" s="257">
        <f>VLOOKUP("OC",'MEN Age Grade'!A$3:L$102,3,FALSE)</f>
        <v>8.9004629629629625E-3</v>
      </c>
      <c r="O4" s="200"/>
    </row>
    <row r="5" spans="1:16" ht="12" customHeight="1" x14ac:dyDescent="0.5">
      <c r="A5" s="197">
        <v>3</v>
      </c>
      <c r="B5" s="308" t="s">
        <v>345</v>
      </c>
      <c r="C5" s="377" t="s">
        <v>557</v>
      </c>
      <c r="D5" s="188">
        <f>VLOOKUP(DATEDIF(VLOOKUP(B5,Ages!A$1:D$164,4,FALSE),B$1,"y"),'MEN Age Grade'!A$2:L$101,3,FALSE)</f>
        <v>1.2418981481481482E-2</v>
      </c>
      <c r="E5" s="189">
        <f t="shared" si="0"/>
        <v>5.3091397849462357E-3</v>
      </c>
      <c r="F5" s="190">
        <v>98</v>
      </c>
      <c r="G5" s="191">
        <f>(D5/C5)</f>
        <v>0.75457102672292553</v>
      </c>
      <c r="I5" s="197">
        <v>3</v>
      </c>
      <c r="J5" s="376" t="s">
        <v>392</v>
      </c>
      <c r="K5" s="377" t="s">
        <v>549</v>
      </c>
      <c r="L5" s="193"/>
    </row>
    <row r="6" spans="1:16" ht="12" customHeight="1" x14ac:dyDescent="0.5">
      <c r="A6" s="197">
        <v>4</v>
      </c>
      <c r="B6" s="308" t="s">
        <v>399</v>
      </c>
      <c r="C6" s="377" t="s">
        <v>547</v>
      </c>
      <c r="D6" s="188">
        <f>VLOOKUP(DATEDIF(VLOOKUP(B6,Ages!A$1:D$164,4,FALSE),B$1,"y"),'MEN Age Grade'!A$2:L$101,3,FALSE)</f>
        <v>9.9074074074074082E-3</v>
      </c>
      <c r="E6" s="189">
        <f t="shared" si="0"/>
        <v>4.2450716845878131E-3</v>
      </c>
      <c r="F6" s="190">
        <v>97</v>
      </c>
      <c r="G6" s="191">
        <f>(D6/C6)</f>
        <v>0.75285839929639409</v>
      </c>
      <c r="I6" s="197">
        <v>4</v>
      </c>
      <c r="J6" s="376" t="s">
        <v>123</v>
      </c>
      <c r="K6" s="377" t="s">
        <v>550</v>
      </c>
      <c r="L6" s="193"/>
      <c r="M6" s="279"/>
      <c r="P6" s="217"/>
    </row>
    <row r="7" spans="1:16" ht="12" customHeight="1" x14ac:dyDescent="0.5">
      <c r="A7" s="197">
        <v>5</v>
      </c>
      <c r="B7" s="308" t="s">
        <v>339</v>
      </c>
      <c r="C7" s="377" t="s">
        <v>561</v>
      </c>
      <c r="D7" s="188">
        <f>VLOOKUP(DATEDIF(VLOOKUP(B7,Ages!A$1:D$164,4,FALSE),B$1,"y"),'MEN Age Grade'!A$2:L$101,3,FALSE)</f>
        <v>1.2418981481481482E-2</v>
      </c>
      <c r="E7" s="189">
        <f t="shared" si="0"/>
        <v>5.6190262843488657E-3</v>
      </c>
      <c r="F7" s="190">
        <v>96</v>
      </c>
      <c r="G7" s="191">
        <f>(D7/C7)</f>
        <v>0.71295681063122918</v>
      </c>
      <c r="I7" s="197">
        <v>5</v>
      </c>
      <c r="J7" s="308" t="s">
        <v>284</v>
      </c>
      <c r="K7" s="377" t="s">
        <v>551</v>
      </c>
      <c r="L7" s="193"/>
      <c r="P7" s="224"/>
    </row>
    <row r="8" spans="1:16" ht="12" customHeight="1" x14ac:dyDescent="0.5">
      <c r="A8" s="197">
        <v>6</v>
      </c>
      <c r="B8" s="308" t="s">
        <v>61</v>
      </c>
      <c r="C8" s="377" t="s">
        <v>569</v>
      </c>
      <c r="D8" s="201">
        <f>VLOOKUP(DATEDIF(VLOOKUP(B8,Ages!A$1:D$164,4,FALSE),B$1,"y"),'WOMEN Age Grade'!A$2:L$101,3,FALSE)</f>
        <v>1.3715277777777778E-2</v>
      </c>
      <c r="E8" s="189">
        <f t="shared" si="0"/>
        <v>6.298536439665472E-3</v>
      </c>
      <c r="F8" s="190">
        <v>95</v>
      </c>
      <c r="G8" s="202">
        <f>D8/C8</f>
        <v>0.70243034973325424</v>
      </c>
      <c r="I8" s="197">
        <v>6</v>
      </c>
      <c r="J8" s="376" t="s">
        <v>402</v>
      </c>
      <c r="K8" s="377" t="s">
        <v>552</v>
      </c>
      <c r="L8" s="193"/>
    </row>
    <row r="9" spans="1:16" ht="12" customHeight="1" x14ac:dyDescent="0.5">
      <c r="A9" s="197">
        <v>7</v>
      </c>
      <c r="B9" s="376" t="s">
        <v>271</v>
      </c>
      <c r="C9" s="377" t="s">
        <v>564</v>
      </c>
      <c r="D9" s="201">
        <f>VLOOKUP(DATEDIF(VLOOKUP(B9,Ages!A$1:D$164,4,FALSE),B$1,"y"),'WOMEN Age Grade'!A$2:L$101,3,FALSE)</f>
        <v>1.2997685185185185E-2</v>
      </c>
      <c r="E9" s="189">
        <f t="shared" si="0"/>
        <v>5.969982078853046E-3</v>
      </c>
      <c r="F9" s="190">
        <v>94</v>
      </c>
      <c r="G9" s="202">
        <f>D9/C9</f>
        <v>0.70231394621638521</v>
      </c>
      <c r="I9" s="197">
        <v>7</v>
      </c>
      <c r="J9" s="308" t="s">
        <v>221</v>
      </c>
      <c r="K9" s="377" t="s">
        <v>553</v>
      </c>
      <c r="L9" s="193"/>
    </row>
    <row r="10" spans="1:16" ht="12" customHeight="1" x14ac:dyDescent="0.5">
      <c r="A10" s="197">
        <v>8</v>
      </c>
      <c r="B10" s="308" t="s">
        <v>284</v>
      </c>
      <c r="C10" s="377" t="s">
        <v>551</v>
      </c>
      <c r="D10" s="188">
        <f>VLOOKUP(DATEDIF(VLOOKUP(B10,Ages!A$1:D$164,4,FALSE),B$1,"y"),'MEN Age Grade'!A$2:L$101,3,FALSE)</f>
        <v>1.005787037037037E-2</v>
      </c>
      <c r="E10" s="189">
        <f t="shared" si="0"/>
        <v>4.6296296296296294E-3</v>
      </c>
      <c r="F10" s="190">
        <v>93</v>
      </c>
      <c r="G10" s="191">
        <f>(D10/C10)</f>
        <v>0.70080645161290323</v>
      </c>
      <c r="I10" s="197">
        <v>8</v>
      </c>
      <c r="J10" s="308" t="s">
        <v>285</v>
      </c>
      <c r="K10" s="377" t="s">
        <v>554</v>
      </c>
      <c r="L10" s="193"/>
      <c r="M10" s="209">
        <v>64</v>
      </c>
      <c r="N10" s="422" t="s">
        <v>237</v>
      </c>
      <c r="O10" s="423"/>
    </row>
    <row r="11" spans="1:16" ht="12" customHeight="1" x14ac:dyDescent="0.5">
      <c r="A11" s="197">
        <v>9</v>
      </c>
      <c r="B11" s="308" t="s">
        <v>62</v>
      </c>
      <c r="C11" s="377" t="s">
        <v>570</v>
      </c>
      <c r="D11" s="188">
        <f>VLOOKUP(DATEDIF(VLOOKUP(B11,Ages!A$1:D$164,4,FALSE),B$1,"y"),'MEN Age Grade'!A$2:L$101,3,FALSE)</f>
        <v>1.375E-2</v>
      </c>
      <c r="E11" s="189">
        <f t="shared" si="0"/>
        <v>6.466547192353643E-3</v>
      </c>
      <c r="F11" s="190">
        <v>92</v>
      </c>
      <c r="G11" s="191">
        <f>(D11/C11)</f>
        <v>0.6859122401847576</v>
      </c>
      <c r="I11" s="197">
        <v>9</v>
      </c>
      <c r="J11" s="308" t="s">
        <v>281</v>
      </c>
      <c r="K11" s="377" t="s">
        <v>555</v>
      </c>
      <c r="L11" s="193"/>
      <c r="M11" s="210" t="s">
        <v>242</v>
      </c>
      <c r="N11" s="210" t="s">
        <v>243</v>
      </c>
      <c r="O11" s="210" t="s">
        <v>244</v>
      </c>
    </row>
    <row r="12" spans="1:16" ht="12" customHeight="1" x14ac:dyDescent="0.5">
      <c r="A12" s="197">
        <v>10</v>
      </c>
      <c r="B12" s="376" t="s">
        <v>92</v>
      </c>
      <c r="C12" s="377" t="s">
        <v>556</v>
      </c>
      <c r="D12" s="188">
        <f>VLOOKUP(DATEDIF(VLOOKUP(B12,Ages!A$1:D$164,4,FALSE),B$1,"y"),'MEN Age Grade'!A$2:L$101,3,FALSE)</f>
        <v>1.1018518518518518E-2</v>
      </c>
      <c r="E12" s="189">
        <f t="shared" si="0"/>
        <v>5.2045997610513737E-3</v>
      </c>
      <c r="F12" s="190">
        <v>91</v>
      </c>
      <c r="G12" s="191">
        <f>(D12/C12)</f>
        <v>0.68292682926829273</v>
      </c>
      <c r="I12" s="197">
        <v>10</v>
      </c>
      <c r="J12" s="376" t="s">
        <v>92</v>
      </c>
      <c r="K12" s="377" t="s">
        <v>556</v>
      </c>
      <c r="L12" s="193"/>
      <c r="M12" s="194" t="s">
        <v>247</v>
      </c>
      <c r="N12" s="265">
        <f>VLOOKUP(M10,'WOMEN Age Grade'!A$5:L$104,3,FALSE)</f>
        <v>1.3344907407407408E-2</v>
      </c>
      <c r="O12" s="266" t="s">
        <v>238</v>
      </c>
    </row>
    <row r="13" spans="1:16" ht="12" customHeight="1" x14ac:dyDescent="0.5">
      <c r="A13" s="197">
        <v>11</v>
      </c>
      <c r="B13" s="308" t="s">
        <v>281</v>
      </c>
      <c r="C13" s="377" t="s">
        <v>555</v>
      </c>
      <c r="D13" s="188">
        <f>VLOOKUP(DATEDIF(VLOOKUP(B13,Ages!A$1:D$164,4,FALSE),B$1,"y"),'MEN Age Grade'!A$2:L$101,3,FALSE)</f>
        <v>1.0567129629629629E-2</v>
      </c>
      <c r="E13" s="189">
        <f t="shared" si="0"/>
        <v>4.9955197132616489E-3</v>
      </c>
      <c r="F13" s="190">
        <v>90</v>
      </c>
      <c r="G13" s="191">
        <f>(D13/C13)</f>
        <v>0.68236173393124055</v>
      </c>
      <c r="I13" s="197">
        <v>11</v>
      </c>
      <c r="J13" s="308" t="s">
        <v>345</v>
      </c>
      <c r="K13" s="377" t="s">
        <v>557</v>
      </c>
      <c r="L13" s="193"/>
      <c r="M13" s="198" t="s">
        <v>246</v>
      </c>
      <c r="N13" s="268">
        <f>VLOOKUP(M10,'MEN Age Grade'!A$3:L$102,3,FALSE)</f>
        <v>1.1423611111111112E-2</v>
      </c>
      <c r="O13" s="269" t="s">
        <v>239</v>
      </c>
    </row>
    <row r="14" spans="1:16" ht="12" customHeight="1" x14ac:dyDescent="0.5">
      <c r="A14" s="197">
        <v>12</v>
      </c>
      <c r="B14" s="308" t="s">
        <v>213</v>
      </c>
      <c r="C14" s="377" t="s">
        <v>562</v>
      </c>
      <c r="D14" s="201">
        <f>VLOOKUP(DATEDIF(VLOOKUP(B14,Ages!A$1:D$164,4,FALSE),B$1,"y"),'WOMEN Age Grade'!A$2:L$101,3,FALSE)</f>
        <v>1.2349537037037037E-2</v>
      </c>
      <c r="E14" s="189">
        <f t="shared" si="0"/>
        <v>5.8505077658303466E-3</v>
      </c>
      <c r="F14" s="190">
        <v>89</v>
      </c>
      <c r="G14" s="202">
        <f>D14/C14</f>
        <v>0.68091895341416719</v>
      </c>
      <c r="I14" s="197">
        <v>12</v>
      </c>
      <c r="J14" s="308" t="s">
        <v>291</v>
      </c>
      <c r="K14" s="377" t="s">
        <v>558</v>
      </c>
      <c r="L14" s="193"/>
      <c r="M14" s="217"/>
    </row>
    <row r="15" spans="1:16" ht="12" customHeight="1" x14ac:dyDescent="0.5">
      <c r="A15" s="197">
        <v>13</v>
      </c>
      <c r="B15" s="308" t="s">
        <v>188</v>
      </c>
      <c r="C15" s="377" t="s">
        <v>563</v>
      </c>
      <c r="D15" s="201">
        <f>VLOOKUP(DATEDIF(VLOOKUP(B15,Ages!A$1:D$164,4,FALSE),B$1,"y"),'WOMEN Age Grade'!A$2:L$101,3,FALSE)</f>
        <v>1.2349537037037037E-2</v>
      </c>
      <c r="E15" s="189">
        <f t="shared" si="0"/>
        <v>5.8729091995221019E-3</v>
      </c>
      <c r="F15" s="190">
        <v>88</v>
      </c>
      <c r="G15" s="202">
        <f>D15/C15</f>
        <v>0.67832167832167833</v>
      </c>
      <c r="I15" s="197">
        <v>13</v>
      </c>
      <c r="J15" s="308" t="s">
        <v>298</v>
      </c>
      <c r="K15" s="377" t="s">
        <v>558</v>
      </c>
      <c r="L15" s="193"/>
      <c r="M15" s="117" t="s">
        <v>53</v>
      </c>
      <c r="N15" s="118"/>
      <c r="O15" s="119"/>
    </row>
    <row r="16" spans="1:16" ht="12" customHeight="1" x14ac:dyDescent="0.5">
      <c r="A16" s="197">
        <v>14</v>
      </c>
      <c r="B16" s="376" t="s">
        <v>402</v>
      </c>
      <c r="C16" s="377" t="s">
        <v>552</v>
      </c>
      <c r="D16" s="201">
        <f>VLOOKUP(DATEDIF(VLOOKUP(B16,Ages!A$1:D$164,4,FALSE),B$1,"y"),'WOMEN Age Grade'!A$2:L$101,3,FALSE)</f>
        <v>9.7106481481481488E-3</v>
      </c>
      <c r="E16" s="189">
        <f t="shared" si="0"/>
        <v>4.6818996415770604E-3</v>
      </c>
      <c r="F16" s="190">
        <v>87</v>
      </c>
      <c r="G16" s="202">
        <f>D16/C16</f>
        <v>0.66905901116427435</v>
      </c>
      <c r="I16" s="197">
        <v>14</v>
      </c>
      <c r="J16" s="308" t="s">
        <v>288</v>
      </c>
      <c r="K16" s="377" t="s">
        <v>559</v>
      </c>
      <c r="L16" s="193"/>
      <c r="M16" s="120" t="s">
        <v>54</v>
      </c>
      <c r="N16" s="116"/>
      <c r="O16" s="121"/>
    </row>
    <row r="17" spans="1:15" ht="12" customHeight="1" x14ac:dyDescent="0.5">
      <c r="A17" s="197">
        <v>15</v>
      </c>
      <c r="B17" s="376" t="s">
        <v>80</v>
      </c>
      <c r="C17" s="377" t="s">
        <v>566</v>
      </c>
      <c r="D17" s="201">
        <f>VLOOKUP(DATEDIF(VLOOKUP(B17,Ages!A$1:D$164,4,FALSE),B$1,"y"),'WOMEN Age Grade'!A$2:L$101,3,FALSE)</f>
        <v>1.2511574074074074E-2</v>
      </c>
      <c r="E17" s="189">
        <f t="shared" si="0"/>
        <v>6.0633213859020308E-3</v>
      </c>
      <c r="F17" s="190">
        <v>86</v>
      </c>
      <c r="G17" s="202">
        <f>D17/C17</f>
        <v>0.66564039408866993</v>
      </c>
      <c r="I17" s="197">
        <v>15</v>
      </c>
      <c r="J17" s="308" t="s">
        <v>350</v>
      </c>
      <c r="K17" s="377" t="s">
        <v>560</v>
      </c>
      <c r="L17" s="193"/>
      <c r="M17" s="120" t="s">
        <v>55</v>
      </c>
      <c r="N17" s="116"/>
      <c r="O17" s="121"/>
    </row>
    <row r="18" spans="1:15" ht="12" customHeight="1" x14ac:dyDescent="0.5">
      <c r="A18" s="197">
        <v>16</v>
      </c>
      <c r="B18" s="376" t="s">
        <v>123</v>
      </c>
      <c r="C18" s="377" t="s">
        <v>550</v>
      </c>
      <c r="D18" s="188">
        <f>VLOOKUP(DATEDIF(VLOOKUP(B18,Ages!A$1:D$164,4,FALSE),B$1,"y"),'MEN Age Grade'!A$2:L$101,3,FALSE)</f>
        <v>9.4675925925925934E-3</v>
      </c>
      <c r="E18" s="189">
        <f t="shared" si="0"/>
        <v>4.6109617682198326E-3</v>
      </c>
      <c r="F18" s="190">
        <v>85</v>
      </c>
      <c r="G18" s="191">
        <f>(D18/C18)</f>
        <v>0.6623481781376519</v>
      </c>
      <c r="I18" s="197">
        <v>16</v>
      </c>
      <c r="J18" s="308" t="s">
        <v>277</v>
      </c>
      <c r="K18" s="377" t="s">
        <v>409</v>
      </c>
      <c r="L18" s="193"/>
      <c r="M18" s="120" t="s">
        <v>56</v>
      </c>
      <c r="N18" s="116"/>
      <c r="O18" s="121"/>
    </row>
    <row r="19" spans="1:15" ht="12" customHeight="1" x14ac:dyDescent="0.5">
      <c r="A19" s="197">
        <v>17</v>
      </c>
      <c r="B19" s="308" t="s">
        <v>288</v>
      </c>
      <c r="C19" s="377" t="s">
        <v>559</v>
      </c>
      <c r="D19" s="188">
        <f>VLOOKUP(DATEDIF(VLOOKUP(B19,Ages!A$1:D$164,4,FALSE),B$1,"y"),'MEN Age Grade'!A$2:L$101,3,FALSE)</f>
        <v>1.1122685185185185E-2</v>
      </c>
      <c r="E19" s="189">
        <f t="shared" si="0"/>
        <v>5.4846176821983271E-3</v>
      </c>
      <c r="F19" s="190">
        <v>84</v>
      </c>
      <c r="G19" s="191">
        <f>(D19/C19)</f>
        <v>0.6541865214431587</v>
      </c>
      <c r="I19" s="197">
        <v>17</v>
      </c>
      <c r="J19" s="308" t="s">
        <v>187</v>
      </c>
      <c r="K19" s="375">
        <v>1.7361111111111112E-2</v>
      </c>
      <c r="L19" s="193"/>
      <c r="M19" s="122" t="s">
        <v>57</v>
      </c>
      <c r="N19" s="123"/>
      <c r="O19" s="124"/>
    </row>
    <row r="20" spans="1:15" ht="12" customHeight="1" x14ac:dyDescent="0.5">
      <c r="A20" s="197">
        <v>18</v>
      </c>
      <c r="B20" s="376" t="s">
        <v>392</v>
      </c>
      <c r="C20" s="377" t="s">
        <v>549</v>
      </c>
      <c r="D20" s="188">
        <f>VLOOKUP(DATEDIF(VLOOKUP(B20,Ages!A$1:D$164,4,FALSE),B$1,"y"),'MEN Age Grade'!A$2:L$101,3,FALSE)</f>
        <v>9.0624999999999994E-3</v>
      </c>
      <c r="E20" s="189">
        <f t="shared" si="0"/>
        <v>4.6072281959378732E-3</v>
      </c>
      <c r="F20" s="190">
        <v>83</v>
      </c>
      <c r="G20" s="191">
        <f>(D20/C20)</f>
        <v>0.63452188006482979</v>
      </c>
      <c r="I20" s="197">
        <v>18</v>
      </c>
      <c r="J20" s="308" t="s">
        <v>339</v>
      </c>
      <c r="K20" s="377" t="s">
        <v>561</v>
      </c>
      <c r="L20" s="193"/>
    </row>
    <row r="21" spans="1:15" ht="12" customHeight="1" x14ac:dyDescent="0.5">
      <c r="A21" s="197">
        <v>19</v>
      </c>
      <c r="B21" s="308" t="s">
        <v>191</v>
      </c>
      <c r="C21" s="377" t="s">
        <v>572</v>
      </c>
      <c r="D21" s="188">
        <f>VLOOKUP(DATEDIF(VLOOKUP(B21,Ages!A$1:D$164,4,FALSE),B$1,"y"),'MEN Age Grade'!A$2:L$101,3,FALSE)</f>
        <v>1.2418981481481482E-2</v>
      </c>
      <c r="E21" s="189">
        <f t="shared" si="0"/>
        <v>6.5598864994026278E-3</v>
      </c>
      <c r="F21" s="190">
        <v>82</v>
      </c>
      <c r="G21" s="191">
        <f>(D21/C21)</f>
        <v>0.61070005691519635</v>
      </c>
      <c r="I21" s="197">
        <v>19</v>
      </c>
      <c r="J21" s="308" t="s">
        <v>466</v>
      </c>
      <c r="K21" s="377" t="s">
        <v>488</v>
      </c>
      <c r="L21" s="193"/>
    </row>
    <row r="22" spans="1:15" ht="12" customHeight="1" x14ac:dyDescent="0.5">
      <c r="A22" s="197">
        <v>20</v>
      </c>
      <c r="B22" s="308" t="s">
        <v>277</v>
      </c>
      <c r="C22" s="377" t="s">
        <v>409</v>
      </c>
      <c r="D22" s="201">
        <f>VLOOKUP(DATEDIF(VLOOKUP(B22,Ages!A$1:D$164,4,FALSE),B$1,"y"),'WOMEN Age Grade'!A$2:L$101,3,FALSE)</f>
        <v>1.0520833333333333E-2</v>
      </c>
      <c r="E22" s="189">
        <f t="shared" si="0"/>
        <v>5.5891577060931891E-3</v>
      </c>
      <c r="F22" s="190">
        <v>81</v>
      </c>
      <c r="G22" s="202">
        <f>D22/C22</f>
        <v>0.60721442885771548</v>
      </c>
      <c r="I22" s="197">
        <v>20</v>
      </c>
      <c r="J22" s="308" t="s">
        <v>213</v>
      </c>
      <c r="K22" s="377" t="s">
        <v>562</v>
      </c>
      <c r="L22" s="193"/>
    </row>
    <row r="23" spans="1:15" ht="12" customHeight="1" x14ac:dyDescent="0.5">
      <c r="A23" s="197">
        <v>21</v>
      </c>
      <c r="B23" s="376" t="s">
        <v>79</v>
      </c>
      <c r="C23" s="377" t="s">
        <v>573</v>
      </c>
      <c r="D23" s="188">
        <f>VLOOKUP(DATEDIF(VLOOKUP(B23,Ages!A$1:D$164,4,FALSE),B$1,"y"),'MEN Age Grade'!A$2:L$101,3,FALSE)</f>
        <v>1.2418981481481482E-2</v>
      </c>
      <c r="E23" s="189">
        <f t="shared" si="0"/>
        <v>6.6644265232974906E-3</v>
      </c>
      <c r="F23" s="190">
        <v>80</v>
      </c>
      <c r="G23" s="191">
        <f>(D23/C23)</f>
        <v>0.60112044817927179</v>
      </c>
      <c r="I23" s="197">
        <v>21</v>
      </c>
      <c r="J23" s="308" t="s">
        <v>188</v>
      </c>
      <c r="K23" s="377" t="s">
        <v>563</v>
      </c>
      <c r="L23" s="193"/>
    </row>
    <row r="24" spans="1:15" ht="12" customHeight="1" x14ac:dyDescent="0.5">
      <c r="A24" s="197">
        <v>22</v>
      </c>
      <c r="B24" s="308" t="s">
        <v>285</v>
      </c>
      <c r="C24" s="377" t="s">
        <v>554</v>
      </c>
      <c r="D24" s="188">
        <f>VLOOKUP(DATEDIF(VLOOKUP(B24,Ages!A$1:D$164,4,FALSE),B$1,"y"),'MEN Age Grade'!A$2:L$101,3,FALSE)</f>
        <v>9.0624999999999994E-3</v>
      </c>
      <c r="E24" s="189">
        <f t="shared" si="0"/>
        <v>4.8947132616487454E-3</v>
      </c>
      <c r="F24" s="190">
        <v>79</v>
      </c>
      <c r="G24" s="191">
        <f>(D24/C24)</f>
        <v>0.597254004576659</v>
      </c>
      <c r="I24" s="197">
        <v>22</v>
      </c>
      <c r="J24" s="376" t="s">
        <v>271</v>
      </c>
      <c r="K24" s="377" t="s">
        <v>564</v>
      </c>
      <c r="L24" s="193"/>
    </row>
    <row r="25" spans="1:15" ht="12" customHeight="1" x14ac:dyDescent="0.5">
      <c r="A25" s="197">
        <v>23</v>
      </c>
      <c r="B25" s="308" t="s">
        <v>291</v>
      </c>
      <c r="C25" s="377" t="s">
        <v>558</v>
      </c>
      <c r="D25" s="201">
        <f>VLOOKUP(DATEDIF(VLOOKUP(B25,Ages!A$1:D$164,4,FALSE),B$1,"y"),'WOMEN Age Grade'!A$2:L$101,3,FALSE)</f>
        <v>9.9074074074074082E-3</v>
      </c>
      <c r="E25" s="189">
        <f t="shared" si="0"/>
        <v>5.3987455197132619E-3</v>
      </c>
      <c r="F25" s="190">
        <v>78</v>
      </c>
      <c r="G25" s="202">
        <f>D25/C25</f>
        <v>0.59197786998616875</v>
      </c>
      <c r="I25" s="197">
        <v>23</v>
      </c>
      <c r="J25" s="308" t="s">
        <v>358</v>
      </c>
      <c r="K25" s="377" t="s">
        <v>565</v>
      </c>
      <c r="L25" s="193"/>
    </row>
    <row r="26" spans="1:15" ht="12" customHeight="1" x14ac:dyDescent="0.5">
      <c r="A26" s="197">
        <v>24</v>
      </c>
      <c r="B26" s="308" t="s">
        <v>85</v>
      </c>
      <c r="C26" s="377" t="s">
        <v>588</v>
      </c>
      <c r="D26" s="201">
        <f>VLOOKUP(DATEDIF(VLOOKUP(B26,Ages!A$1:D$164,4,FALSE),B$1,"y"),'WOMEN Age Grade'!A$2:L$101,3,FALSE)</f>
        <v>1.5659722222222221E-2</v>
      </c>
      <c r="E26" s="189">
        <f t="shared" si="0"/>
        <v>8.6320191158900834E-3</v>
      </c>
      <c r="F26" s="190">
        <v>77</v>
      </c>
      <c r="G26" s="202">
        <f>D26/C26</f>
        <v>0.58520761245674735</v>
      </c>
      <c r="I26" s="197">
        <v>24</v>
      </c>
      <c r="J26" s="376" t="s">
        <v>80</v>
      </c>
      <c r="K26" s="377" t="s">
        <v>566</v>
      </c>
      <c r="L26" s="193"/>
    </row>
    <row r="27" spans="1:15" ht="12" customHeight="1" x14ac:dyDescent="0.5">
      <c r="A27" s="197">
        <v>25</v>
      </c>
      <c r="B27" s="308" t="s">
        <v>182</v>
      </c>
      <c r="C27" s="377" t="s">
        <v>567</v>
      </c>
      <c r="D27" s="188">
        <f>VLOOKUP(DATEDIF(VLOOKUP(B27,Ages!A$1:D$164,4,FALSE),B$1,"y"),'MEN Age Grade'!A$2:L$101,3,FALSE)</f>
        <v>1.1122685185185185E-2</v>
      </c>
      <c r="E27" s="189">
        <f t="shared" si="0"/>
        <v>6.1678614097968936E-3</v>
      </c>
      <c r="F27" s="190">
        <v>76</v>
      </c>
      <c r="G27" s="191">
        <f>(D27/C27)</f>
        <v>0.58171912832929784</v>
      </c>
      <c r="I27" s="197">
        <v>25</v>
      </c>
      <c r="J27" s="308" t="s">
        <v>182</v>
      </c>
      <c r="K27" s="377" t="s">
        <v>567</v>
      </c>
      <c r="L27" s="193"/>
    </row>
    <row r="28" spans="1:15" ht="12" customHeight="1" x14ac:dyDescent="0.5">
      <c r="A28" s="197">
        <v>26</v>
      </c>
      <c r="B28" s="308" t="s">
        <v>90</v>
      </c>
      <c r="C28" s="377" t="s">
        <v>578</v>
      </c>
      <c r="D28" s="201">
        <f>VLOOKUP(DATEDIF(VLOOKUP(B28,Ages!A$1:D$164,4,FALSE),B$1,"y"),'WOMEN Age Grade'!A$2:L$101,3,FALSE)</f>
        <v>1.3171296296296296E-2</v>
      </c>
      <c r="E28" s="189">
        <f t="shared" si="0"/>
        <v>7.4932795698924729E-3</v>
      </c>
      <c r="F28" s="190">
        <v>75</v>
      </c>
      <c r="G28" s="202">
        <f>D28/C28</f>
        <v>0.56701544593921271</v>
      </c>
      <c r="I28" s="197">
        <v>26</v>
      </c>
      <c r="J28" s="376" t="s">
        <v>388</v>
      </c>
      <c r="K28" s="377" t="s">
        <v>568</v>
      </c>
      <c r="L28" s="193"/>
    </row>
    <row r="29" spans="1:15" ht="12" customHeight="1" x14ac:dyDescent="0.5">
      <c r="A29" s="197">
        <v>27</v>
      </c>
      <c r="B29" s="308" t="s">
        <v>358</v>
      </c>
      <c r="C29" s="377" t="s">
        <v>565</v>
      </c>
      <c r="D29" s="201">
        <f>VLOOKUP(DATEDIF(VLOOKUP(B29,Ages!A$1:D$164,4,FALSE),B$1,"y"),'WOMEN Age Grade'!A$2:L$101,3,FALSE)</f>
        <v>1.0520833333333333E-2</v>
      </c>
      <c r="E29" s="189">
        <f t="shared" si="0"/>
        <v>5.9886499402628437E-3</v>
      </c>
      <c r="F29" s="190">
        <v>74</v>
      </c>
      <c r="G29" s="202">
        <f>D29/C29</f>
        <v>0.56670822942643395</v>
      </c>
      <c r="I29" s="197">
        <v>27</v>
      </c>
      <c r="J29" s="308" t="s">
        <v>102</v>
      </c>
      <c r="K29" s="375">
        <v>1.9467592592592592E-2</v>
      </c>
      <c r="L29" s="193"/>
    </row>
    <row r="30" spans="1:15" ht="12" customHeight="1" x14ac:dyDescent="0.5">
      <c r="A30" s="197">
        <v>28</v>
      </c>
      <c r="B30" s="308" t="s">
        <v>298</v>
      </c>
      <c r="C30" s="377" t="s">
        <v>558</v>
      </c>
      <c r="D30" s="188">
        <f>VLOOKUP(DATEDIF(VLOOKUP(B30,Ages!A$1:D$164,4,FALSE),B$1,"y"),'MEN Age Grade'!A$2:L$101,3,FALSE)</f>
        <v>9.3981481481481485E-3</v>
      </c>
      <c r="E30" s="189">
        <f t="shared" si="0"/>
        <v>5.3987455197132619E-3</v>
      </c>
      <c r="F30" s="190">
        <v>73</v>
      </c>
      <c r="G30" s="191">
        <f>(D30/C30)</f>
        <v>0.56154910096818811</v>
      </c>
      <c r="I30" s="197">
        <v>28</v>
      </c>
      <c r="J30" s="308" t="s">
        <v>61</v>
      </c>
      <c r="K30" s="377" t="s">
        <v>569</v>
      </c>
      <c r="L30" s="193"/>
    </row>
    <row r="31" spans="1:15" ht="12" customHeight="1" x14ac:dyDescent="0.5">
      <c r="A31" s="197">
        <v>29</v>
      </c>
      <c r="B31" s="308" t="s">
        <v>102</v>
      </c>
      <c r="C31" s="375">
        <v>1.9467592592592592E-2</v>
      </c>
      <c r="D31" s="201">
        <f>VLOOKUP(DATEDIF(VLOOKUP(B31,Ages!A$1:D$164,4,FALSE),B$1,"y"),'WOMEN Age Grade'!A$2:L$101,3,FALSE)</f>
        <v>1.0636574074074074E-2</v>
      </c>
      <c r="E31" s="189">
        <f t="shared" si="0"/>
        <v>6.2798685782556743E-3</v>
      </c>
      <c r="F31" s="190">
        <v>72</v>
      </c>
      <c r="G31" s="202">
        <f>D31/C31</f>
        <v>0.54637336504161715</v>
      </c>
      <c r="I31" s="197">
        <v>29</v>
      </c>
      <c r="J31" s="308" t="s">
        <v>62</v>
      </c>
      <c r="K31" s="377" t="s">
        <v>570</v>
      </c>
      <c r="L31" s="193"/>
    </row>
    <row r="32" spans="1:15" ht="12" customHeight="1" x14ac:dyDescent="0.5">
      <c r="A32" s="197">
        <v>30</v>
      </c>
      <c r="B32" s="308" t="s">
        <v>279</v>
      </c>
      <c r="C32" s="377" t="s">
        <v>580</v>
      </c>
      <c r="D32" s="201">
        <f>VLOOKUP(DATEDIF(VLOOKUP(B32,Ages!A$1:D$164,4,FALSE),B$1,"y"),'WOMEN Age Grade'!A$2:L$101,3,FALSE)</f>
        <v>1.3171296296296296E-2</v>
      </c>
      <c r="E32" s="189">
        <f t="shared" si="0"/>
        <v>7.7807646356033459E-3</v>
      </c>
      <c r="F32" s="190">
        <v>71</v>
      </c>
      <c r="G32" s="202">
        <f>D32/C32</f>
        <v>0.54606525911708248</v>
      </c>
      <c r="I32" s="197">
        <v>30</v>
      </c>
      <c r="J32" s="308" t="s">
        <v>463</v>
      </c>
      <c r="K32" s="377" t="s">
        <v>571</v>
      </c>
      <c r="L32" s="193"/>
    </row>
    <row r="33" spans="1:12" ht="12" customHeight="1" x14ac:dyDescent="0.5">
      <c r="A33" s="197">
        <v>31</v>
      </c>
      <c r="B33" s="308" t="s">
        <v>187</v>
      </c>
      <c r="C33" s="375">
        <v>1.7361111111111112E-2</v>
      </c>
      <c r="D33" s="188">
        <f>VLOOKUP(DATEDIF(VLOOKUP(B33,Ages!A$1:D$164,4,FALSE),B$1,"y"),'MEN Age Grade'!A$2:L$101,3,FALSE)</f>
        <v>9.3287037037037036E-3</v>
      </c>
      <c r="E33" s="189">
        <f t="shared" si="0"/>
        <v>5.600358422939068E-3</v>
      </c>
      <c r="F33" s="190">
        <v>70</v>
      </c>
      <c r="G33" s="191">
        <f>(D33/C33)</f>
        <v>0.53733333333333333</v>
      </c>
      <c r="I33" s="197">
        <v>31</v>
      </c>
      <c r="J33" s="308" t="s">
        <v>191</v>
      </c>
      <c r="K33" s="377" t="s">
        <v>572</v>
      </c>
      <c r="L33" s="193"/>
    </row>
    <row r="34" spans="1:12" ht="12" customHeight="1" x14ac:dyDescent="0.5">
      <c r="A34" s="197">
        <v>32</v>
      </c>
      <c r="B34" s="378" t="s">
        <v>463</v>
      </c>
      <c r="C34" s="377" t="s">
        <v>571</v>
      </c>
      <c r="D34" s="201">
        <f>VLOOKUP(DATEDIF(VLOOKUP(B34,Ages!A$1:D$164,4,FALSE),B$1,"y"),'WOMEN Age Grade'!A$2:L$101,3,FALSE)</f>
        <v>1.0868055555555556E-2</v>
      </c>
      <c r="E34" s="189">
        <f t="shared" si="0"/>
        <v>6.5300179211469529E-3</v>
      </c>
      <c r="F34" s="190">
        <v>69</v>
      </c>
      <c r="G34" s="202">
        <f>D34/C34</f>
        <v>0.53687821612349917</v>
      </c>
      <c r="I34" s="197">
        <v>32</v>
      </c>
      <c r="J34" s="284" t="s">
        <v>149</v>
      </c>
      <c r="K34" s="377" t="s">
        <v>412</v>
      </c>
      <c r="L34" s="193"/>
    </row>
    <row r="35" spans="1:12" ht="12" customHeight="1" x14ac:dyDescent="0.5">
      <c r="A35" s="197">
        <v>33</v>
      </c>
      <c r="B35" s="376" t="s">
        <v>98</v>
      </c>
      <c r="C35" s="377" t="s">
        <v>582</v>
      </c>
      <c r="D35" s="201">
        <f>VLOOKUP(DATEDIF(VLOOKUP(B35,Ages!A$1:D$164,4,FALSE),B$1,"y"),'WOMEN Age Grade'!A$2:L$101,3,FALSE)</f>
        <v>1.3344907407407408E-2</v>
      </c>
      <c r="E35" s="189">
        <f t="shared" si="0"/>
        <v>8.0309139784946228E-3</v>
      </c>
      <c r="F35" s="190">
        <v>68</v>
      </c>
      <c r="G35" s="202">
        <f>D35/C35</f>
        <v>0.53602975360297545</v>
      </c>
      <c r="I35" s="197">
        <v>33</v>
      </c>
      <c r="J35" s="376" t="s">
        <v>79</v>
      </c>
      <c r="K35" s="377" t="s">
        <v>573</v>
      </c>
      <c r="L35" s="193"/>
    </row>
    <row r="36" spans="1:12" ht="12" customHeight="1" x14ac:dyDescent="0.5">
      <c r="A36" s="197">
        <v>34</v>
      </c>
      <c r="B36" s="286" t="s">
        <v>149</v>
      </c>
      <c r="C36" s="377" t="s">
        <v>412</v>
      </c>
      <c r="D36" s="201">
        <f>VLOOKUP(DATEDIF(VLOOKUP(B36,Ages!A$1:D$164,4,FALSE),B$1,"y"),'WOMEN Age Grade'!A$2:L$101,3,FALSE)</f>
        <v>1.0868055555555556E-2</v>
      </c>
      <c r="E36" s="189">
        <f t="shared" si="0"/>
        <v>6.5972222222222222E-3</v>
      </c>
      <c r="F36" s="190">
        <v>67</v>
      </c>
      <c r="G36" s="202">
        <f>D36/C36</f>
        <v>0.53140916808149408</v>
      </c>
      <c r="I36" s="197">
        <v>34</v>
      </c>
      <c r="J36" s="308" t="s">
        <v>389</v>
      </c>
      <c r="K36" s="377" t="s">
        <v>574</v>
      </c>
      <c r="L36" s="193"/>
    </row>
    <row r="37" spans="1:12" ht="12" customHeight="1" x14ac:dyDescent="0.5">
      <c r="A37" s="197">
        <v>35</v>
      </c>
      <c r="B37" s="308" t="s">
        <v>389</v>
      </c>
      <c r="C37" s="377" t="s">
        <v>574</v>
      </c>
      <c r="D37" s="201">
        <f>VLOOKUP(DATEDIF(VLOOKUP(B37,Ages!A$1:D$164,4,FALSE),B$1,"y"),'WOMEN Age Grade'!A$2:L$101,3,FALSE)</f>
        <v>1.1111111111111112E-2</v>
      </c>
      <c r="E37" s="189">
        <f t="shared" si="0"/>
        <v>6.8548387096774195E-3</v>
      </c>
      <c r="F37" s="190">
        <v>66</v>
      </c>
      <c r="G37" s="202">
        <f>D37/C37</f>
        <v>0.52287581699346408</v>
      </c>
      <c r="I37" s="197">
        <v>35</v>
      </c>
      <c r="J37" s="308" t="s">
        <v>359</v>
      </c>
      <c r="K37" s="377" t="s">
        <v>575</v>
      </c>
      <c r="L37" s="193"/>
    </row>
    <row r="38" spans="1:12" ht="12" customHeight="1" x14ac:dyDescent="0.5">
      <c r="A38" s="197">
        <v>36</v>
      </c>
      <c r="B38" s="308" t="s">
        <v>350</v>
      </c>
      <c r="C38" s="377" t="s">
        <v>560</v>
      </c>
      <c r="D38" s="188">
        <f>VLOOKUP(DATEDIF(VLOOKUP(B38,Ages!A$1:D$164,4,FALSE),B$1,"y"),'MEN Age Grade'!A$2:L$101,3,FALSE)</f>
        <v>8.9004629629629625E-3</v>
      </c>
      <c r="E38" s="189">
        <f t="shared" si="0"/>
        <v>5.5480884109916371E-3</v>
      </c>
      <c r="F38" s="190">
        <v>65</v>
      </c>
      <c r="G38" s="191">
        <f>(D38/C38)</f>
        <v>0.51749663526244949</v>
      </c>
      <c r="I38" s="197">
        <v>36</v>
      </c>
      <c r="J38" s="308" t="s">
        <v>453</v>
      </c>
      <c r="K38" s="377" t="s">
        <v>576</v>
      </c>
      <c r="L38" s="193"/>
    </row>
    <row r="39" spans="1:12" ht="12" customHeight="1" x14ac:dyDescent="0.5">
      <c r="A39" s="197">
        <v>37</v>
      </c>
      <c r="B39" s="308" t="s">
        <v>466</v>
      </c>
      <c r="C39" s="377" t="s">
        <v>488</v>
      </c>
      <c r="D39" s="188">
        <f>VLOOKUP(DATEDIF(VLOOKUP(B39,Ages!A$1:D$164,4,FALSE),B$1,"y"),'MEN Age Grade'!A$2:L$101,3,FALSE)</f>
        <v>9.2592592592592587E-3</v>
      </c>
      <c r="E39" s="189">
        <f t="shared" si="0"/>
        <v>5.8243727598566303E-3</v>
      </c>
      <c r="F39" s="190">
        <v>64</v>
      </c>
      <c r="G39" s="191">
        <f>(D39/C39)</f>
        <v>0.51282051282051289</v>
      </c>
      <c r="I39" s="197">
        <v>37</v>
      </c>
      <c r="J39" s="376" t="s">
        <v>595</v>
      </c>
      <c r="K39" s="377" t="s">
        <v>577</v>
      </c>
    </row>
    <row r="40" spans="1:12" ht="12" customHeight="1" x14ac:dyDescent="0.5">
      <c r="A40" s="197">
        <v>38</v>
      </c>
      <c r="B40" s="308" t="s">
        <v>67</v>
      </c>
      <c r="C40" s="377" t="s">
        <v>589</v>
      </c>
      <c r="D40" s="201">
        <f>VLOOKUP(DATEDIF(VLOOKUP(B40,Ages!A$1:D$164,4,FALSE),B$1,"y"),'WOMEN Age Grade'!A$2:L$101,3,FALSE)</f>
        <v>1.3715277777777778E-2</v>
      </c>
      <c r="E40" s="189">
        <f t="shared" si="0"/>
        <v>8.6544205495818396E-3</v>
      </c>
      <c r="F40" s="190">
        <v>63</v>
      </c>
      <c r="G40" s="202">
        <f t="shared" ref="G40:G49" si="1">D40/C40</f>
        <v>0.51121656600517684</v>
      </c>
      <c r="I40" s="197">
        <v>38</v>
      </c>
      <c r="J40" s="308" t="s">
        <v>90</v>
      </c>
      <c r="K40" s="377" t="s">
        <v>578</v>
      </c>
    </row>
    <row r="41" spans="1:12" ht="12" customHeight="1" x14ac:dyDescent="0.5">
      <c r="A41" s="197">
        <v>39</v>
      </c>
      <c r="B41" s="376" t="s">
        <v>388</v>
      </c>
      <c r="C41" s="377" t="s">
        <v>568</v>
      </c>
      <c r="D41" s="201">
        <f>VLOOKUP(DATEDIF(VLOOKUP(B41,Ages!A$1:D$164,4,FALSE),B$1,"y"),'WOMEN Age Grade'!A$2:L$101,3,FALSE)</f>
        <v>9.7106481481481488E-3</v>
      </c>
      <c r="E41" s="189">
        <f t="shared" si="0"/>
        <v>6.1939964157706091E-3</v>
      </c>
      <c r="F41" s="190">
        <v>62</v>
      </c>
      <c r="G41" s="202">
        <f t="shared" si="1"/>
        <v>0.5057263411693792</v>
      </c>
      <c r="I41" s="197">
        <v>39</v>
      </c>
      <c r="J41" s="376" t="s">
        <v>276</v>
      </c>
      <c r="K41" s="377" t="s">
        <v>579</v>
      </c>
    </row>
    <row r="42" spans="1:12" ht="12" customHeight="1" x14ac:dyDescent="0.5">
      <c r="A42" s="197">
        <v>40</v>
      </c>
      <c r="B42" s="308" t="s">
        <v>359</v>
      </c>
      <c r="C42" s="377" t="s">
        <v>575</v>
      </c>
      <c r="D42" s="201">
        <f>VLOOKUP(DATEDIF(VLOOKUP(B42,Ages!A$1:D$164,4,FALSE),B$1,"y"),'WOMEN Age Grade'!A$2:L$101,3,FALSE)</f>
        <v>1.0983796296296297E-2</v>
      </c>
      <c r="E42" s="189">
        <f t="shared" si="0"/>
        <v>7.0228494623655914E-3</v>
      </c>
      <c r="F42" s="190">
        <v>61</v>
      </c>
      <c r="G42" s="202">
        <f t="shared" si="1"/>
        <v>0.50451887293992559</v>
      </c>
      <c r="I42" s="197">
        <v>40</v>
      </c>
      <c r="J42" s="308" t="s">
        <v>279</v>
      </c>
      <c r="K42" s="377" t="s">
        <v>580</v>
      </c>
    </row>
    <row r="43" spans="1:12" ht="12" customHeight="1" x14ac:dyDescent="0.5">
      <c r="A43" s="197">
        <v>41</v>
      </c>
      <c r="B43" s="308" t="s">
        <v>122</v>
      </c>
      <c r="C43" s="377" t="s">
        <v>583</v>
      </c>
      <c r="D43" s="201">
        <f>VLOOKUP(DATEDIF(VLOOKUP(B43,Ages!A$1:D$164,4,FALSE),B$1,"y"),'WOMEN Age Grade'!A$2:L$101,3,FALSE)</f>
        <v>1.2662037037037038E-2</v>
      </c>
      <c r="E43" s="189">
        <f t="shared" si="0"/>
        <v>8.17278972520908E-3</v>
      </c>
      <c r="F43" s="190">
        <v>60</v>
      </c>
      <c r="G43" s="202">
        <f t="shared" si="1"/>
        <v>0.49977158519872089</v>
      </c>
      <c r="I43" s="197">
        <v>41</v>
      </c>
      <c r="J43" s="376" t="s">
        <v>460</v>
      </c>
      <c r="K43" s="377" t="s">
        <v>581</v>
      </c>
    </row>
    <row r="44" spans="1:12" ht="12" customHeight="1" x14ac:dyDescent="0.5">
      <c r="A44" s="197">
        <v>42</v>
      </c>
      <c r="B44" s="376" t="s">
        <v>460</v>
      </c>
      <c r="C44" s="377" t="s">
        <v>581</v>
      </c>
      <c r="D44" s="201">
        <f>VLOOKUP(DATEDIF(VLOOKUP(B44,Ages!A$1:D$164,4,FALSE),B$1,"y"),'WOMEN Age Grade'!A$2:L$101,3,FALSE)</f>
        <v>1.1770833333333333E-2</v>
      </c>
      <c r="E44" s="189">
        <f t="shared" si="0"/>
        <v>7.9898446833930707E-3</v>
      </c>
      <c r="F44" s="190">
        <v>59</v>
      </c>
      <c r="G44" s="202">
        <f t="shared" si="1"/>
        <v>0.47523364485981306</v>
      </c>
      <c r="I44" s="197">
        <v>42</v>
      </c>
      <c r="J44" s="376" t="s">
        <v>98</v>
      </c>
      <c r="K44" s="377" t="s">
        <v>582</v>
      </c>
    </row>
    <row r="45" spans="1:12" ht="12" customHeight="1" x14ac:dyDescent="0.5">
      <c r="A45" s="197">
        <v>43</v>
      </c>
      <c r="B45" s="308" t="s">
        <v>453</v>
      </c>
      <c r="C45" s="377" t="s">
        <v>576</v>
      </c>
      <c r="D45" s="201">
        <f>VLOOKUP(DATEDIF(VLOOKUP(B45,Ages!A$1:D$164,4,FALSE),B$1,"y"),'WOMEN Age Grade'!A$2:L$101,3,FALSE)</f>
        <v>1.0439814814814815E-2</v>
      </c>
      <c r="E45" s="189">
        <f t="shared" si="0"/>
        <v>7.1609916367980876E-3</v>
      </c>
      <c r="F45" s="190">
        <v>58</v>
      </c>
      <c r="G45" s="202">
        <f t="shared" si="1"/>
        <v>0.47028154327424404</v>
      </c>
      <c r="I45" s="197">
        <v>43</v>
      </c>
      <c r="J45" s="308" t="s">
        <v>122</v>
      </c>
      <c r="K45" s="377" t="s">
        <v>583</v>
      </c>
    </row>
    <row r="46" spans="1:12" ht="12" customHeight="1" x14ac:dyDescent="0.5">
      <c r="A46" s="197">
        <v>44</v>
      </c>
      <c r="B46" s="376" t="s">
        <v>595</v>
      </c>
      <c r="C46" s="377" t="s">
        <v>577</v>
      </c>
      <c r="D46" s="201">
        <f>VLOOKUP(DATEDIF(VLOOKUP(B46,Ages!A$1:D$164,4,FALSE),B$1,"y"),'WOMEN Age Grade'!A$2:L$101,3,FALSE)</f>
        <v>9.8611111111111104E-3</v>
      </c>
      <c r="E46" s="189">
        <f t="shared" si="0"/>
        <v>7.2841995221027472E-3</v>
      </c>
      <c r="F46" s="190">
        <v>57</v>
      </c>
      <c r="G46" s="202">
        <f t="shared" si="1"/>
        <v>0.43669912865197336</v>
      </c>
      <c r="I46" s="197">
        <v>44</v>
      </c>
      <c r="J46" s="308" t="s">
        <v>584</v>
      </c>
      <c r="K46" s="377" t="s">
        <v>585</v>
      </c>
    </row>
    <row r="47" spans="1:12" ht="12" customHeight="1" x14ac:dyDescent="0.5">
      <c r="A47" s="197">
        <v>45</v>
      </c>
      <c r="B47" s="376" t="s">
        <v>276</v>
      </c>
      <c r="C47" s="377" t="s">
        <v>579</v>
      </c>
      <c r="D47" s="201">
        <f>VLOOKUP(DATEDIF(VLOOKUP(B47,Ages!A$1:D$164,4,FALSE),B$1,"y"),'WOMEN Age Grade'!A$2:L$101,3,FALSE)</f>
        <v>9.6759259259259264E-3</v>
      </c>
      <c r="E47" s="189">
        <f t="shared" si="0"/>
        <v>7.6239545997610503E-3</v>
      </c>
      <c r="F47" s="190">
        <v>56</v>
      </c>
      <c r="G47" s="202">
        <f t="shared" si="1"/>
        <v>0.40940254652301672</v>
      </c>
      <c r="I47" s="197">
        <v>45</v>
      </c>
      <c r="J47" s="308" t="s">
        <v>586</v>
      </c>
      <c r="K47" s="377" t="s">
        <v>587</v>
      </c>
    </row>
    <row r="48" spans="1:12" ht="12" customHeight="1" x14ac:dyDescent="0.5">
      <c r="A48" s="197">
        <v>46</v>
      </c>
      <c r="B48" s="308" t="s">
        <v>584</v>
      </c>
      <c r="C48" s="377" t="s">
        <v>585</v>
      </c>
      <c r="D48" s="201">
        <f>VLOOKUP(DATEDIF(VLOOKUP(B48,Ages!A$1:D$164,4,FALSE),B$1,"y"),'WOMEN Age Grade'!A$2:L$101,3,FALSE)</f>
        <v>1.0092592592592592E-2</v>
      </c>
      <c r="E48" s="189">
        <f t="shared" si="0"/>
        <v>8.1914575866188777E-3</v>
      </c>
      <c r="F48" s="190">
        <v>55</v>
      </c>
      <c r="G48" s="202">
        <f t="shared" si="1"/>
        <v>0.39744758432087507</v>
      </c>
      <c r="I48" s="197">
        <v>46</v>
      </c>
      <c r="J48" s="308" t="s">
        <v>85</v>
      </c>
      <c r="K48" s="377" t="s">
        <v>588</v>
      </c>
    </row>
    <row r="49" spans="1:11" ht="12" customHeight="1" x14ac:dyDescent="0.5">
      <c r="A49" s="197">
        <v>47</v>
      </c>
      <c r="B49" s="308" t="s">
        <v>586</v>
      </c>
      <c r="C49" s="377" t="s">
        <v>587</v>
      </c>
      <c r="D49" s="201">
        <f>VLOOKUP(DATEDIF(VLOOKUP(B49,Ages!A$1:D$164,4,FALSE),B$1,"y"),'WOMEN Age Grade'!A$2:L$101,3,FALSE)</f>
        <v>9.6759259259259264E-3</v>
      </c>
      <c r="E49" s="189">
        <f t="shared" si="0"/>
        <v>8.2063918757467134E-3</v>
      </c>
      <c r="F49" s="190">
        <v>54</v>
      </c>
      <c r="G49" s="202">
        <f t="shared" si="1"/>
        <v>0.38034576888080074</v>
      </c>
      <c r="I49" s="197">
        <v>47</v>
      </c>
      <c r="J49" s="308" t="s">
        <v>67</v>
      </c>
      <c r="K49" s="377" t="s">
        <v>589</v>
      </c>
    </row>
    <row r="50" spans="1:11" x14ac:dyDescent="0.5">
      <c r="F50" s="280"/>
    </row>
    <row r="51" spans="1:11" x14ac:dyDescent="0.5">
      <c r="F51" s="280"/>
    </row>
    <row r="52" spans="1:11" x14ac:dyDescent="0.5">
      <c r="F52" s="280"/>
    </row>
    <row r="53" spans="1:11" x14ac:dyDescent="0.5">
      <c r="F53" s="280"/>
    </row>
    <row r="54" spans="1:11" x14ac:dyDescent="0.5">
      <c r="F54" s="280"/>
    </row>
    <row r="55" spans="1:11" x14ac:dyDescent="0.5">
      <c r="F55" s="280"/>
    </row>
    <row r="56" spans="1:11" x14ac:dyDescent="0.5">
      <c r="F56" s="280"/>
    </row>
    <row r="57" spans="1:11" x14ac:dyDescent="0.5">
      <c r="F57" s="280"/>
    </row>
    <row r="58" spans="1:11" x14ac:dyDescent="0.5">
      <c r="F58" s="280"/>
    </row>
    <row r="59" spans="1:11" x14ac:dyDescent="0.5">
      <c r="F59" s="280"/>
    </row>
    <row r="60" spans="1:11" x14ac:dyDescent="0.5">
      <c r="F60" s="280"/>
    </row>
    <row r="61" spans="1:11" x14ac:dyDescent="0.5">
      <c r="F61" s="280"/>
    </row>
    <row r="62" spans="1:11" x14ac:dyDescent="0.5">
      <c r="F62" s="280"/>
    </row>
    <row r="63" spans="1:11" x14ac:dyDescent="0.5">
      <c r="F63" s="280"/>
    </row>
    <row r="64" spans="1:11" x14ac:dyDescent="0.5">
      <c r="F64" s="280"/>
    </row>
    <row r="65" spans="6:6" x14ac:dyDescent="0.5">
      <c r="F65" s="280"/>
    </row>
  </sheetData>
  <sortState xmlns:xlrd2="http://schemas.microsoft.com/office/spreadsheetml/2017/richdata2" ref="B3:G49">
    <sortCondition descending="1" ref="G3:G49"/>
  </sortState>
  <mergeCells count="1">
    <mergeCell ref="N10:O10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P44"/>
  <sheetViews>
    <sheetView showGridLines="0" topLeftCell="A28" workbookViewId="0">
      <selection activeCell="N12" sqref="N12"/>
    </sheetView>
  </sheetViews>
  <sheetFormatPr defaultColWidth="13.52734375" defaultRowHeight="14.35" x14ac:dyDescent="0.5"/>
  <cols>
    <col min="1" max="1" width="4.41015625" style="184" customWidth="1"/>
    <col min="2" max="2" width="21.1171875" style="192" customWidth="1"/>
    <col min="3" max="4" width="8.64453125" style="225" customWidth="1"/>
    <col min="5" max="5" width="5.9375" style="226" bestFit="1" customWidth="1"/>
    <col min="6" max="6" width="4.1171875" style="184" customWidth="1"/>
    <col min="7" max="7" width="11.17578125" style="184" bestFit="1" customWidth="1"/>
    <col min="8" max="8" width="4.3515625" style="192" customWidth="1"/>
    <col min="9" max="9" width="4.1171875" style="192" bestFit="1" customWidth="1"/>
    <col min="10" max="10" width="15.17578125" style="192" customWidth="1"/>
    <col min="11" max="11" width="8.1171875" style="184" bestFit="1" customWidth="1"/>
    <col min="12" max="12" width="2.1171875" style="192" customWidth="1"/>
    <col min="13" max="13" width="10.3515625" style="192" bestFit="1" customWidth="1"/>
    <col min="14" max="14" width="10.87890625" style="192" bestFit="1" customWidth="1"/>
    <col min="15" max="15" width="18.1171875" style="192" customWidth="1"/>
    <col min="16" max="16" width="4.1171875" style="192" customWidth="1"/>
    <col min="17" max="16384" width="13.52734375" style="192"/>
  </cols>
  <sheetData>
    <row r="1" spans="1:16" s="172" customFormat="1" ht="25.5" customHeight="1" x14ac:dyDescent="0.4">
      <c r="B1" s="173">
        <v>46260</v>
      </c>
      <c r="C1" s="175"/>
      <c r="D1" s="175"/>
      <c r="E1" s="176"/>
      <c r="G1" s="177">
        <v>6.2</v>
      </c>
      <c r="H1" s="178" t="s">
        <v>73</v>
      </c>
      <c r="J1" s="172" t="s">
        <v>598</v>
      </c>
      <c r="K1" s="179"/>
    </row>
    <row r="2" spans="1:16" s="184" customFormat="1" x14ac:dyDescent="0.5">
      <c r="A2" s="180" t="s">
        <v>3</v>
      </c>
      <c r="B2" s="181" t="s">
        <v>45</v>
      </c>
      <c r="C2" s="182" t="s">
        <v>0</v>
      </c>
      <c r="D2" s="182" t="s">
        <v>236</v>
      </c>
      <c r="E2" s="180" t="s">
        <v>6</v>
      </c>
      <c r="F2" s="180" t="s">
        <v>245</v>
      </c>
      <c r="G2" s="183" t="s">
        <v>39</v>
      </c>
      <c r="I2" s="180" t="s">
        <v>3</v>
      </c>
      <c r="J2" s="181" t="s">
        <v>44</v>
      </c>
      <c r="K2" s="182" t="s">
        <v>0</v>
      </c>
      <c r="M2" s="185"/>
    </row>
    <row r="3" spans="1:16" ht="12" customHeight="1" x14ac:dyDescent="0.5">
      <c r="A3" s="186">
        <v>1</v>
      </c>
      <c r="B3" s="385" t="s">
        <v>116</v>
      </c>
      <c r="C3" s="386">
        <v>2.8645833333333332E-2</v>
      </c>
      <c r="D3" s="188">
        <f>VLOOKUP(DATEDIF(VLOOKUP(B3,Ages!A$1:D$164,4,FALSE),B$1,"y"),'MEN Age Grade'!A$2:L$101,8,FALSE)</f>
        <v>2.1354166666666667E-2</v>
      </c>
      <c r="E3" s="230">
        <f t="shared" ref="E3:E43" si="0">C3/G$1</f>
        <v>4.6202956989247305E-3</v>
      </c>
      <c r="F3" s="231">
        <v>100</v>
      </c>
      <c r="G3" s="191">
        <f t="shared" ref="G3:G43" si="1">(D3/C3)</f>
        <v>0.74545454545454548</v>
      </c>
      <c r="I3" s="186">
        <v>1</v>
      </c>
      <c r="J3" s="385" t="s">
        <v>116</v>
      </c>
      <c r="K3" s="386">
        <v>2.8645833333333332E-2</v>
      </c>
      <c r="L3" s="193"/>
      <c r="M3" s="194" t="s">
        <v>247</v>
      </c>
      <c r="N3" s="195">
        <f>VLOOKUP("OC",'WOMEN Age Grade'!A$5:L$104,8,FALSE)</f>
        <v>1.9976851851851853E-2</v>
      </c>
      <c r="O3" s="196"/>
    </row>
    <row r="4" spans="1:16" ht="12" customHeight="1" x14ac:dyDescent="0.5">
      <c r="A4" s="197">
        <v>2</v>
      </c>
      <c r="B4" s="387" t="s">
        <v>345</v>
      </c>
      <c r="C4" s="386">
        <v>3.6076388888888887E-2</v>
      </c>
      <c r="D4" s="188">
        <f>VLOOKUP(DATEDIF(VLOOKUP(B4,Ages!A$1:D$164,4,FALSE),B$1,"y"),'MEN Age Grade'!A$2:L$101,8,FALSE)</f>
        <v>2.5381944444444443E-2</v>
      </c>
      <c r="E4" s="189">
        <f t="shared" si="0"/>
        <v>5.8187724014336917E-3</v>
      </c>
      <c r="F4" s="190">
        <v>99</v>
      </c>
      <c r="G4" s="191">
        <f t="shared" si="1"/>
        <v>0.7035611164581328</v>
      </c>
      <c r="I4" s="197">
        <v>2</v>
      </c>
      <c r="J4" s="387" t="s">
        <v>76</v>
      </c>
      <c r="K4" s="386">
        <v>2.9108796296296296E-2</v>
      </c>
      <c r="L4" s="193"/>
      <c r="M4" s="198" t="s">
        <v>246</v>
      </c>
      <c r="N4" s="199">
        <f>VLOOKUP("OC",'MEN Age Grade'!A$3:L$102,8,FALSE)</f>
        <v>1.8333333333333333E-2</v>
      </c>
      <c r="O4" s="200"/>
    </row>
    <row r="5" spans="1:16" ht="12" customHeight="1" x14ac:dyDescent="0.5">
      <c r="A5" s="197">
        <v>3</v>
      </c>
      <c r="B5" s="387" t="s">
        <v>295</v>
      </c>
      <c r="C5" s="386">
        <v>3.3252314814814818E-2</v>
      </c>
      <c r="D5" s="188">
        <f>VLOOKUP(DATEDIF(VLOOKUP(B5,Ages!A$1:D$164,4,FALSE),B$1,"y"),'MEN Age Grade'!A$2:L$101,8,FALSE)</f>
        <v>2.2743055555555555E-2</v>
      </c>
      <c r="E5" s="189">
        <f t="shared" si="0"/>
        <v>5.3632765830346476E-3</v>
      </c>
      <c r="F5" s="190">
        <v>98</v>
      </c>
      <c r="G5" s="191">
        <f t="shared" si="1"/>
        <v>0.6839540549947789</v>
      </c>
      <c r="I5" s="197">
        <v>3</v>
      </c>
      <c r="J5" s="388" t="s">
        <v>392</v>
      </c>
      <c r="K5" s="386">
        <v>2.9502314814814815E-2</v>
      </c>
      <c r="L5" s="193"/>
    </row>
    <row r="6" spans="1:16" ht="12" customHeight="1" x14ac:dyDescent="0.5">
      <c r="A6" s="197">
        <v>4</v>
      </c>
      <c r="B6" s="388" t="s">
        <v>92</v>
      </c>
      <c r="C6" s="386">
        <v>3.304398148148148E-2</v>
      </c>
      <c r="D6" s="188">
        <f>VLOOKUP(DATEDIF(VLOOKUP(B6,Ages!A$1:D$164,4,FALSE),B$1,"y"),'MEN Age Grade'!A$2:L$101,8,FALSE)</f>
        <v>2.2534722222222223E-2</v>
      </c>
      <c r="E6" s="189">
        <f t="shared" si="0"/>
        <v>5.3296744324970126E-3</v>
      </c>
      <c r="F6" s="190">
        <v>97</v>
      </c>
      <c r="G6" s="191">
        <f t="shared" si="1"/>
        <v>0.68196147110332761</v>
      </c>
      <c r="I6" s="197">
        <v>4</v>
      </c>
      <c r="J6" s="387" t="s">
        <v>123</v>
      </c>
      <c r="K6" s="386">
        <v>2.9895833333333333E-2</v>
      </c>
      <c r="L6" s="193"/>
      <c r="M6" s="279"/>
      <c r="P6" s="217"/>
    </row>
    <row r="7" spans="1:16" ht="12" customHeight="1" x14ac:dyDescent="0.5">
      <c r="A7" s="197">
        <v>5</v>
      </c>
      <c r="B7" s="388" t="s">
        <v>271</v>
      </c>
      <c r="C7" s="386">
        <v>3.8449074074074073E-2</v>
      </c>
      <c r="D7" s="390">
        <f>VLOOKUP(DATEDIF(VLOOKUP(B7,Ages!A$1:D$164,4,FALSE),B$1,"y"),'WOMEN Age Grade'!A$2:L$101,8,FALSE)</f>
        <v>2.6180555555555554E-2</v>
      </c>
      <c r="E7" s="189">
        <f t="shared" si="0"/>
        <v>6.2014635603345278E-3</v>
      </c>
      <c r="F7" s="190">
        <v>96</v>
      </c>
      <c r="G7" s="389">
        <f t="shared" si="1"/>
        <v>0.68091511137868754</v>
      </c>
      <c r="I7" s="197">
        <v>5</v>
      </c>
      <c r="J7" s="388" t="s">
        <v>284</v>
      </c>
      <c r="K7" s="386">
        <v>3.0173611111111109E-2</v>
      </c>
      <c r="L7" s="193"/>
      <c r="P7" s="224"/>
    </row>
    <row r="8" spans="1:16" ht="12" customHeight="1" x14ac:dyDescent="0.5">
      <c r="A8" s="197">
        <v>6</v>
      </c>
      <c r="B8" s="387" t="s">
        <v>76</v>
      </c>
      <c r="C8" s="386">
        <v>2.9108796296296296E-2</v>
      </c>
      <c r="D8" s="188">
        <f>VLOOKUP(DATEDIF(VLOOKUP(B8,Ages!A$1:D$164,4,FALSE),B$1,"y"),'MEN Age Grade'!A$2:L$101,8,FALSE)</f>
        <v>1.9791666666666666E-2</v>
      </c>
      <c r="E8" s="189">
        <f t="shared" si="0"/>
        <v>4.6949671445639185E-3</v>
      </c>
      <c r="F8" s="190">
        <v>95</v>
      </c>
      <c r="G8" s="191">
        <f t="shared" si="1"/>
        <v>0.67992047713717696</v>
      </c>
      <c r="I8" s="197">
        <v>6</v>
      </c>
      <c r="J8" s="387" t="s">
        <v>402</v>
      </c>
      <c r="K8" s="386">
        <v>3.0787037037037036E-2</v>
      </c>
      <c r="L8" s="193"/>
    </row>
    <row r="9" spans="1:16" ht="12" customHeight="1" x14ac:dyDescent="0.5">
      <c r="A9" s="197">
        <v>7</v>
      </c>
      <c r="B9" s="388" t="s">
        <v>284</v>
      </c>
      <c r="C9" s="386">
        <v>3.0173611111111109E-2</v>
      </c>
      <c r="D9" s="188">
        <f>VLOOKUP(DATEDIF(VLOOKUP(B9,Ages!A$1:D$164,4,FALSE),B$1,"y"),'MEN Age Grade'!A$2:L$101,8,FALSE)</f>
        <v>2.0462962962962964E-2</v>
      </c>
      <c r="E9" s="189">
        <f t="shared" si="0"/>
        <v>4.8667114695340498E-3</v>
      </c>
      <c r="F9" s="190">
        <v>94</v>
      </c>
      <c r="G9" s="191">
        <f t="shared" si="1"/>
        <v>0.67817414652857699</v>
      </c>
      <c r="I9" s="197">
        <v>7</v>
      </c>
      <c r="J9" s="387" t="s">
        <v>281</v>
      </c>
      <c r="K9" s="386">
        <v>3.1944444444444442E-2</v>
      </c>
      <c r="L9" s="193"/>
    </row>
    <row r="10" spans="1:16" ht="12" customHeight="1" x14ac:dyDescent="0.5">
      <c r="A10" s="197">
        <v>8</v>
      </c>
      <c r="B10" s="387" t="s">
        <v>281</v>
      </c>
      <c r="C10" s="386">
        <v>3.1944444444444442E-2</v>
      </c>
      <c r="D10" s="188">
        <f>VLOOKUP(DATEDIF(VLOOKUP(B10,Ages!A$1:D$164,4,FALSE),B$1,"y"),'MEN Age Grade'!A$2:L$101,8,FALSE)</f>
        <v>2.1539351851851851E-2</v>
      </c>
      <c r="E10" s="189">
        <f t="shared" si="0"/>
        <v>5.1523297491039418E-3</v>
      </c>
      <c r="F10" s="190">
        <v>93</v>
      </c>
      <c r="G10" s="191">
        <f t="shared" si="1"/>
        <v>0.67427536231884067</v>
      </c>
      <c r="I10" s="197">
        <v>8</v>
      </c>
      <c r="J10" s="388" t="s">
        <v>103</v>
      </c>
      <c r="K10" s="386">
        <v>3.2523148148148148E-2</v>
      </c>
      <c r="L10" s="193"/>
      <c r="M10" s="209">
        <v>64</v>
      </c>
      <c r="N10" s="422" t="s">
        <v>237</v>
      </c>
      <c r="O10" s="423"/>
    </row>
    <row r="11" spans="1:16" ht="12" customHeight="1" x14ac:dyDescent="0.5">
      <c r="A11" s="197">
        <v>9</v>
      </c>
      <c r="B11" s="388" t="s">
        <v>80</v>
      </c>
      <c r="C11" s="386">
        <v>3.7743055555555557E-2</v>
      </c>
      <c r="D11" s="390">
        <f>VLOOKUP(DATEDIF(VLOOKUP(B11,Ages!A$1:D$164,4,FALSE),B$1,"y"),'WOMEN Age Grade'!A$2:L$101,8,FALSE)</f>
        <v>2.5196759259259259E-2</v>
      </c>
      <c r="E11" s="189">
        <f t="shared" si="0"/>
        <v>6.0875896057347671E-3</v>
      </c>
      <c r="F11" s="190">
        <v>92</v>
      </c>
      <c r="G11" s="389">
        <f t="shared" si="1"/>
        <v>0.66758662986813855</v>
      </c>
      <c r="I11" s="197">
        <v>9</v>
      </c>
      <c r="J11" s="388" t="s">
        <v>92</v>
      </c>
      <c r="K11" s="386">
        <v>3.304398148148148E-2</v>
      </c>
      <c r="L11" s="193"/>
      <c r="M11" s="210" t="s">
        <v>242</v>
      </c>
      <c r="N11" s="210" t="s">
        <v>243</v>
      </c>
      <c r="O11" s="210" t="s">
        <v>244</v>
      </c>
    </row>
    <row r="12" spans="1:16" ht="12" customHeight="1" x14ac:dyDescent="0.5">
      <c r="A12" s="197">
        <v>10</v>
      </c>
      <c r="B12" s="388" t="s">
        <v>62</v>
      </c>
      <c r="C12" s="386">
        <v>4.1863425925925929E-2</v>
      </c>
      <c r="D12" s="188">
        <f>VLOOKUP(DATEDIF(VLOOKUP(B12,Ages!A$1:D$164,4,FALSE),B$1,"y"),'MEN Age Grade'!A$2:L$101,8,FALSE)</f>
        <v>2.7893518518518519E-2</v>
      </c>
      <c r="E12" s="189">
        <f t="shared" si="0"/>
        <v>6.7521654719235368E-3</v>
      </c>
      <c r="F12" s="190">
        <v>91</v>
      </c>
      <c r="G12" s="191">
        <f t="shared" si="1"/>
        <v>0.66629803704727675</v>
      </c>
      <c r="I12" s="197">
        <v>10</v>
      </c>
      <c r="J12" s="387" t="s">
        <v>285</v>
      </c>
      <c r="K12" s="386">
        <v>3.3113425925925928E-2</v>
      </c>
      <c r="L12" s="193"/>
      <c r="M12" s="211" t="s">
        <v>247</v>
      </c>
      <c r="N12" s="212">
        <f>VLOOKUP(M10,'WOMEN Age Grade'!A$5:L$104,8,FALSE)</f>
        <v>2.6886574074074073E-2</v>
      </c>
      <c r="O12" s="213" t="s">
        <v>238</v>
      </c>
    </row>
    <row r="13" spans="1:16" ht="12" customHeight="1" x14ac:dyDescent="0.5">
      <c r="A13" s="197">
        <v>11</v>
      </c>
      <c r="B13" s="387" t="s">
        <v>402</v>
      </c>
      <c r="C13" s="386">
        <v>3.0787037037037036E-2</v>
      </c>
      <c r="D13" s="390">
        <f>VLOOKUP(DATEDIF(VLOOKUP(B13,Ages!A$1:D$164,4,FALSE),B$1,"y"),'WOMEN Age Grade'!A$2:L$101,8,FALSE)</f>
        <v>2.0046296296296295E-2</v>
      </c>
      <c r="E13" s="189">
        <f t="shared" si="0"/>
        <v>4.9656511350059732E-3</v>
      </c>
      <c r="F13" s="190">
        <v>90</v>
      </c>
      <c r="G13" s="389">
        <f t="shared" si="1"/>
        <v>0.65112781954887211</v>
      </c>
      <c r="I13" s="197">
        <v>11</v>
      </c>
      <c r="J13" s="387" t="s">
        <v>295</v>
      </c>
      <c r="K13" s="386">
        <v>3.3252314814814818E-2</v>
      </c>
      <c r="L13" s="193"/>
      <c r="M13" s="214" t="s">
        <v>246</v>
      </c>
      <c r="N13" s="215">
        <f>VLOOKUP(M10,'MEN Age Grade'!A$3:L$102,8,FALSE)</f>
        <v>2.3391203703703702E-2</v>
      </c>
      <c r="O13" s="216" t="s">
        <v>239</v>
      </c>
    </row>
    <row r="14" spans="1:16" ht="12" customHeight="1" x14ac:dyDescent="0.5">
      <c r="A14" s="197">
        <v>12</v>
      </c>
      <c r="B14" s="388" t="s">
        <v>103</v>
      </c>
      <c r="C14" s="386">
        <v>3.2523148148148148E-2</v>
      </c>
      <c r="D14" s="188">
        <f>VLOOKUP(DATEDIF(VLOOKUP(B14,Ages!A$1:D$164,4,FALSE),B$1,"y"),'MEN Age Grade'!A$2:L$101,8,FALSE)</f>
        <v>2.0983796296296296E-2</v>
      </c>
      <c r="E14" s="189">
        <f t="shared" si="0"/>
        <v>5.2456690561529266E-3</v>
      </c>
      <c r="F14" s="190">
        <v>89</v>
      </c>
      <c r="G14" s="191">
        <f t="shared" si="1"/>
        <v>0.64519572953736648</v>
      </c>
      <c r="I14" s="197">
        <v>12</v>
      </c>
      <c r="J14" s="388" t="s">
        <v>474</v>
      </c>
      <c r="K14" s="386">
        <v>3.3414351851851855E-2</v>
      </c>
      <c r="L14" s="193"/>
      <c r="M14" s="217"/>
    </row>
    <row r="15" spans="1:16" ht="12" customHeight="1" x14ac:dyDescent="0.5">
      <c r="A15" s="197">
        <v>13</v>
      </c>
      <c r="B15" s="387" t="s">
        <v>123</v>
      </c>
      <c r="C15" s="386">
        <v>2.9895833333333333E-2</v>
      </c>
      <c r="D15" s="188">
        <f>VLOOKUP(DATEDIF(VLOOKUP(B15,Ages!A$1:D$164,4,FALSE),B$1,"y"),'MEN Age Grade'!A$2:L$101,8,FALSE)</f>
        <v>1.9178240740740742E-2</v>
      </c>
      <c r="E15" s="189">
        <f t="shared" si="0"/>
        <v>4.8219086021505375E-3</v>
      </c>
      <c r="F15" s="190">
        <v>88</v>
      </c>
      <c r="G15" s="191">
        <f t="shared" si="1"/>
        <v>0.64150212930700745</v>
      </c>
      <c r="I15" s="197">
        <v>13</v>
      </c>
      <c r="J15" s="388" t="s">
        <v>187</v>
      </c>
      <c r="K15" s="386">
        <v>3.3854166666666664E-2</v>
      </c>
      <c r="L15" s="193"/>
      <c r="M15" s="117" t="s">
        <v>53</v>
      </c>
      <c r="N15" s="118"/>
      <c r="O15" s="119"/>
    </row>
    <row r="16" spans="1:16" ht="12" customHeight="1" x14ac:dyDescent="0.5">
      <c r="A16" s="197">
        <v>14</v>
      </c>
      <c r="B16" s="388" t="s">
        <v>213</v>
      </c>
      <c r="C16" s="386">
        <v>3.920138888888889E-2</v>
      </c>
      <c r="D16" s="390">
        <f>VLOOKUP(DATEDIF(VLOOKUP(B16,Ages!A$1:D$164,4,FALSE),B$1,"y"),'WOMEN Age Grade'!A$2:L$101,8,FALSE)</f>
        <v>2.4884259259259259E-2</v>
      </c>
      <c r="E16" s="189">
        <f t="shared" si="0"/>
        <v>6.3228046594982082E-3</v>
      </c>
      <c r="F16" s="190">
        <v>87</v>
      </c>
      <c r="G16" s="389">
        <f t="shared" si="1"/>
        <v>0.63478004133451427</v>
      </c>
      <c r="I16" s="197">
        <v>14</v>
      </c>
      <c r="J16" s="387" t="s">
        <v>400</v>
      </c>
      <c r="K16" s="386">
        <v>3.4155092592592591E-2</v>
      </c>
      <c r="L16" s="193"/>
      <c r="M16" s="120" t="s">
        <v>54</v>
      </c>
      <c r="N16" s="116"/>
      <c r="O16" s="121"/>
    </row>
    <row r="17" spans="1:15" ht="12" customHeight="1" x14ac:dyDescent="0.5">
      <c r="A17" s="197">
        <v>15</v>
      </c>
      <c r="B17" s="388" t="s">
        <v>340</v>
      </c>
      <c r="C17" s="386">
        <v>3.4340277777777775E-2</v>
      </c>
      <c r="D17" s="188">
        <f>VLOOKUP(DATEDIF(VLOOKUP(B17,Ages!A$1:D$164,4,FALSE),B$1,"y"),'MEN Age Grade'!A$2:L$101,8,FALSE)</f>
        <v>2.1736111111111112E-2</v>
      </c>
      <c r="E17" s="189">
        <f t="shared" si="0"/>
        <v>5.5387544802867374E-3</v>
      </c>
      <c r="F17" s="190">
        <v>86</v>
      </c>
      <c r="G17" s="191">
        <f t="shared" si="1"/>
        <v>0.6329625884732053</v>
      </c>
      <c r="I17" s="197">
        <v>15</v>
      </c>
      <c r="J17" s="388" t="s">
        <v>340</v>
      </c>
      <c r="K17" s="386">
        <v>3.4340277777777775E-2</v>
      </c>
      <c r="L17" s="193"/>
      <c r="M17" s="120" t="s">
        <v>55</v>
      </c>
      <c r="N17" s="116"/>
      <c r="O17" s="121"/>
    </row>
    <row r="18" spans="1:15" ht="12" customHeight="1" x14ac:dyDescent="0.5">
      <c r="A18" s="197">
        <v>16</v>
      </c>
      <c r="B18" s="388" t="s">
        <v>392</v>
      </c>
      <c r="C18" s="386">
        <v>2.9502314814814815E-2</v>
      </c>
      <c r="D18" s="188">
        <f>VLOOKUP(DATEDIF(VLOOKUP(B18,Ages!A$1:D$164,4,FALSE),B$1,"y"),'MEN Age Grade'!A$2:L$101,8,FALSE)</f>
        <v>1.8506944444444444E-2</v>
      </c>
      <c r="E18" s="189">
        <f t="shared" si="0"/>
        <v>4.7584378733572276E-3</v>
      </c>
      <c r="F18" s="190">
        <v>85</v>
      </c>
      <c r="G18" s="191">
        <f t="shared" si="1"/>
        <v>0.62730482542173405</v>
      </c>
      <c r="I18" s="197">
        <v>16</v>
      </c>
      <c r="J18" s="388" t="s">
        <v>151</v>
      </c>
      <c r="K18" s="386">
        <v>3.5763888888888887E-2</v>
      </c>
      <c r="L18" s="193"/>
      <c r="M18" s="120" t="s">
        <v>56</v>
      </c>
      <c r="N18" s="116"/>
      <c r="O18" s="121"/>
    </row>
    <row r="19" spans="1:15" ht="12" customHeight="1" x14ac:dyDescent="0.5">
      <c r="A19" s="197">
        <v>17</v>
      </c>
      <c r="B19" s="387" t="s">
        <v>288</v>
      </c>
      <c r="C19" s="386">
        <v>3.8148148148148146E-2</v>
      </c>
      <c r="D19" s="188">
        <f>VLOOKUP(DATEDIF(VLOOKUP(B19,Ages!A$1:D$164,4,FALSE),B$1,"y"),'MEN Age Grade'!A$2:L$101,8,FALSE)</f>
        <v>2.2743055555555555E-2</v>
      </c>
      <c r="E19" s="189">
        <f t="shared" si="0"/>
        <v>6.1529271206690554E-3</v>
      </c>
      <c r="F19" s="190">
        <v>84</v>
      </c>
      <c r="G19" s="191">
        <f t="shared" si="1"/>
        <v>0.59617718446601942</v>
      </c>
      <c r="I19" s="197">
        <v>17</v>
      </c>
      <c r="J19" s="387" t="s">
        <v>345</v>
      </c>
      <c r="K19" s="386">
        <v>3.6076388888888887E-2</v>
      </c>
      <c r="L19" s="193"/>
      <c r="M19" s="122" t="s">
        <v>57</v>
      </c>
      <c r="N19" s="123"/>
      <c r="O19" s="124"/>
    </row>
    <row r="20" spans="1:15" ht="12" customHeight="1" x14ac:dyDescent="0.5">
      <c r="A20" s="197">
        <v>18</v>
      </c>
      <c r="B20" s="387" t="s">
        <v>400</v>
      </c>
      <c r="C20" s="386">
        <v>3.4155092592592591E-2</v>
      </c>
      <c r="D20" s="188">
        <f>VLOOKUP(DATEDIF(VLOOKUP(B20,Ages!A$1:D$164,4,FALSE),B$1,"y"),'MEN Age Grade'!A$2:L$101,8,FALSE)</f>
        <v>2.0289351851851854E-2</v>
      </c>
      <c r="E20" s="189">
        <f t="shared" si="0"/>
        <v>5.5088859020310625E-3</v>
      </c>
      <c r="F20" s="190">
        <v>83</v>
      </c>
      <c r="G20" s="191">
        <f t="shared" si="1"/>
        <v>0.59403592002710948</v>
      </c>
      <c r="I20" s="197">
        <v>18</v>
      </c>
      <c r="J20" s="387" t="s">
        <v>350</v>
      </c>
      <c r="K20" s="386">
        <v>3.6759259259259262E-2</v>
      </c>
      <c r="L20" s="193"/>
    </row>
    <row r="21" spans="1:15" ht="12" customHeight="1" x14ac:dyDescent="0.5">
      <c r="A21" s="197">
        <v>19</v>
      </c>
      <c r="B21" s="387" t="s">
        <v>279</v>
      </c>
      <c r="C21" s="386">
        <v>4.4895833333333336E-2</v>
      </c>
      <c r="D21" s="390">
        <f>VLOOKUP(DATEDIF(VLOOKUP(B21,Ages!A$1:D$164,4,FALSE),B$1,"y"),'WOMEN Age Grade'!A$2:L$101,8,FALSE)</f>
        <v>2.6527777777777779E-2</v>
      </c>
      <c r="E21" s="189">
        <f t="shared" si="0"/>
        <v>7.241263440860215E-3</v>
      </c>
      <c r="F21" s="190">
        <v>82</v>
      </c>
      <c r="G21" s="389">
        <f t="shared" si="1"/>
        <v>0.59087393658159315</v>
      </c>
      <c r="I21" s="197">
        <v>19</v>
      </c>
      <c r="J21" s="388" t="s">
        <v>80</v>
      </c>
      <c r="K21" s="386">
        <v>3.7743055555555557E-2</v>
      </c>
      <c r="L21" s="193"/>
      <c r="N21" s="282" t="str">
        <f>VLOOKUP(B4,Ages!A$1:J$164,10,FALSE)</f>
        <v>70-74</v>
      </c>
      <c r="O21" s="282" t="str">
        <f>IF(C3&lt;=VLOOKUP(N21,'Standards Male'!E65:J76,2,FALSE),'Standards Male'!F63,"other")</f>
        <v>other</v>
      </c>
    </row>
    <row r="22" spans="1:15" ht="12" customHeight="1" x14ac:dyDescent="0.5">
      <c r="A22" s="197">
        <v>20</v>
      </c>
      <c r="B22" s="388" t="s">
        <v>64</v>
      </c>
      <c r="C22" s="386">
        <v>3.8819444444444441E-2</v>
      </c>
      <c r="D22" s="188">
        <f>VLOOKUP(DATEDIF(VLOOKUP(B22,Ages!A$1:D$164,4,FALSE),B$1,"y"),'MEN Age Grade'!A$2:L$101,8,FALSE)</f>
        <v>2.2129629629629631E-2</v>
      </c>
      <c r="E22" s="189">
        <f t="shared" si="0"/>
        <v>6.2612007168458775E-3</v>
      </c>
      <c r="F22" s="190">
        <v>81</v>
      </c>
      <c r="G22" s="191">
        <f t="shared" si="1"/>
        <v>0.57006559332140738</v>
      </c>
      <c r="I22" s="197">
        <v>20</v>
      </c>
      <c r="J22" s="387" t="s">
        <v>288</v>
      </c>
      <c r="K22" s="386">
        <v>3.8148148148148146E-2</v>
      </c>
      <c r="L22" s="193"/>
      <c r="N22" s="283">
        <f>VLOOKUP(VLOOKUP(B4,Ages!A$1:J$164,10,FALSE),'Standards Male'!E65:J76,2,FALSE)</f>
        <v>2.4626918550558544E-2</v>
      </c>
      <c r="O22" s="282"/>
    </row>
    <row r="23" spans="1:15" ht="12" customHeight="1" x14ac:dyDescent="0.5">
      <c r="A23" s="197">
        <v>21</v>
      </c>
      <c r="B23" s="388" t="s">
        <v>127</v>
      </c>
      <c r="C23" s="386">
        <v>4.7129629629629632E-2</v>
      </c>
      <c r="D23" s="390">
        <f>VLOOKUP(DATEDIF(VLOOKUP(B23,Ages!A$1:D$164,4,FALSE),B$1,"y"),'WOMEN Age Grade'!A$2:L$101,8,FALSE)</f>
        <v>2.6527777777777779E-2</v>
      </c>
      <c r="E23" s="189">
        <f t="shared" si="0"/>
        <v>7.6015531660692951E-3</v>
      </c>
      <c r="F23" s="190">
        <v>80</v>
      </c>
      <c r="G23" s="389">
        <f t="shared" si="1"/>
        <v>0.56286836935166995</v>
      </c>
      <c r="I23" s="197">
        <v>21</v>
      </c>
      <c r="J23" s="388" t="s">
        <v>271</v>
      </c>
      <c r="K23" s="386">
        <v>3.8449074074074073E-2</v>
      </c>
      <c r="L23" s="193"/>
      <c r="N23" s="282"/>
      <c r="O23" s="282"/>
    </row>
    <row r="24" spans="1:15" ht="12" customHeight="1" x14ac:dyDescent="0.5">
      <c r="A24" s="197">
        <v>22</v>
      </c>
      <c r="B24" s="387" t="s">
        <v>285</v>
      </c>
      <c r="C24" s="386">
        <v>3.3113425925925928E-2</v>
      </c>
      <c r="D24" s="188">
        <f>VLOOKUP(DATEDIF(VLOOKUP(B24,Ages!A$1:D$164,4,FALSE),B$1,"y"),'MEN Age Grade'!A$2:L$101,8,FALSE)</f>
        <v>1.8506944444444444E-2</v>
      </c>
      <c r="E24" s="189">
        <f t="shared" si="0"/>
        <v>5.3408751493428915E-3</v>
      </c>
      <c r="F24" s="190">
        <v>79</v>
      </c>
      <c r="G24" s="191">
        <f t="shared" si="1"/>
        <v>0.5588954910870324</v>
      </c>
      <c r="I24" s="197">
        <v>22</v>
      </c>
      <c r="J24" s="388" t="s">
        <v>64</v>
      </c>
      <c r="K24" s="386">
        <v>3.8819444444444441E-2</v>
      </c>
      <c r="L24" s="193"/>
      <c r="N24" s="282" t="e" cm="1">
        <f t="array" ref="N24">_xlfn.IFS(C4&lt;='Standards Male'!F70,"Platinum",C4&lt;='Standards Male'!G70,"Gold",C4&lt;='Standards Male'!H70,"Silver",C4&lt;='Standards Male'!I70,"Bronze",C4&lt;='Standards Male'!J70,"Copper")</f>
        <v>#N/A</v>
      </c>
      <c r="O24" s="282"/>
    </row>
    <row r="25" spans="1:15" ht="12" customHeight="1" x14ac:dyDescent="0.5">
      <c r="A25" s="197">
        <v>23</v>
      </c>
      <c r="B25" s="388" t="s">
        <v>187</v>
      </c>
      <c r="C25" s="386">
        <v>3.3854166666666664E-2</v>
      </c>
      <c r="D25" s="188">
        <f>VLOOKUP(DATEDIF(VLOOKUP(B25,Ages!A$1:D$164,4,FALSE),B$1,"y"),'MEN Age Grade'!A$2:L$101,8,FALSE)</f>
        <v>1.8888888888888889E-2</v>
      </c>
      <c r="E25" s="189">
        <f t="shared" si="0"/>
        <v>5.4603494623655909E-3</v>
      </c>
      <c r="F25" s="190">
        <v>78</v>
      </c>
      <c r="G25" s="191">
        <f t="shared" si="1"/>
        <v>0.55794871794871803</v>
      </c>
      <c r="I25" s="197">
        <v>23</v>
      </c>
      <c r="J25" s="387" t="s">
        <v>388</v>
      </c>
      <c r="K25" s="386">
        <v>3.8900462962962963E-2</v>
      </c>
      <c r="L25" s="193"/>
      <c r="N25" s="282" t="e" cm="1">
        <f t="array" ref="N25">_xlfn.IFS(C4&lt;='Standards Male'!F70,"Platinum",C4&lt;='Standards Male'!G70,"Gold",C4&lt;='Standards Male'!H70,"Silver",C4&lt;='Standards Male'!I70,"Bronze",C4&lt;='Standards Male'!J70,"Copper")</f>
        <v>#N/A</v>
      </c>
      <c r="O25" s="282"/>
    </row>
    <row r="26" spans="1:15" ht="12" customHeight="1" x14ac:dyDescent="0.5">
      <c r="A26" s="197">
        <v>24</v>
      </c>
      <c r="B26" s="388" t="s">
        <v>474</v>
      </c>
      <c r="C26" s="386">
        <v>3.3414351851851855E-2</v>
      </c>
      <c r="D26" s="188">
        <f>VLOOKUP(DATEDIF(VLOOKUP(B26,Ages!A$1:D$164,4,FALSE),B$1,"y"),'MEN Age Grade'!A$2:L$101,8,FALSE)</f>
        <v>1.8506944444444444E-2</v>
      </c>
      <c r="E26" s="189">
        <f t="shared" si="0"/>
        <v>5.3894115890083631E-3</v>
      </c>
      <c r="F26" s="190">
        <v>77</v>
      </c>
      <c r="G26" s="191">
        <f t="shared" si="1"/>
        <v>0.55386214063041217</v>
      </c>
      <c r="I26" s="197">
        <v>24</v>
      </c>
      <c r="J26" s="388" t="s">
        <v>213</v>
      </c>
      <c r="K26" s="386">
        <v>3.920138888888889E-2</v>
      </c>
      <c r="L26" s="193"/>
      <c r="N26" s="285">
        <f>MATCH(VLOOKUP(B4,Ages!A$1:J$164,10,FALSE),'Standards Male'!E64:E75,0)</f>
        <v>9</v>
      </c>
      <c r="O26" s="283" t="e" cm="1">
        <f t="array" ref="O26">DGET('Standards Male'!D63:J75,3,_xlfn.IFS(C4&lt;='Standards Male'!F70,"Platinum",C4&lt;='Standards Male'!G70,"Gold",C4&lt;='Standards Male'!H70,"Silver",C4&lt;='Standards Male'!I70,"Bronze",C4&lt;='Standards Male'!J70,"Copper"))</f>
        <v>#N/A</v>
      </c>
    </row>
    <row r="27" spans="1:15" ht="12" customHeight="1" x14ac:dyDescent="0.5">
      <c r="A27" s="197">
        <v>25</v>
      </c>
      <c r="B27" s="387" t="s">
        <v>191</v>
      </c>
      <c r="C27" s="386">
        <v>4.6828703703703706E-2</v>
      </c>
      <c r="D27" s="188">
        <f>VLOOKUP(DATEDIF(VLOOKUP(B27,Ages!A$1:D$164,4,FALSE),B$1,"y"),'MEN Age Grade'!A$2:L$101,8,FALSE)</f>
        <v>2.5381944444444443E-2</v>
      </c>
      <c r="E27" s="189">
        <f t="shared" si="0"/>
        <v>7.5530167264038234E-3</v>
      </c>
      <c r="F27" s="190">
        <v>76</v>
      </c>
      <c r="G27" s="191">
        <f t="shared" si="1"/>
        <v>0.54201680672268904</v>
      </c>
      <c r="I27" s="197">
        <v>25</v>
      </c>
      <c r="J27" s="387" t="s">
        <v>358</v>
      </c>
      <c r="K27" s="386">
        <v>3.951388888888889E-2</v>
      </c>
      <c r="L27" s="193"/>
      <c r="N27" s="282">
        <f>ROW('Standards Male'!E64) - 1 + MATCH(VLOOKUP(B4,Ages!A$1:J$164,10,FALSE),'Standards Male'!E64:E75,0)</f>
        <v>72</v>
      </c>
      <c r="O27" s="282"/>
    </row>
    <row r="28" spans="1:15" ht="12" customHeight="1" x14ac:dyDescent="0.5">
      <c r="A28" s="197">
        <v>26</v>
      </c>
      <c r="B28" s="387" t="s">
        <v>358</v>
      </c>
      <c r="C28" s="386">
        <v>3.951388888888889E-2</v>
      </c>
      <c r="D28" s="390">
        <f>VLOOKUP(DATEDIF(VLOOKUP(B28,Ages!A$1:D$164,4,FALSE),B$1,"y"),'WOMEN Age Grade'!A$2:L$101,8,FALSE)</f>
        <v>2.1354166666666667E-2</v>
      </c>
      <c r="E28" s="189">
        <f t="shared" si="0"/>
        <v>6.3732078853046591E-3</v>
      </c>
      <c r="F28" s="190">
        <v>75</v>
      </c>
      <c r="G28" s="389">
        <f t="shared" si="1"/>
        <v>0.54042179261862922</v>
      </c>
      <c r="I28" s="197">
        <v>26</v>
      </c>
      <c r="J28" s="388" t="s">
        <v>290</v>
      </c>
      <c r="K28" s="386">
        <v>4.0949074074074075E-2</v>
      </c>
      <c r="L28" s="193"/>
      <c r="N28" s="282" t="str">
        <f>IF(I3&lt;35,"Sen",IF(I3&lt;40,"35-39",IF(I3&lt;45,"40-44",IF(I3&lt;50,"45-49",IF(I3&lt;55,"50-54",IF(I3&lt;60,"55-59",IF(I3&lt;65,"60-64",IF(I3&lt;70,"65-69",IF(I3&lt;75,"70-74",IF(I3&lt;80,"75-79"))))))))))</f>
        <v>Sen</v>
      </c>
      <c r="O28" s="282"/>
    </row>
    <row r="29" spans="1:15" ht="12" customHeight="1" x14ac:dyDescent="0.5">
      <c r="A29" s="197">
        <v>27</v>
      </c>
      <c r="B29" s="387" t="s">
        <v>90</v>
      </c>
      <c r="C29" s="386">
        <v>4.9155092592592591E-2</v>
      </c>
      <c r="D29" s="390">
        <f>VLOOKUP(DATEDIF(VLOOKUP(B29,Ages!A$1:D$164,4,FALSE),B$1,"y"),'WOMEN Age Grade'!A$2:L$101,8,FALSE)</f>
        <v>2.6527777777777779E-2</v>
      </c>
      <c r="E29" s="189">
        <f t="shared" si="0"/>
        <v>7.9282407407407409E-3</v>
      </c>
      <c r="F29" s="190">
        <v>74</v>
      </c>
      <c r="G29" s="389">
        <f t="shared" si="1"/>
        <v>0.53967506475158944</v>
      </c>
      <c r="I29" s="197">
        <v>27</v>
      </c>
      <c r="J29" s="388" t="s">
        <v>463</v>
      </c>
      <c r="K29" s="386">
        <v>4.1388888888888892E-2</v>
      </c>
      <c r="L29" s="193"/>
    </row>
    <row r="30" spans="1:15" ht="12" customHeight="1" x14ac:dyDescent="0.5">
      <c r="A30" s="197">
        <v>28</v>
      </c>
      <c r="B30" s="388" t="s">
        <v>290</v>
      </c>
      <c r="C30" s="386">
        <v>4.0949074074074075E-2</v>
      </c>
      <c r="D30" s="390">
        <f>VLOOKUP(DATEDIF(VLOOKUP(B30,Ages!A$1:D$164,4,FALSE),B$1,"y"),'WOMEN Age Grade'!A$2:L$101,8,FALSE)</f>
        <v>2.1724537037037039E-2</v>
      </c>
      <c r="E30" s="189">
        <f t="shared" si="0"/>
        <v>6.6046893667861409E-3</v>
      </c>
      <c r="F30" s="190">
        <v>73</v>
      </c>
      <c r="G30" s="389">
        <f t="shared" si="1"/>
        <v>0.53052572074618431</v>
      </c>
      <c r="I30" s="197">
        <v>28</v>
      </c>
      <c r="J30" s="388" t="s">
        <v>62</v>
      </c>
      <c r="K30" s="386">
        <v>4.1863425925925929E-2</v>
      </c>
      <c r="L30" s="193"/>
    </row>
    <row r="31" spans="1:15" ht="12" customHeight="1" x14ac:dyDescent="0.5">
      <c r="A31" s="197">
        <v>29</v>
      </c>
      <c r="B31" s="388" t="s">
        <v>463</v>
      </c>
      <c r="C31" s="386">
        <v>4.1388888888888892E-2</v>
      </c>
      <c r="D31" s="390">
        <f>VLOOKUP(DATEDIF(VLOOKUP(B31,Ages!A$1:D$164,4,FALSE),B$1,"y"),'WOMEN Age Grade'!A$2:L$101,8,FALSE)</f>
        <v>2.193287037037037E-2</v>
      </c>
      <c r="E31" s="189">
        <f t="shared" si="0"/>
        <v>6.6756272401433695E-3</v>
      </c>
      <c r="F31" s="190">
        <v>72</v>
      </c>
      <c r="G31" s="389">
        <f t="shared" si="1"/>
        <v>0.52992170022371365</v>
      </c>
      <c r="I31" s="197">
        <v>29</v>
      </c>
      <c r="J31" s="388" t="s">
        <v>149</v>
      </c>
      <c r="K31" s="386">
        <v>4.2175925925925929E-2</v>
      </c>
      <c r="L31" s="193"/>
    </row>
    <row r="32" spans="1:15" ht="12" customHeight="1" x14ac:dyDescent="0.5">
      <c r="A32" s="197">
        <v>30</v>
      </c>
      <c r="B32" s="388" t="s">
        <v>151</v>
      </c>
      <c r="C32" s="386">
        <v>3.5763888888888887E-2</v>
      </c>
      <c r="D32" s="188">
        <f>VLOOKUP(DATEDIF(VLOOKUP(B32,Ages!A$1:D$164,4,FALSE),B$1,"y"),'MEN Age Grade'!A$2:L$101,8,FALSE)</f>
        <v>1.8888888888888889E-2</v>
      </c>
      <c r="E32" s="189">
        <f t="shared" si="0"/>
        <v>5.7683691756272399E-3</v>
      </c>
      <c r="F32" s="190">
        <v>71</v>
      </c>
      <c r="G32" s="191">
        <f t="shared" si="1"/>
        <v>0.5281553398058253</v>
      </c>
      <c r="I32" s="197">
        <v>30</v>
      </c>
      <c r="J32" s="387" t="s">
        <v>279</v>
      </c>
      <c r="K32" s="386">
        <v>4.4895833333333336E-2</v>
      </c>
      <c r="L32" s="193"/>
    </row>
    <row r="33" spans="1:12" ht="12" customHeight="1" x14ac:dyDescent="0.5">
      <c r="A33" s="197">
        <v>31</v>
      </c>
      <c r="B33" s="388" t="s">
        <v>149</v>
      </c>
      <c r="C33" s="386">
        <v>4.2175925925925929E-2</v>
      </c>
      <c r="D33" s="390">
        <f>VLOOKUP(DATEDIF(VLOOKUP(B33,Ages!A$1:D$164,4,FALSE),B$1,"y"),'WOMEN Age Grade'!A$2:L$101,8,FALSE)</f>
        <v>2.193287037037037E-2</v>
      </c>
      <c r="E33" s="189">
        <f t="shared" si="0"/>
        <v>6.8025686977299885E-3</v>
      </c>
      <c r="F33" s="190">
        <v>70</v>
      </c>
      <c r="G33" s="389">
        <f t="shared" si="1"/>
        <v>0.52003293084522495</v>
      </c>
      <c r="I33" s="197">
        <v>31</v>
      </c>
      <c r="J33" s="387" t="s">
        <v>140</v>
      </c>
      <c r="K33" s="386">
        <v>4.6435185185185184E-2</v>
      </c>
      <c r="L33" s="193"/>
    </row>
    <row r="34" spans="1:12" ht="12" customHeight="1" x14ac:dyDescent="0.5">
      <c r="A34" s="197">
        <v>32</v>
      </c>
      <c r="B34" s="387" t="s">
        <v>388</v>
      </c>
      <c r="C34" s="386">
        <v>3.8900462962962963E-2</v>
      </c>
      <c r="D34" s="390">
        <f>VLOOKUP(DATEDIF(VLOOKUP(B34,Ages!A$1:D$164,4,FALSE),B$1,"y"),'WOMEN Age Grade'!A$2:L$101,8,FALSE)</f>
        <v>2.0046296296296295E-2</v>
      </c>
      <c r="E34" s="189">
        <f t="shared" si="0"/>
        <v>6.2742682198327357E-3</v>
      </c>
      <c r="F34" s="190">
        <v>69</v>
      </c>
      <c r="G34" s="389">
        <f t="shared" si="1"/>
        <v>0.51532282058911039</v>
      </c>
      <c r="I34" s="197">
        <v>32</v>
      </c>
      <c r="J34" s="387" t="s">
        <v>191</v>
      </c>
      <c r="K34" s="386">
        <v>4.6828703703703706E-2</v>
      </c>
      <c r="L34" s="193"/>
    </row>
    <row r="35" spans="1:12" ht="12" customHeight="1" x14ac:dyDescent="0.5">
      <c r="A35" s="197">
        <v>33</v>
      </c>
      <c r="B35" s="387" t="s">
        <v>67</v>
      </c>
      <c r="C35" s="386">
        <v>5.4803240740740743E-2</v>
      </c>
      <c r="D35" s="390">
        <f>VLOOKUP(DATEDIF(VLOOKUP(B35,Ages!A$1:D$164,4,FALSE),B$1,"y"),'WOMEN Age Grade'!A$2:L$101,8,FALSE)</f>
        <v>2.7627314814814816E-2</v>
      </c>
      <c r="E35" s="189">
        <f t="shared" si="0"/>
        <v>8.839232377538829E-3</v>
      </c>
      <c r="F35" s="190">
        <v>68</v>
      </c>
      <c r="G35" s="389">
        <f t="shared" si="1"/>
        <v>0.50411826821541716</v>
      </c>
      <c r="I35" s="197">
        <v>33</v>
      </c>
      <c r="J35" s="388" t="s">
        <v>127</v>
      </c>
      <c r="K35" s="386">
        <v>4.7129629629629632E-2</v>
      </c>
      <c r="L35" s="193"/>
    </row>
    <row r="36" spans="1:12" ht="12" customHeight="1" x14ac:dyDescent="0.5">
      <c r="A36" s="197">
        <v>34</v>
      </c>
      <c r="B36" s="387" t="s">
        <v>350</v>
      </c>
      <c r="C36" s="386">
        <v>3.6759259259259262E-2</v>
      </c>
      <c r="D36" s="188">
        <f>VLOOKUP(DATEDIF(VLOOKUP(B36,Ages!A$1:D$164,4,FALSE),B$1,"y"),'MEN Age Grade'!A$2:L$101,8,FALSE)</f>
        <v>1.8333333333333333E-2</v>
      </c>
      <c r="E36" s="189">
        <f t="shared" si="0"/>
        <v>5.928912783751494E-3</v>
      </c>
      <c r="F36" s="190">
        <v>67</v>
      </c>
      <c r="G36" s="191">
        <f t="shared" si="1"/>
        <v>0.49874055415617125</v>
      </c>
      <c r="I36" s="197">
        <v>34</v>
      </c>
      <c r="J36" s="388" t="s">
        <v>453</v>
      </c>
      <c r="K36" s="386">
        <v>4.8900462962962965E-2</v>
      </c>
      <c r="L36" s="193"/>
    </row>
    <row r="37" spans="1:12" ht="12" customHeight="1" x14ac:dyDescent="0.5">
      <c r="A37" s="197">
        <v>35</v>
      </c>
      <c r="B37" s="387" t="s">
        <v>140</v>
      </c>
      <c r="C37" s="386">
        <v>4.6435185185185184E-2</v>
      </c>
      <c r="D37" s="188">
        <f>VLOOKUP(DATEDIF(VLOOKUP(B37,Ages!A$1:D$164,4,FALSE),B$1,"y"),'MEN Age Grade'!A$2:L$101,8,FALSE)</f>
        <v>2.2326388888888889E-2</v>
      </c>
      <c r="E37" s="189">
        <f t="shared" si="0"/>
        <v>7.4895459976105135E-3</v>
      </c>
      <c r="F37" s="190">
        <v>66</v>
      </c>
      <c r="G37" s="191">
        <f t="shared" si="1"/>
        <v>0.48080757726819545</v>
      </c>
      <c r="I37" s="197">
        <v>35</v>
      </c>
      <c r="J37" s="387" t="s">
        <v>90</v>
      </c>
      <c r="K37" s="386">
        <v>4.9155092592592591E-2</v>
      </c>
      <c r="L37" s="193"/>
    </row>
    <row r="38" spans="1:12" ht="12" customHeight="1" x14ac:dyDescent="0.5">
      <c r="A38" s="197">
        <v>36</v>
      </c>
      <c r="B38" s="388" t="s">
        <v>453</v>
      </c>
      <c r="C38" s="386">
        <v>4.8900462962962965E-2</v>
      </c>
      <c r="D38" s="390">
        <f>VLOOKUP(DATEDIF(VLOOKUP(B38,Ages!A$1:D$164,4,FALSE),B$1,"y"),'WOMEN Age Grade'!A$2:L$101,8,FALSE)</f>
        <v>2.1736111111111112E-2</v>
      </c>
      <c r="E38" s="189">
        <f t="shared" si="0"/>
        <v>7.8871714456391871E-3</v>
      </c>
      <c r="F38" s="190">
        <v>65</v>
      </c>
      <c r="G38" s="389">
        <f t="shared" si="1"/>
        <v>0.44449704142011837</v>
      </c>
      <c r="I38" s="197">
        <v>36</v>
      </c>
      <c r="J38" s="387" t="s">
        <v>276</v>
      </c>
      <c r="K38" s="386">
        <v>5.1249999999999997E-2</v>
      </c>
      <c r="L38" s="193"/>
    </row>
    <row r="39" spans="1:12" x14ac:dyDescent="0.5">
      <c r="A39" s="197">
        <v>37</v>
      </c>
      <c r="B39" s="388" t="s">
        <v>359</v>
      </c>
      <c r="C39" s="386">
        <v>5.1793981481481483E-2</v>
      </c>
      <c r="D39" s="390">
        <f>VLOOKUP(DATEDIF(VLOOKUP(B39,Ages!A$1:D$164,4,FALSE),B$1,"y"),'WOMEN Age Grade'!A$2:L$101,8,FALSE)</f>
        <v>2.2152777777777778E-2</v>
      </c>
      <c r="E39" s="189">
        <f t="shared" si="0"/>
        <v>8.3538679808841092E-3</v>
      </c>
      <c r="F39" s="190">
        <v>64</v>
      </c>
      <c r="G39" s="389">
        <f t="shared" si="1"/>
        <v>0.42770949720670393</v>
      </c>
      <c r="I39" s="197">
        <v>37</v>
      </c>
      <c r="J39" s="388" t="s">
        <v>359</v>
      </c>
      <c r="K39" s="386">
        <v>5.1793981481481483E-2</v>
      </c>
    </row>
    <row r="40" spans="1:12" x14ac:dyDescent="0.5">
      <c r="A40" s="197">
        <v>38</v>
      </c>
      <c r="B40" s="387" t="s">
        <v>276</v>
      </c>
      <c r="C40" s="386">
        <v>5.1249999999999997E-2</v>
      </c>
      <c r="D40" s="390">
        <f>VLOOKUP(DATEDIF(VLOOKUP(B40,Ages!A$1:D$164,4,FALSE),B$1,"y"),'WOMEN Age Grade'!A$2:L$101,8,FALSE)</f>
        <v>2.0011574074074074E-2</v>
      </c>
      <c r="E40" s="189">
        <f t="shared" si="0"/>
        <v>8.2661290322580631E-3</v>
      </c>
      <c r="F40" s="190">
        <v>63</v>
      </c>
      <c r="G40" s="389">
        <f t="shared" si="1"/>
        <v>0.39046973803071366</v>
      </c>
      <c r="I40" s="197">
        <v>38</v>
      </c>
      <c r="J40" s="388" t="s">
        <v>586</v>
      </c>
      <c r="K40" s="386">
        <v>5.4803240740740743E-2</v>
      </c>
    </row>
    <row r="41" spans="1:12" x14ac:dyDescent="0.5">
      <c r="A41" s="197">
        <v>39</v>
      </c>
      <c r="B41" s="388" t="s">
        <v>586</v>
      </c>
      <c r="C41" s="386">
        <v>5.4803240740740743E-2</v>
      </c>
      <c r="D41" s="390">
        <f>VLOOKUP(DATEDIF(VLOOKUP(B41,Ages!A$1:D$164,4,FALSE),B$1,"y"),'WOMEN Age Grade'!A$2:L$101,8,FALSE)</f>
        <v>0.02</v>
      </c>
      <c r="E41" s="189">
        <f t="shared" si="0"/>
        <v>8.839232377538829E-3</v>
      </c>
      <c r="F41" s="190">
        <v>62</v>
      </c>
      <c r="G41" s="389">
        <f t="shared" si="1"/>
        <v>0.3649419218585005</v>
      </c>
      <c r="I41" s="197">
        <v>39</v>
      </c>
      <c r="J41" s="387" t="s">
        <v>67</v>
      </c>
      <c r="K41" s="386">
        <v>5.4803240740740743E-2</v>
      </c>
    </row>
    <row r="42" spans="1:12" x14ac:dyDescent="0.5">
      <c r="A42" s="197">
        <v>41</v>
      </c>
      <c r="B42" s="387" t="s">
        <v>207</v>
      </c>
      <c r="C42" s="386">
        <v>6.9166666666666668E-2</v>
      </c>
      <c r="D42" s="390">
        <f>VLOOKUP(DATEDIF(VLOOKUP(B42,Ages!A$1:D$164,4,FALSE),B$1,"y"),'WOMEN Age Grade'!A$2:L$101,8,FALSE)</f>
        <v>2.1724537037037039E-2</v>
      </c>
      <c r="E42" s="189">
        <f>C42/G$1</f>
        <v>1.1155913978494624E-2</v>
      </c>
      <c r="F42" s="190">
        <v>61</v>
      </c>
      <c r="G42" s="389">
        <f>(D42/C42)</f>
        <v>0.31408969210174031</v>
      </c>
      <c r="I42" s="197">
        <v>40</v>
      </c>
      <c r="J42" s="387" t="s">
        <v>207</v>
      </c>
      <c r="K42" s="386">
        <v>6.9166666666666668E-2</v>
      </c>
    </row>
    <row r="43" spans="1:12" x14ac:dyDescent="0.5">
      <c r="A43" s="218">
        <v>40</v>
      </c>
      <c r="B43" s="394" t="s">
        <v>298</v>
      </c>
      <c r="C43" s="395">
        <v>5.4803240740740743E-2</v>
      </c>
      <c r="D43" s="397">
        <f>VLOOKUP(DATEDIF(VLOOKUP(B43,Ages!A$1:D$164,4,FALSE),B$1,"y"),'MEN Age Grade'!A$2:L$101,8,FALSE)</f>
        <v>1.9027777777777779E-2</v>
      </c>
      <c r="E43" s="222">
        <f t="shared" si="0"/>
        <v>8.839232377538829E-3</v>
      </c>
      <c r="F43" s="396">
        <v>60</v>
      </c>
      <c r="G43" s="198">
        <f t="shared" si="1"/>
        <v>0.34720168954593456</v>
      </c>
      <c r="I43" s="197">
        <v>41</v>
      </c>
      <c r="J43" s="387" t="s">
        <v>298</v>
      </c>
      <c r="K43" s="386">
        <v>5.4803240740740743E-2</v>
      </c>
    </row>
    <row r="44" spans="1:12" x14ac:dyDescent="0.5">
      <c r="A44" s="192"/>
      <c r="C44" s="192"/>
      <c r="D44" s="192"/>
      <c r="E44" s="192"/>
      <c r="F44" s="192"/>
      <c r="G44" s="192"/>
    </row>
  </sheetData>
  <sortState xmlns:xlrd2="http://schemas.microsoft.com/office/spreadsheetml/2017/richdata2" ref="B3:G44">
    <sortCondition descending="1" ref="G3:G44"/>
  </sortState>
  <mergeCells count="1">
    <mergeCell ref="N10:O10"/>
  </mergeCells>
  <pageMargins left="0.75" right="0.75" top="1" bottom="1" header="0.5" footer="0.5"/>
  <pageSetup paperSize="9" orientation="portrait" horizontalDpi="300" verticalDpi="300" r:id="rId1"/>
  <headerFooter alignWithMargins="0"/>
  <cellWatches>
    <cellWatch r="N21"/>
    <cellWatch r="N27"/>
  </cellWatch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P53"/>
  <sheetViews>
    <sheetView showGridLines="0" tabSelected="1" workbookViewId="0">
      <selection activeCell="M57" sqref="M57"/>
    </sheetView>
  </sheetViews>
  <sheetFormatPr defaultColWidth="13.52734375" defaultRowHeight="14.35" x14ac:dyDescent="0.5"/>
  <cols>
    <col min="1" max="1" width="4.41015625" style="184" customWidth="1"/>
    <col min="2" max="2" width="18.3515625" style="192" bestFit="1" customWidth="1"/>
    <col min="3" max="3" width="7.8203125" style="225" bestFit="1" customWidth="1"/>
    <col min="4" max="4" width="8.64453125" style="225" customWidth="1"/>
    <col min="5" max="5" width="7.64453125" style="226" customWidth="1"/>
    <col min="6" max="6" width="4.1171875" style="184" customWidth="1"/>
    <col min="7" max="7" width="11.17578125" style="184" bestFit="1" customWidth="1"/>
    <col min="8" max="8" width="2.8203125" style="192" customWidth="1"/>
    <col min="9" max="9" width="4.17578125" style="192" bestFit="1" customWidth="1"/>
    <col min="10" max="10" width="21.1171875" style="192" bestFit="1" customWidth="1"/>
    <col min="11" max="11" width="8.17578125" style="291" bestFit="1" customWidth="1"/>
    <col min="12" max="12" width="2.1171875" style="192" customWidth="1"/>
    <col min="13" max="13" width="10.41015625" style="192" bestFit="1" customWidth="1"/>
    <col min="14" max="14" width="10.9375" style="192" bestFit="1" customWidth="1"/>
    <col min="15" max="15" width="18.1171875" style="192" customWidth="1"/>
    <col min="16" max="16" width="4.1171875" style="192" customWidth="1"/>
    <col min="17" max="16384" width="13.52734375" style="192"/>
  </cols>
  <sheetData>
    <row r="1" spans="1:16" s="172" customFormat="1" ht="25.5" customHeight="1" x14ac:dyDescent="0.5">
      <c r="B1" s="173">
        <v>46295</v>
      </c>
      <c r="C1" s="175"/>
      <c r="D1" s="175"/>
      <c r="E1" s="176"/>
      <c r="F1" s="192"/>
      <c r="G1" s="177">
        <v>1.88</v>
      </c>
      <c r="H1" s="178" t="s">
        <v>73</v>
      </c>
      <c r="J1" s="172" t="s">
        <v>602</v>
      </c>
      <c r="K1" s="288"/>
    </row>
    <row r="2" spans="1:16" s="184" customFormat="1" x14ac:dyDescent="0.5">
      <c r="A2" s="289" t="s">
        <v>3</v>
      </c>
      <c r="B2" s="181" t="s">
        <v>45</v>
      </c>
      <c r="C2" s="182" t="s">
        <v>0</v>
      </c>
      <c r="D2" s="182" t="s">
        <v>236</v>
      </c>
      <c r="E2" s="180" t="s">
        <v>6</v>
      </c>
      <c r="F2" s="180" t="s">
        <v>245</v>
      </c>
      <c r="G2" s="183" t="s">
        <v>39</v>
      </c>
      <c r="H2" s="290"/>
      <c r="I2" s="180" t="s">
        <v>3</v>
      </c>
      <c r="J2" s="181" t="s">
        <v>44</v>
      </c>
      <c r="K2" s="182" t="s">
        <v>0</v>
      </c>
      <c r="M2" s="185"/>
    </row>
    <row r="3" spans="1:16" ht="14" customHeight="1" x14ac:dyDescent="0.5">
      <c r="A3" s="400">
        <v>1</v>
      </c>
      <c r="B3" s="131" t="s">
        <v>275</v>
      </c>
      <c r="C3" s="404">
        <v>8.3564814814814821E-3</v>
      </c>
      <c r="D3" s="229">
        <f>VLOOKUP(DATEDIF(VLOOKUP(B3,Ages!A$1:D$164,4,FALSE),B$1,"y"),'WOMEN Age Grade'!A$2:N$101,13,FALSE)</f>
        <v>6.7592592592592591E-3</v>
      </c>
      <c r="E3" s="230">
        <f>C3/G$1</f>
        <v>4.4449369582348309E-3</v>
      </c>
      <c r="F3" s="411">
        <v>100</v>
      </c>
      <c r="G3" s="194">
        <f>D3/C3</f>
        <v>0.80886426592797778</v>
      </c>
      <c r="I3" s="197">
        <v>1</v>
      </c>
      <c r="J3" s="131" t="s">
        <v>294</v>
      </c>
      <c r="K3" s="135">
        <v>7.1180555555555554E-3</v>
      </c>
      <c r="L3" s="193"/>
      <c r="M3" s="194" t="s">
        <v>247</v>
      </c>
      <c r="N3" s="195">
        <f>VLOOKUP("OC",'WOMEN Age Grade'!A$3:N$102,13,FALSE)</f>
        <v>5.6249999999999998E-3</v>
      </c>
      <c r="O3" s="196"/>
    </row>
    <row r="4" spans="1:16" ht="14" customHeight="1" x14ac:dyDescent="0.5">
      <c r="A4" s="401">
        <v>2</v>
      </c>
      <c r="B4" s="132" t="s">
        <v>116</v>
      </c>
      <c r="C4" s="135">
        <v>7.743055555555556E-3</v>
      </c>
      <c r="D4" s="188">
        <f>VLOOKUP(DATEDIF(VLOOKUP(B4,Ages!A$1:D$164,4,FALSE),B$1,"y"),'MEN Age Grade'!A$2:M$101,13,FALSE)</f>
        <v>6.1574074074074074E-3</v>
      </c>
      <c r="E4" s="189">
        <f>C4/G$1</f>
        <v>4.1186465721040197E-3</v>
      </c>
      <c r="F4" s="412">
        <v>99</v>
      </c>
      <c r="G4" s="191">
        <f>D4/C4</f>
        <v>0.79521674140508214</v>
      </c>
      <c r="I4" s="197">
        <v>2</v>
      </c>
      <c r="J4" s="133" t="s">
        <v>399</v>
      </c>
      <c r="K4" s="135">
        <v>7.5462962962962966E-3</v>
      </c>
      <c r="L4" s="193"/>
      <c r="M4" s="198" t="s">
        <v>246</v>
      </c>
      <c r="N4" s="199">
        <f>VLOOKUP("OC",'MEN Age Grade'!A$3:M$102,13,FALSE)</f>
        <v>5.0578703703703706E-3</v>
      </c>
      <c r="O4" s="200"/>
    </row>
    <row r="5" spans="1:16" ht="14" customHeight="1" x14ac:dyDescent="0.5">
      <c r="A5" s="401">
        <v>3</v>
      </c>
      <c r="B5" s="132" t="s">
        <v>345</v>
      </c>
      <c r="C5" s="135">
        <v>9.3634259259259261E-3</v>
      </c>
      <c r="D5" s="188">
        <f>VLOOKUP(DATEDIF(VLOOKUP(B5,Ages!A$1:D$164,4,FALSE),B$1,"y"),'MEN Age Grade'!A$2:M$101,13,FALSE)</f>
        <v>7.4074074074074077E-3</v>
      </c>
      <c r="E5" s="189">
        <f>C5/G$1</f>
        <v>4.9805457052797481E-3</v>
      </c>
      <c r="F5" s="412">
        <v>98</v>
      </c>
      <c r="G5" s="191">
        <f>D5/C5</f>
        <v>0.7911001236093943</v>
      </c>
      <c r="I5" s="197">
        <v>3</v>
      </c>
      <c r="J5" s="132" t="s">
        <v>116</v>
      </c>
      <c r="K5" s="135">
        <v>7.743055555555556E-3</v>
      </c>
      <c r="L5" s="193"/>
    </row>
    <row r="6" spans="1:16" ht="14" customHeight="1" x14ac:dyDescent="0.5">
      <c r="A6" s="401">
        <v>4</v>
      </c>
      <c r="B6" s="133" t="s">
        <v>399</v>
      </c>
      <c r="C6" s="135">
        <v>7.5462962962962966E-3</v>
      </c>
      <c r="D6" s="188">
        <f>VLOOKUP(DATEDIF(VLOOKUP(B6,Ages!A$1:D$164,4,FALSE),B$1,"y"),'MEN Age Grade'!A$2:M$101,13,FALSE)</f>
        <v>5.8449074074074072E-3</v>
      </c>
      <c r="E6" s="189">
        <f>C6/G$1</f>
        <v>4.0139873916469667E-3</v>
      </c>
      <c r="F6" s="412">
        <v>97</v>
      </c>
      <c r="G6" s="191">
        <f>D6/C6</f>
        <v>0.77453987730061347</v>
      </c>
      <c r="I6" s="197">
        <v>4</v>
      </c>
      <c r="J6" s="133" t="s">
        <v>392</v>
      </c>
      <c r="K6" s="135">
        <v>7.9282407407407409E-3</v>
      </c>
      <c r="L6" s="193"/>
      <c r="M6" s="279"/>
      <c r="P6" s="217"/>
    </row>
    <row r="7" spans="1:16" ht="14" customHeight="1" x14ac:dyDescent="0.5">
      <c r="A7" s="401">
        <v>5</v>
      </c>
      <c r="B7" s="133" t="s">
        <v>294</v>
      </c>
      <c r="C7" s="135">
        <v>7.1180555555555554E-3</v>
      </c>
      <c r="D7" s="188">
        <f>VLOOKUP(DATEDIF(VLOOKUP(B7,Ages!A$1:D$164,4,FALSE),B$1,"y"),'MEN Age Grade'!A$2:M$101,13,FALSE)</f>
        <v>5.4629629629629629E-3</v>
      </c>
      <c r="E7" s="189">
        <f>C7/G$1</f>
        <v>3.7861997635933809E-3</v>
      </c>
      <c r="F7" s="412">
        <v>96</v>
      </c>
      <c r="G7" s="191">
        <f>D7/C7</f>
        <v>0.76747967479674795</v>
      </c>
      <c r="I7" s="197">
        <v>5</v>
      </c>
      <c r="J7" s="132" t="s">
        <v>123</v>
      </c>
      <c r="K7" s="135">
        <v>8.0324074074074082E-3</v>
      </c>
      <c r="L7" s="193"/>
      <c r="P7" s="224"/>
    </row>
    <row r="8" spans="1:16" ht="14" customHeight="1" x14ac:dyDescent="0.5">
      <c r="A8" s="401">
        <v>6</v>
      </c>
      <c r="B8" s="133" t="s">
        <v>221</v>
      </c>
      <c r="C8" s="135">
        <v>8.7615740740740744E-3</v>
      </c>
      <c r="D8" s="188">
        <f>VLOOKUP(DATEDIF(VLOOKUP(B8,Ages!A$1:D$164,4,FALSE),B$1,"y"),'MEN Age Grade'!A$2:M$101,13,FALSE)</f>
        <v>6.6898148148148151E-3</v>
      </c>
      <c r="E8" s="189">
        <f>C8/G$1</f>
        <v>4.6604117415287635E-3</v>
      </c>
      <c r="F8" s="412">
        <v>95</v>
      </c>
      <c r="G8" s="191">
        <f>D8/C8</f>
        <v>0.76354029062087192</v>
      </c>
      <c r="I8" s="197">
        <v>6</v>
      </c>
      <c r="J8" s="133" t="s">
        <v>474</v>
      </c>
      <c r="K8" s="135">
        <v>8.3101851851851843E-3</v>
      </c>
      <c r="L8" s="193"/>
    </row>
    <row r="9" spans="1:16" ht="14" customHeight="1" x14ac:dyDescent="0.5">
      <c r="A9" s="401">
        <v>7</v>
      </c>
      <c r="B9" s="132" t="s">
        <v>339</v>
      </c>
      <c r="C9" s="135">
        <v>9.9074074074074082E-3</v>
      </c>
      <c r="D9" s="188">
        <f>VLOOKUP(DATEDIF(VLOOKUP(B9,Ages!A$1:D$164,4,FALSE),B$1,"y"),'MEN Age Grade'!A$2:M$101,13,FALSE)</f>
        <v>7.4074074074074077E-3</v>
      </c>
      <c r="E9" s="189">
        <f>C9/G$1</f>
        <v>5.2698975571316004E-3</v>
      </c>
      <c r="F9" s="412">
        <v>94</v>
      </c>
      <c r="G9" s="191">
        <f>D9/C9</f>
        <v>0.74766355140186913</v>
      </c>
      <c r="I9" s="197">
        <v>7</v>
      </c>
      <c r="J9" s="133" t="s">
        <v>275</v>
      </c>
      <c r="K9" s="135">
        <v>8.3564814814814821E-3</v>
      </c>
      <c r="L9" s="193"/>
    </row>
    <row r="10" spans="1:16" ht="14" customHeight="1" x14ac:dyDescent="0.5">
      <c r="A10" s="401">
        <v>8</v>
      </c>
      <c r="B10" s="132" t="s">
        <v>92</v>
      </c>
      <c r="C10" s="135">
        <v>8.7037037037037031E-3</v>
      </c>
      <c r="D10" s="188">
        <f>VLOOKUP(DATEDIF(VLOOKUP(B10,Ages!A$1:D$164,4,FALSE),B$1,"y"),'MEN Age Grade'!A$2:M$101,13,FALSE)</f>
        <v>6.4930555555555557E-3</v>
      </c>
      <c r="E10" s="189">
        <f>C10/G$1</f>
        <v>4.6296296296296294E-3</v>
      </c>
      <c r="F10" s="412">
        <v>93</v>
      </c>
      <c r="G10" s="191">
        <f>D10/C10</f>
        <v>0.7460106382978724</v>
      </c>
      <c r="I10" s="197">
        <v>8</v>
      </c>
      <c r="J10" s="132" t="s">
        <v>103</v>
      </c>
      <c r="K10" s="135">
        <v>8.4143518518518517E-3</v>
      </c>
      <c r="L10" s="193"/>
      <c r="M10" s="209">
        <v>42</v>
      </c>
      <c r="N10" s="422" t="s">
        <v>237</v>
      </c>
      <c r="O10" s="423"/>
    </row>
    <row r="11" spans="1:16" ht="14" customHeight="1" x14ac:dyDescent="0.5">
      <c r="A11" s="401">
        <v>9</v>
      </c>
      <c r="B11" s="133" t="s">
        <v>271</v>
      </c>
      <c r="C11" s="135">
        <v>1.0162037037037037E-2</v>
      </c>
      <c r="D11" s="201">
        <f>VLOOKUP(DATEDIF(VLOOKUP(B11,Ages!A$1:D$164,4,FALSE),B$1,"y"),'WOMEN Age Grade'!A$2:N$101,13,FALSE)</f>
        <v>7.5462962962962966E-3</v>
      </c>
      <c r="E11" s="189">
        <f>C11/G$1</f>
        <v>5.4053388494877857E-3</v>
      </c>
      <c r="F11" s="412">
        <v>92</v>
      </c>
      <c r="G11" s="202">
        <f>D11/C11</f>
        <v>0.74259681093394081</v>
      </c>
      <c r="I11" s="197">
        <v>9</v>
      </c>
      <c r="J11" s="132" t="s">
        <v>92</v>
      </c>
      <c r="K11" s="135">
        <v>8.7037037037037031E-3</v>
      </c>
      <c r="L11" s="193"/>
      <c r="M11" s="210" t="s">
        <v>242</v>
      </c>
      <c r="N11" s="210" t="s">
        <v>243</v>
      </c>
      <c r="O11" s="210" t="s">
        <v>244</v>
      </c>
    </row>
    <row r="12" spans="1:16" ht="14" customHeight="1" x14ac:dyDescent="0.5">
      <c r="A12" s="401">
        <v>10</v>
      </c>
      <c r="B12" s="132" t="s">
        <v>62</v>
      </c>
      <c r="C12" s="135">
        <v>1.1215277777777777E-2</v>
      </c>
      <c r="D12" s="188">
        <f>VLOOKUP(DATEDIF(VLOOKUP(B12,Ages!A$1:D$164,4,FALSE),B$1,"y"),'MEN Age Grade'!A$2:M$101,13,FALSE)</f>
        <v>8.1944444444444452E-3</v>
      </c>
      <c r="E12" s="189">
        <f>C12/G$1</f>
        <v>5.9655732860520094E-3</v>
      </c>
      <c r="F12" s="412">
        <v>91</v>
      </c>
      <c r="G12" s="191">
        <f>D12/C12</f>
        <v>0.73065015479876172</v>
      </c>
      <c r="I12" s="197">
        <v>10</v>
      </c>
      <c r="J12" s="133" t="s">
        <v>221</v>
      </c>
      <c r="K12" s="135">
        <v>8.7615740740740744E-3</v>
      </c>
      <c r="L12" s="193"/>
      <c r="M12" s="211" t="s">
        <v>247</v>
      </c>
      <c r="N12" s="212">
        <f>VLOOKUP(M10,'WOMEN Age Grade'!A$3:M$102,13,FALSE)</f>
        <v>6.3888888888888893E-3</v>
      </c>
      <c r="O12" s="213" t="s">
        <v>238</v>
      </c>
    </row>
    <row r="13" spans="1:16" ht="14" customHeight="1" x14ac:dyDescent="0.5">
      <c r="A13" s="401">
        <v>11</v>
      </c>
      <c r="B13" s="132" t="s">
        <v>103</v>
      </c>
      <c r="C13" s="135">
        <v>8.4143518518518517E-3</v>
      </c>
      <c r="D13" s="188">
        <f>VLOOKUP(DATEDIF(VLOOKUP(B13,Ages!A$1:D$164,4,FALSE),B$1,"y"),'MEN Age Grade'!A$2:M$101,13,FALSE)</f>
        <v>6.0879629629629626E-3</v>
      </c>
      <c r="E13" s="189">
        <f>C13/G$1</f>
        <v>4.4757190701339641E-3</v>
      </c>
      <c r="F13" s="412">
        <v>90</v>
      </c>
      <c r="G13" s="191">
        <f>D13/C13</f>
        <v>0.72352132049518569</v>
      </c>
      <c r="I13" s="197">
        <v>11</v>
      </c>
      <c r="J13" s="133" t="s">
        <v>340</v>
      </c>
      <c r="K13" s="135">
        <v>8.9467592592592585E-3</v>
      </c>
      <c r="L13" s="193"/>
      <c r="M13" s="214" t="s">
        <v>246</v>
      </c>
      <c r="N13" s="215">
        <f>VLOOKUP(M10,'MEN Age Grade'!A$3:M$102,13,FALSE)</f>
        <v>5.5671296296296293E-3</v>
      </c>
      <c r="O13" s="216" t="s">
        <v>239</v>
      </c>
    </row>
    <row r="14" spans="1:16" ht="14" customHeight="1" x14ac:dyDescent="0.5">
      <c r="A14" s="401">
        <v>12</v>
      </c>
      <c r="B14" s="133" t="s">
        <v>213</v>
      </c>
      <c r="C14" s="135">
        <v>1.0011574074074074E-2</v>
      </c>
      <c r="D14" s="201">
        <f>VLOOKUP(DATEDIF(VLOOKUP(B14,Ages!A$1:D$164,4,FALSE),B$1,"y"),'WOMEN Age Grade'!A$2:N$101,13,FALSE)</f>
        <v>7.2222222222222219E-3</v>
      </c>
      <c r="E14" s="189">
        <f>C14/G$1</f>
        <v>5.3253053585500393E-3</v>
      </c>
      <c r="F14" s="412">
        <v>89</v>
      </c>
      <c r="G14" s="202">
        <f>D14/C14</f>
        <v>0.72138728323699419</v>
      </c>
      <c r="I14" s="197">
        <v>12</v>
      </c>
      <c r="J14" s="132" t="s">
        <v>400</v>
      </c>
      <c r="K14" s="135">
        <v>9.1782407407407403E-3</v>
      </c>
      <c r="L14" s="193"/>
      <c r="M14" s="217"/>
    </row>
    <row r="15" spans="1:16" ht="14" customHeight="1" x14ac:dyDescent="0.5">
      <c r="A15" s="401">
        <v>13</v>
      </c>
      <c r="B15" s="132" t="s">
        <v>80</v>
      </c>
      <c r="C15" s="135">
        <v>1.0127314814814815E-2</v>
      </c>
      <c r="D15" s="201">
        <f>VLOOKUP(DATEDIF(VLOOKUP(B15,Ages!A$1:D$164,4,FALSE),B$1,"y"),'WOMEN Age Grade'!A$2:N$101,13,FALSE)</f>
        <v>7.2222222222222219E-3</v>
      </c>
      <c r="E15" s="189">
        <f>C15/G$1</f>
        <v>5.3868695823483057E-3</v>
      </c>
      <c r="F15" s="412">
        <v>88</v>
      </c>
      <c r="G15" s="202">
        <f>D15/C15</f>
        <v>0.71314285714285708</v>
      </c>
      <c r="I15" s="197">
        <v>13</v>
      </c>
      <c r="J15" s="132" t="s">
        <v>298</v>
      </c>
      <c r="K15" s="135">
        <v>9.2708333333333341E-3</v>
      </c>
      <c r="L15" s="193"/>
      <c r="M15" s="117" t="s">
        <v>53</v>
      </c>
      <c r="N15" s="118"/>
      <c r="O15" s="119"/>
    </row>
    <row r="16" spans="1:16" ht="14" customHeight="1" x14ac:dyDescent="0.5">
      <c r="A16" s="401">
        <v>14</v>
      </c>
      <c r="B16" s="133" t="s">
        <v>288</v>
      </c>
      <c r="C16" s="135">
        <v>9.2824074074074076E-3</v>
      </c>
      <c r="D16" s="188">
        <f>VLOOKUP(DATEDIF(VLOOKUP(B16,Ages!A$1:D$164,4,FALSE),B$1,"y"),'MEN Age Grade'!A$2:M$101,13,FALSE)</f>
        <v>6.5624999999999998E-3</v>
      </c>
      <c r="E16" s="189">
        <f>C16/G$1</f>
        <v>4.9374507486209616E-3</v>
      </c>
      <c r="F16" s="412">
        <v>87</v>
      </c>
      <c r="G16" s="191">
        <f>D16/C16</f>
        <v>0.70698254364089774</v>
      </c>
      <c r="I16" s="197">
        <v>14</v>
      </c>
      <c r="J16" s="133" t="s">
        <v>288</v>
      </c>
      <c r="K16" s="135">
        <v>9.2824074074074076E-3</v>
      </c>
      <c r="L16" s="193"/>
      <c r="M16" s="120" t="s">
        <v>54</v>
      </c>
      <c r="N16" s="116"/>
      <c r="O16" s="121"/>
    </row>
    <row r="17" spans="1:15" ht="14" customHeight="1" x14ac:dyDescent="0.5">
      <c r="A17" s="401">
        <v>15</v>
      </c>
      <c r="B17" s="133" t="s">
        <v>340</v>
      </c>
      <c r="C17" s="135">
        <v>8.9467592592592585E-3</v>
      </c>
      <c r="D17" s="188">
        <f>VLOOKUP(DATEDIF(VLOOKUP(B17,Ages!A$1:D$164,4,FALSE),B$1,"y"),'MEN Age Grade'!A$2:M$101,13,FALSE)</f>
        <v>6.2500000000000003E-3</v>
      </c>
      <c r="E17" s="189">
        <f>C17/G$1</f>
        <v>4.7589144996059889E-3</v>
      </c>
      <c r="F17" s="412">
        <v>86</v>
      </c>
      <c r="G17" s="191">
        <f>D17/C17</f>
        <v>0.69857697283311782</v>
      </c>
      <c r="I17" s="197">
        <v>15</v>
      </c>
      <c r="J17" s="132" t="s">
        <v>345</v>
      </c>
      <c r="K17" s="135">
        <v>9.3634259259259261E-3</v>
      </c>
      <c r="L17" s="193"/>
      <c r="M17" s="120" t="s">
        <v>55</v>
      </c>
      <c r="N17" s="116"/>
      <c r="O17" s="121"/>
    </row>
    <row r="18" spans="1:15" ht="14" customHeight="1" x14ac:dyDescent="0.5">
      <c r="A18" s="401">
        <v>16</v>
      </c>
      <c r="B18" s="133" t="s">
        <v>102</v>
      </c>
      <c r="C18" s="135">
        <v>9.479166666666667E-3</v>
      </c>
      <c r="D18" s="201">
        <f>VLOOKUP(DATEDIF(VLOOKUP(B18,Ages!A$1:D$164,4,FALSE),B$1,"y"),'WOMEN Age Grade'!A$2:N$101,13,FALSE)</f>
        <v>6.6203703703703702E-3</v>
      </c>
      <c r="E18" s="189">
        <f>C18/G$1</f>
        <v>5.0421099290780145E-3</v>
      </c>
      <c r="F18" s="412">
        <v>85</v>
      </c>
      <c r="G18" s="202">
        <f>D18/C18</f>
        <v>0.69841269841269837</v>
      </c>
      <c r="I18" s="197">
        <v>16</v>
      </c>
      <c r="J18" s="132" t="s">
        <v>291</v>
      </c>
      <c r="K18" s="135">
        <v>9.3981481481481485E-3</v>
      </c>
      <c r="L18" s="193"/>
      <c r="M18" s="120" t="s">
        <v>56</v>
      </c>
      <c r="N18" s="116"/>
      <c r="O18" s="121"/>
    </row>
    <row r="19" spans="1:15" ht="14" customHeight="1" x14ac:dyDescent="0.5">
      <c r="A19" s="401">
        <v>17</v>
      </c>
      <c r="B19" s="132" t="s">
        <v>188</v>
      </c>
      <c r="C19" s="135">
        <v>1.0289351851851852E-2</v>
      </c>
      <c r="D19" s="201">
        <f>VLOOKUP(DATEDIF(VLOOKUP(B19,Ages!A$1:D$164,4,FALSE),B$1,"y"),'WOMEN Age Grade'!A$2:N$101,13,FALSE)</f>
        <v>7.1759259259259259E-3</v>
      </c>
      <c r="E19" s="189">
        <f>C19/G$1</f>
        <v>5.4730594956658787E-3</v>
      </c>
      <c r="F19" s="412">
        <v>84</v>
      </c>
      <c r="G19" s="202">
        <f>D19/C19</f>
        <v>0.69741282339707533</v>
      </c>
      <c r="I19" s="197">
        <v>17</v>
      </c>
      <c r="J19" s="133" t="s">
        <v>102</v>
      </c>
      <c r="K19" s="135">
        <v>9.479166666666667E-3</v>
      </c>
      <c r="L19" s="193"/>
      <c r="M19" s="122" t="s">
        <v>57</v>
      </c>
      <c r="N19" s="123"/>
      <c r="O19" s="124"/>
    </row>
    <row r="20" spans="1:15" ht="14" customHeight="1" x14ac:dyDescent="0.5">
      <c r="A20" s="401">
        <v>18</v>
      </c>
      <c r="B20" s="132" t="s">
        <v>123</v>
      </c>
      <c r="C20" s="135">
        <v>8.0324074074074082E-3</v>
      </c>
      <c r="D20" s="188">
        <f>VLOOKUP(DATEDIF(VLOOKUP(B20,Ages!A$1:D$164,4,FALSE),B$1,"y"),'MEN Age Grade'!A$2:M$101,13,FALSE)</f>
        <v>5.4629629629629629E-3</v>
      </c>
      <c r="E20" s="189">
        <f>C20/G$1</f>
        <v>4.2725571315996858E-3</v>
      </c>
      <c r="F20" s="412">
        <v>83</v>
      </c>
      <c r="G20" s="191">
        <f>D20/C20</f>
        <v>0.68011527377521608</v>
      </c>
      <c r="I20" s="197">
        <v>18</v>
      </c>
      <c r="J20" s="133" t="s">
        <v>350</v>
      </c>
      <c r="K20" s="135">
        <v>9.5601851851851855E-3</v>
      </c>
      <c r="L20" s="193"/>
    </row>
    <row r="21" spans="1:15" ht="14" customHeight="1" x14ac:dyDescent="0.5">
      <c r="A21" s="401">
        <v>19</v>
      </c>
      <c r="B21" s="132" t="s">
        <v>295</v>
      </c>
      <c r="C21" s="135">
        <v>9.6643518518518511E-3</v>
      </c>
      <c r="D21" s="188">
        <f>VLOOKUP(DATEDIF(VLOOKUP(B21,Ages!A$1:D$164,4,FALSE),B$1,"y"),'MEN Age Grade'!A$2:M$101,13,FALSE)</f>
        <v>6.5624999999999998E-3</v>
      </c>
      <c r="E21" s="189">
        <f>C21/G$1</f>
        <v>5.14061268715524E-3</v>
      </c>
      <c r="F21" s="412">
        <v>82</v>
      </c>
      <c r="G21" s="191">
        <f>D21/C21</f>
        <v>0.67904191616766474</v>
      </c>
      <c r="I21" s="197">
        <v>19</v>
      </c>
      <c r="J21" s="132" t="s">
        <v>295</v>
      </c>
      <c r="K21" s="135">
        <v>9.6643518518518511E-3</v>
      </c>
      <c r="L21" s="193"/>
    </row>
    <row r="22" spans="1:15" ht="14" customHeight="1" x14ac:dyDescent="0.5">
      <c r="A22" s="401">
        <v>20</v>
      </c>
      <c r="B22" s="133" t="s">
        <v>93</v>
      </c>
      <c r="C22" s="135">
        <v>1.0567129629629629E-2</v>
      </c>
      <c r="D22" s="201">
        <f>VLOOKUP(DATEDIF(VLOOKUP(B22,Ages!A$1:D$164,4,FALSE),B$1,"y"),'WOMEN Age Grade'!A$2:N$101,13,FALSE)</f>
        <v>7.1064814814814819E-3</v>
      </c>
      <c r="E22" s="189">
        <f>C22/G$1</f>
        <v>5.6208136327817182E-3</v>
      </c>
      <c r="F22" s="412">
        <v>81</v>
      </c>
      <c r="G22" s="202">
        <f>D22/C22</f>
        <v>0.67250821467688937</v>
      </c>
      <c r="I22" s="197">
        <v>20</v>
      </c>
      <c r="J22" s="133" t="s">
        <v>599</v>
      </c>
      <c r="K22" s="135">
        <v>9.8726851851851857E-3</v>
      </c>
      <c r="L22" s="193"/>
    </row>
    <row r="23" spans="1:15" ht="14" customHeight="1" x14ac:dyDescent="0.5">
      <c r="A23" s="401">
        <v>21</v>
      </c>
      <c r="B23" s="133" t="s">
        <v>360</v>
      </c>
      <c r="C23" s="135">
        <v>1.0821759259259258E-2</v>
      </c>
      <c r="D23" s="201">
        <f>VLOOKUP(DATEDIF(VLOOKUP(B23,Ages!A$1:D$164,4,FALSE),B$1,"y"),'WOMEN Age Grade'!A$2:N$101,13,FALSE)</f>
        <v>7.2222222222222219E-3</v>
      </c>
      <c r="E23" s="189">
        <f>C23/G$1</f>
        <v>5.7562549251379035E-3</v>
      </c>
      <c r="F23" s="412">
        <v>80</v>
      </c>
      <c r="G23" s="202">
        <f>D23/C23</f>
        <v>0.66737967914438501</v>
      </c>
      <c r="I23" s="197">
        <v>21</v>
      </c>
      <c r="J23" s="132" t="s">
        <v>339</v>
      </c>
      <c r="K23" s="135">
        <v>9.9074074074074082E-3</v>
      </c>
      <c r="L23" s="193"/>
    </row>
    <row r="24" spans="1:15" ht="14" customHeight="1" x14ac:dyDescent="0.5">
      <c r="A24" s="401">
        <v>22</v>
      </c>
      <c r="B24" s="132" t="s">
        <v>291</v>
      </c>
      <c r="C24" s="135">
        <v>9.3981481481481485E-3</v>
      </c>
      <c r="D24" s="201">
        <f>VLOOKUP(DATEDIF(VLOOKUP(B24,Ages!A$1:D$164,4,FALSE),B$1,"y"),'WOMEN Age Grade'!A$2:N$101,13,FALSE)</f>
        <v>6.1805555555555555E-3</v>
      </c>
      <c r="E24" s="189">
        <f>C24/G$1</f>
        <v>4.999014972419228E-3</v>
      </c>
      <c r="F24" s="412">
        <v>79</v>
      </c>
      <c r="G24" s="202">
        <f>D24/C24</f>
        <v>0.65763546798029549</v>
      </c>
      <c r="I24" s="197">
        <v>22</v>
      </c>
      <c r="J24" s="132" t="s">
        <v>277</v>
      </c>
      <c r="K24" s="405">
        <v>9.9537037037037042E-3</v>
      </c>
      <c r="L24" s="193"/>
    </row>
    <row r="25" spans="1:15" ht="14" customHeight="1" x14ac:dyDescent="0.5">
      <c r="A25" s="401">
        <v>23</v>
      </c>
      <c r="B25" s="133" t="s">
        <v>392</v>
      </c>
      <c r="C25" s="135">
        <v>7.9282407407407409E-3</v>
      </c>
      <c r="D25" s="188">
        <f>VLOOKUP(DATEDIF(VLOOKUP(B25,Ages!A$1:D$164,4,FALSE),B$1,"y"),'MEN Age Grade'!A$2:M$101,13,FALSE)</f>
        <v>5.1967592592592595E-3</v>
      </c>
      <c r="E25" s="189">
        <f>C25/G$1</f>
        <v>4.2171493301812451E-3</v>
      </c>
      <c r="F25" s="412">
        <v>78</v>
      </c>
      <c r="G25" s="191">
        <f>D25/C25</f>
        <v>0.65547445255474457</v>
      </c>
      <c r="I25" s="197">
        <v>23</v>
      </c>
      <c r="J25" s="133" t="s">
        <v>213</v>
      </c>
      <c r="K25" s="135">
        <v>1.0011574074074074E-2</v>
      </c>
      <c r="L25" s="193"/>
    </row>
    <row r="26" spans="1:15" ht="14" customHeight="1" x14ac:dyDescent="0.5">
      <c r="A26" s="401">
        <v>24</v>
      </c>
      <c r="B26" s="133" t="s">
        <v>191</v>
      </c>
      <c r="C26" s="135">
        <v>1.1435185185185185E-2</v>
      </c>
      <c r="D26" s="188">
        <f>VLOOKUP(DATEDIF(VLOOKUP(B26,Ages!A$1:D$164,4,FALSE),B$1,"y"),'MEN Age Grade'!A$2:M$101,13,FALSE)</f>
        <v>7.4074074074074077E-3</v>
      </c>
      <c r="E26" s="189">
        <f>C26/G$1</f>
        <v>6.0825453112687156E-3</v>
      </c>
      <c r="F26" s="412">
        <v>77</v>
      </c>
      <c r="G26" s="191">
        <f>D26/C26</f>
        <v>0.64777327935222673</v>
      </c>
      <c r="I26" s="197">
        <v>24</v>
      </c>
      <c r="J26" s="132" t="s">
        <v>80</v>
      </c>
      <c r="K26" s="135">
        <v>1.0127314814814815E-2</v>
      </c>
      <c r="L26" s="193"/>
    </row>
    <row r="27" spans="1:15" ht="14" customHeight="1" x14ac:dyDescent="0.5">
      <c r="A27" s="401">
        <v>25</v>
      </c>
      <c r="B27" s="132" t="s">
        <v>277</v>
      </c>
      <c r="C27" s="405">
        <v>9.9537037037037042E-3</v>
      </c>
      <c r="D27" s="201">
        <f>VLOOKUP(DATEDIF(VLOOKUP(B27,Ages!A$1:D$164,4,FALSE),B$1,"y"),'WOMEN Age Grade'!A$2:N$101,13,FALSE)</f>
        <v>6.4467592592592588E-3</v>
      </c>
      <c r="E27" s="189">
        <f>C27/G$1</f>
        <v>5.2945232466509069E-3</v>
      </c>
      <c r="F27" s="412">
        <v>76</v>
      </c>
      <c r="G27" s="202">
        <f>D27/C27</f>
        <v>0.64767441860465114</v>
      </c>
      <c r="I27" s="197">
        <v>25</v>
      </c>
      <c r="J27" s="133" t="s">
        <v>271</v>
      </c>
      <c r="K27" s="135">
        <v>1.0162037037037037E-2</v>
      </c>
      <c r="L27" s="193"/>
    </row>
    <row r="28" spans="1:15" ht="14" customHeight="1" x14ac:dyDescent="0.5">
      <c r="A28" s="401">
        <v>26</v>
      </c>
      <c r="B28" s="132" t="s">
        <v>400</v>
      </c>
      <c r="C28" s="135">
        <v>9.1782407407407403E-3</v>
      </c>
      <c r="D28" s="188">
        <f>VLOOKUP(DATEDIF(VLOOKUP(B28,Ages!A$1:D$164,4,FALSE),B$1,"y"),'MEN Age Grade'!A$2:M$101,13,FALSE)</f>
        <v>5.9027777777777776E-3</v>
      </c>
      <c r="E28" s="189">
        <f>C28/G$1</f>
        <v>4.8820429472025218E-3</v>
      </c>
      <c r="F28" s="412">
        <v>75</v>
      </c>
      <c r="G28" s="191">
        <f>D28/C28</f>
        <v>0.64312736443883989</v>
      </c>
      <c r="I28" s="197">
        <v>26</v>
      </c>
      <c r="J28" s="132" t="s">
        <v>182</v>
      </c>
      <c r="K28" s="135">
        <v>1.0219907407407407E-2</v>
      </c>
      <c r="L28" s="193"/>
    </row>
    <row r="29" spans="1:15" ht="14" customHeight="1" x14ac:dyDescent="0.5">
      <c r="A29" s="401">
        <v>27</v>
      </c>
      <c r="B29" s="132" t="s">
        <v>182</v>
      </c>
      <c r="C29" s="135">
        <v>1.0219907407407407E-2</v>
      </c>
      <c r="D29" s="188">
        <f>VLOOKUP(DATEDIF(VLOOKUP(B29,Ages!A$1:D$164,4,FALSE),B$1,"y"),'MEN Age Grade'!A$2:M$101,13,FALSE)</f>
        <v>6.5624999999999998E-3</v>
      </c>
      <c r="E29" s="189">
        <f>C29/G$1</f>
        <v>5.4361209613869189E-3</v>
      </c>
      <c r="F29" s="412">
        <v>74</v>
      </c>
      <c r="G29" s="191">
        <f>D29/C29</f>
        <v>0.64212910532276335</v>
      </c>
      <c r="I29" s="197">
        <v>27</v>
      </c>
      <c r="J29" s="132" t="s">
        <v>188</v>
      </c>
      <c r="K29" s="135">
        <v>1.0289351851851852E-2</v>
      </c>
      <c r="L29" s="193"/>
    </row>
    <row r="30" spans="1:15" ht="14" customHeight="1" x14ac:dyDescent="0.5">
      <c r="A30" s="401">
        <v>28</v>
      </c>
      <c r="B30" s="132" t="s">
        <v>290</v>
      </c>
      <c r="C30" s="135">
        <v>1.0335648148148148E-2</v>
      </c>
      <c r="D30" s="201">
        <f>VLOOKUP(DATEDIF(VLOOKUP(B30,Ages!A$1:D$164,4,FALSE),B$1,"y"),'WOMEN Age Grade'!A$2:N$101,13,FALSE)</f>
        <v>6.6203703703703702E-3</v>
      </c>
      <c r="E30" s="189">
        <f>C30/G$1</f>
        <v>5.4976851851851853E-3</v>
      </c>
      <c r="F30" s="412">
        <v>73</v>
      </c>
      <c r="G30" s="202">
        <f>D30/C30</f>
        <v>0.64053751399776038</v>
      </c>
      <c r="I30" s="197">
        <v>28</v>
      </c>
      <c r="J30" s="132" t="s">
        <v>290</v>
      </c>
      <c r="K30" s="135">
        <v>1.0335648148148148E-2</v>
      </c>
      <c r="L30" s="193"/>
    </row>
    <row r="31" spans="1:15" ht="14" customHeight="1" x14ac:dyDescent="0.5">
      <c r="A31" s="401">
        <v>29</v>
      </c>
      <c r="B31" s="132" t="s">
        <v>79</v>
      </c>
      <c r="C31" s="135">
        <v>1.1574074074074073E-2</v>
      </c>
      <c r="D31" s="188">
        <f>VLOOKUP(DATEDIF(VLOOKUP(B31,Ages!A$1:D$164,4,FALSE),B$1,"y"),'MEN Age Grade'!A$2:M$101,13,FALSE)</f>
        <v>7.4074074074074077E-3</v>
      </c>
      <c r="E31" s="189">
        <f>C31/G$1</f>
        <v>6.1564223798266354E-3</v>
      </c>
      <c r="F31" s="412">
        <v>72</v>
      </c>
      <c r="G31" s="191">
        <f>D31/C31</f>
        <v>0.64</v>
      </c>
      <c r="I31" s="197">
        <v>29</v>
      </c>
      <c r="J31" s="132" t="s">
        <v>388</v>
      </c>
      <c r="K31" s="135">
        <v>1.0347222222222223E-2</v>
      </c>
      <c r="L31" s="193"/>
    </row>
    <row r="32" spans="1:15" ht="14" customHeight="1" x14ac:dyDescent="0.5">
      <c r="A32" s="401">
        <v>30</v>
      </c>
      <c r="B32" s="133" t="s">
        <v>474</v>
      </c>
      <c r="C32" s="135">
        <v>8.3101851851851843E-3</v>
      </c>
      <c r="D32" s="188">
        <f>VLOOKUP(DATEDIF(VLOOKUP(B32,Ages!A$1:D$164,4,FALSE),B$1,"y"),'MEN Age Grade'!A$2:M$101,13,FALSE)</f>
        <v>5.2199074074074075E-3</v>
      </c>
      <c r="E32" s="189">
        <f>C32/G$1</f>
        <v>4.4203112687155235E-3</v>
      </c>
      <c r="F32" s="412">
        <v>71</v>
      </c>
      <c r="G32" s="191">
        <f>D32/C32</f>
        <v>0.62813370473537611</v>
      </c>
      <c r="I32" s="197">
        <v>30</v>
      </c>
      <c r="J32" s="133" t="s">
        <v>358</v>
      </c>
      <c r="K32" s="135">
        <v>1.0358796296296297E-2</v>
      </c>
      <c r="L32" s="193"/>
    </row>
    <row r="33" spans="1:12" ht="14" customHeight="1" x14ac:dyDescent="0.5">
      <c r="A33" s="401">
        <v>31</v>
      </c>
      <c r="B33" s="133" t="s">
        <v>358</v>
      </c>
      <c r="C33" s="135">
        <v>1.0358796296296297E-2</v>
      </c>
      <c r="D33" s="201">
        <f>VLOOKUP(DATEDIF(VLOOKUP(B33,Ages!A$1:D$164,4,FALSE),B$1,"y"),'WOMEN Age Grade'!A$2:N$101,13,FALSE)</f>
        <v>6.4351851851851853E-3</v>
      </c>
      <c r="E33" s="189">
        <f>C33/G$1</f>
        <v>5.5099980299448386E-3</v>
      </c>
      <c r="F33" s="412">
        <v>70</v>
      </c>
      <c r="G33" s="202">
        <f>D33/C33</f>
        <v>0.62122905027932962</v>
      </c>
      <c r="I33" s="197">
        <v>31</v>
      </c>
      <c r="J33" s="133" t="s">
        <v>93</v>
      </c>
      <c r="K33" s="135">
        <v>1.0567129629629629E-2</v>
      </c>
      <c r="L33" s="193"/>
    </row>
    <row r="34" spans="1:12" ht="14" customHeight="1" x14ac:dyDescent="0.5">
      <c r="A34" s="401">
        <v>32</v>
      </c>
      <c r="B34" s="132" t="s">
        <v>127</v>
      </c>
      <c r="C34" s="406">
        <v>1.2476851851851852E-2</v>
      </c>
      <c r="D34" s="201">
        <f>VLOOKUP(DATEDIF(VLOOKUP(B34,Ages!A$1:D$164,4,FALSE),B$1,"y"),'WOMEN Age Grade'!A$2:N$101,13,FALSE)</f>
        <v>7.6851851851851855E-3</v>
      </c>
      <c r="E34" s="189">
        <f>C34/G$1</f>
        <v>6.6366233254531127E-3</v>
      </c>
      <c r="F34" s="412">
        <v>69</v>
      </c>
      <c r="G34" s="202">
        <f>D34/C34</f>
        <v>0.61595547309833032</v>
      </c>
      <c r="I34" s="197">
        <v>32</v>
      </c>
      <c r="J34" s="133" t="s">
        <v>360</v>
      </c>
      <c r="K34" s="135">
        <v>1.0821759259259258E-2</v>
      </c>
      <c r="L34" s="193"/>
    </row>
    <row r="35" spans="1:12" ht="14" customHeight="1" x14ac:dyDescent="0.5">
      <c r="A35" s="401">
        <v>33</v>
      </c>
      <c r="B35" s="132" t="s">
        <v>149</v>
      </c>
      <c r="C35" s="135">
        <v>1.0949074074074075E-2</v>
      </c>
      <c r="D35" s="201">
        <f>VLOOKUP(DATEDIF(VLOOKUP(B35,Ages!A$1:D$164,4,FALSE),B$1,"y"),'WOMEN Age Grade'!A$2:N$101,13,FALSE)</f>
        <v>6.7013888888888887E-3</v>
      </c>
      <c r="E35" s="189">
        <f>C35/G$1</f>
        <v>5.8239755713159974E-3</v>
      </c>
      <c r="F35" s="412">
        <v>68</v>
      </c>
      <c r="G35" s="202">
        <f>D35/C35</f>
        <v>0.61205073995771664</v>
      </c>
      <c r="I35" s="197">
        <v>33</v>
      </c>
      <c r="J35" s="132" t="s">
        <v>149</v>
      </c>
      <c r="K35" s="135">
        <v>1.0949074074074075E-2</v>
      </c>
      <c r="L35" s="193"/>
    </row>
    <row r="36" spans="1:12" x14ac:dyDescent="0.5">
      <c r="A36" s="401">
        <v>34</v>
      </c>
      <c r="B36" s="133" t="s">
        <v>292</v>
      </c>
      <c r="C36" s="135">
        <v>1.1620370370370371E-2</v>
      </c>
      <c r="D36" s="201">
        <f>VLOOKUP(DATEDIF(VLOOKUP(B36,Ages!A$1:D$164,4,FALSE),B$1,"y"),'WOMEN Age Grade'!A$2:N$101,13,FALSE)</f>
        <v>7.037037037037037E-3</v>
      </c>
      <c r="E36" s="189">
        <f>C36/G$1</f>
        <v>6.1810480693459428E-3</v>
      </c>
      <c r="F36" s="412">
        <v>67</v>
      </c>
      <c r="G36" s="202">
        <f>D36/C36</f>
        <v>0.60557768924302779</v>
      </c>
      <c r="I36" s="197">
        <v>34</v>
      </c>
      <c r="J36" s="132" t="s">
        <v>62</v>
      </c>
      <c r="K36" s="135">
        <v>1.1215277777777777E-2</v>
      </c>
      <c r="L36" s="193"/>
    </row>
    <row r="37" spans="1:12" x14ac:dyDescent="0.5">
      <c r="A37" s="401">
        <v>35</v>
      </c>
      <c r="B37" s="133" t="s">
        <v>463</v>
      </c>
      <c r="C37" s="135">
        <v>1.1238425925925926E-2</v>
      </c>
      <c r="D37" s="201">
        <f>VLOOKUP(DATEDIF(VLOOKUP(B37,Ages!A$1:D$164,4,FALSE),B$1,"y"),'WOMEN Age Grade'!A$2:N$101,13,FALSE)</f>
        <v>6.7013888888888887E-3</v>
      </c>
      <c r="E37" s="189">
        <f>C37/G$1</f>
        <v>5.9778861308116627E-3</v>
      </c>
      <c r="F37" s="412">
        <v>66</v>
      </c>
      <c r="G37" s="202">
        <f>D37/C37</f>
        <v>0.59629248197734297</v>
      </c>
      <c r="I37" s="197">
        <v>35</v>
      </c>
      <c r="J37" s="133" t="s">
        <v>463</v>
      </c>
      <c r="K37" s="135">
        <v>1.1238425925925926E-2</v>
      </c>
      <c r="L37" s="193"/>
    </row>
    <row r="38" spans="1:12" x14ac:dyDescent="0.5">
      <c r="A38" s="401">
        <v>36</v>
      </c>
      <c r="B38" s="132" t="s">
        <v>90</v>
      </c>
      <c r="C38" s="406">
        <v>1.3020833333333334E-2</v>
      </c>
      <c r="D38" s="201">
        <f>VLOOKUP(DATEDIF(VLOOKUP(B38,Ages!A$1:D$164,4,FALSE),B$1,"y"),'WOMEN Age Grade'!A$2:N$101,13,FALSE)</f>
        <v>7.6851851851851855E-3</v>
      </c>
      <c r="E38" s="189">
        <f>C38/G$1</f>
        <v>6.925975177304965E-3</v>
      </c>
      <c r="F38" s="412">
        <v>65</v>
      </c>
      <c r="G38" s="202">
        <f>D38/C38</f>
        <v>0.5902222222222222</v>
      </c>
      <c r="I38" s="197">
        <v>36</v>
      </c>
      <c r="J38" s="133" t="s">
        <v>191</v>
      </c>
      <c r="K38" s="135">
        <v>1.1435185185185185E-2</v>
      </c>
      <c r="L38" s="193"/>
    </row>
    <row r="39" spans="1:12" x14ac:dyDescent="0.5">
      <c r="A39" s="401">
        <v>37</v>
      </c>
      <c r="B39" s="133" t="s">
        <v>359</v>
      </c>
      <c r="C39" s="135">
        <v>1.1631944444444445E-2</v>
      </c>
      <c r="D39" s="201">
        <f>VLOOKUP(DATEDIF(VLOOKUP(B39,Ages!A$1:D$164,4,FALSE),B$1,"y"),'WOMEN Age Grade'!A$2:N$101,13,FALSE)</f>
        <v>6.7592592592592591E-3</v>
      </c>
      <c r="E39" s="189">
        <f>C39/G$1</f>
        <v>6.1872044917257686E-3</v>
      </c>
      <c r="F39" s="412">
        <v>64</v>
      </c>
      <c r="G39" s="202">
        <f>D39/C39</f>
        <v>0.58109452736318401</v>
      </c>
      <c r="I39" s="197">
        <v>37</v>
      </c>
      <c r="J39" s="132" t="s">
        <v>276</v>
      </c>
      <c r="K39" s="135">
        <v>1.150462962962963E-2</v>
      </c>
      <c r="L39" s="193"/>
    </row>
    <row r="40" spans="1:12" x14ac:dyDescent="0.5">
      <c r="A40" s="401">
        <v>38</v>
      </c>
      <c r="B40" s="133" t="s">
        <v>389</v>
      </c>
      <c r="C40" s="135">
        <v>1.1724537037037037E-2</v>
      </c>
      <c r="D40" s="201">
        <f>VLOOKUP(DATEDIF(VLOOKUP(B40,Ages!A$1:D$164,4,FALSE),B$1,"y"),'WOMEN Age Grade'!A$2:N$101,13,FALSE)</f>
        <v>6.7939814814814816E-3</v>
      </c>
      <c r="E40" s="189">
        <f>C40/G$1</f>
        <v>6.2364558707643817E-3</v>
      </c>
      <c r="F40" s="412">
        <v>63</v>
      </c>
      <c r="G40" s="202">
        <f>D40/C40</f>
        <v>0.579466929911155</v>
      </c>
      <c r="I40" s="197">
        <v>38</v>
      </c>
      <c r="J40" s="132" t="s">
        <v>79</v>
      </c>
      <c r="K40" s="135">
        <v>1.1574074074074073E-2</v>
      </c>
      <c r="L40" s="193"/>
    </row>
    <row r="41" spans="1:12" x14ac:dyDescent="0.5">
      <c r="A41" s="401">
        <v>39</v>
      </c>
      <c r="B41" s="132" t="s">
        <v>298</v>
      </c>
      <c r="C41" s="135">
        <v>9.2708333333333341E-3</v>
      </c>
      <c r="D41" s="188">
        <f>VLOOKUP(DATEDIF(VLOOKUP(B41,Ages!A$1:D$164,4,FALSE),B$1,"y"),'MEN Age Grade'!A$2:M$101,13,FALSE)</f>
        <v>5.347222222222222E-3</v>
      </c>
      <c r="E41" s="189">
        <f>C41/G$1</f>
        <v>4.9312943262411358E-3</v>
      </c>
      <c r="F41" s="412">
        <v>62</v>
      </c>
      <c r="G41" s="191">
        <f>D41/C41</f>
        <v>0.57677902621722843</v>
      </c>
      <c r="I41" s="197">
        <v>39</v>
      </c>
      <c r="J41" s="133" t="s">
        <v>292</v>
      </c>
      <c r="K41" s="135">
        <v>1.1620370370370371E-2</v>
      </c>
      <c r="L41" s="193"/>
    </row>
    <row r="42" spans="1:12" x14ac:dyDescent="0.5">
      <c r="A42" s="401">
        <v>40</v>
      </c>
      <c r="B42" s="133" t="s">
        <v>599</v>
      </c>
      <c r="C42" s="135">
        <v>9.8726851851851857E-3</v>
      </c>
      <c r="D42" s="201">
        <f>VLOOKUP(DATEDIF(VLOOKUP(B42,Ages!A$1:D$164,4,FALSE),B$1,"y"),'WOMEN Age Grade'!A$2:N$101,13,FALSE)</f>
        <v>5.6712962962962967E-3</v>
      </c>
      <c r="E42" s="189">
        <f>C42/G$1</f>
        <v>5.2514282899921204E-3</v>
      </c>
      <c r="F42" s="412">
        <v>61</v>
      </c>
      <c r="G42" s="202">
        <f>D42/C42</f>
        <v>0.57444314185228607</v>
      </c>
      <c r="I42" s="197">
        <v>40</v>
      </c>
      <c r="J42" s="133" t="s">
        <v>359</v>
      </c>
      <c r="K42" s="135">
        <v>1.1631944444444445E-2</v>
      </c>
      <c r="L42" s="193"/>
    </row>
    <row r="43" spans="1:12" x14ac:dyDescent="0.5">
      <c r="A43" s="401">
        <v>41</v>
      </c>
      <c r="B43" s="407" t="s">
        <v>85</v>
      </c>
      <c r="C43" s="299">
        <v>1.5474537037037037E-2</v>
      </c>
      <c r="D43" s="201">
        <f>VLOOKUP(DATEDIF(VLOOKUP(B43,Ages!A$1:D$164,4,FALSE),B$1,"y"),'WOMEN Age Grade'!A$2:N$101,13,FALSE)</f>
        <v>8.8773148148148153E-3</v>
      </c>
      <c r="E43" s="189">
        <f>C43/G$1</f>
        <v>8.2311367218282118E-3</v>
      </c>
      <c r="F43" s="412">
        <v>60</v>
      </c>
      <c r="G43" s="202">
        <f>D43/C43</f>
        <v>0.5736724008975318</v>
      </c>
      <c r="I43" s="197">
        <v>41</v>
      </c>
      <c r="J43" s="133" t="s">
        <v>389</v>
      </c>
      <c r="K43" s="135">
        <v>1.1724537037037037E-2</v>
      </c>
      <c r="L43" s="193"/>
    </row>
    <row r="44" spans="1:12" x14ac:dyDescent="0.5">
      <c r="A44" s="401">
        <v>42</v>
      </c>
      <c r="B44" s="132" t="s">
        <v>98</v>
      </c>
      <c r="C44" s="406">
        <v>1.3865740740740741E-2</v>
      </c>
      <c r="D44" s="201">
        <f>VLOOKUP(DATEDIF(VLOOKUP(B44,Ages!A$1:D$164,4,FALSE),B$1,"y"),'WOMEN Age Grade'!A$2:N$101,13,FALSE)</f>
        <v>7.8819444444444449E-3</v>
      </c>
      <c r="E44" s="189">
        <f>C44/G$1</f>
        <v>7.3753940110323091E-3</v>
      </c>
      <c r="F44" s="412">
        <v>59</v>
      </c>
      <c r="G44" s="202">
        <f>D44/C44</f>
        <v>0.56844741235392326</v>
      </c>
      <c r="I44" s="197">
        <v>42</v>
      </c>
      <c r="J44" s="286" t="s">
        <v>600</v>
      </c>
      <c r="K44" s="406">
        <v>1.2430555555555556E-2</v>
      </c>
      <c r="L44" s="193"/>
    </row>
    <row r="45" spans="1:12" x14ac:dyDescent="0.5">
      <c r="A45" s="401">
        <v>43</v>
      </c>
      <c r="B45" s="132" t="s">
        <v>388</v>
      </c>
      <c r="C45" s="135">
        <v>1.0347222222222223E-2</v>
      </c>
      <c r="D45" s="201">
        <f>VLOOKUP(DATEDIF(VLOOKUP(B45,Ages!A$1:D$164,4,FALSE),B$1,"y"),'WOMEN Age Grade'!A$2:N$101,13,FALSE)</f>
        <v>5.7407407407407407E-3</v>
      </c>
      <c r="E45" s="189">
        <f>C45/G$1</f>
        <v>5.5038416075650128E-3</v>
      </c>
      <c r="F45" s="412">
        <v>58</v>
      </c>
      <c r="G45" s="202">
        <f>D45/C45</f>
        <v>0.55480984340044737</v>
      </c>
      <c r="I45" s="197">
        <v>43</v>
      </c>
      <c r="J45" s="132" t="s">
        <v>454</v>
      </c>
      <c r="K45" s="406">
        <v>1.2430555555555556E-2</v>
      </c>
      <c r="L45" s="193"/>
    </row>
    <row r="46" spans="1:12" x14ac:dyDescent="0.5">
      <c r="A46" s="401">
        <v>44</v>
      </c>
      <c r="B46" s="132" t="s">
        <v>454</v>
      </c>
      <c r="C46" s="406">
        <v>1.2430555555555556E-2</v>
      </c>
      <c r="D46" s="188">
        <f>VLOOKUP(DATEDIF(VLOOKUP(B46,Ages!A$1:D$164,4,FALSE),B$1,"y"),'MEN Age Grade'!A$2:M$101,13,FALSE)</f>
        <v>6.6898148148148151E-3</v>
      </c>
      <c r="E46" s="189">
        <f>C46/G$1</f>
        <v>6.611997635933807E-3</v>
      </c>
      <c r="F46" s="412">
        <v>57</v>
      </c>
      <c r="G46" s="191">
        <f>D46/C46</f>
        <v>0.53817504655493487</v>
      </c>
      <c r="I46" s="197">
        <v>44</v>
      </c>
      <c r="J46" s="192" t="s">
        <v>127</v>
      </c>
      <c r="K46" s="406">
        <v>1.2476851851851852E-2</v>
      </c>
      <c r="L46" s="193"/>
    </row>
    <row r="47" spans="1:12" x14ac:dyDescent="0.5">
      <c r="A47" s="184">
        <v>45</v>
      </c>
      <c r="B47" s="133" t="s">
        <v>350</v>
      </c>
      <c r="C47" s="135">
        <v>9.5601851851851855E-3</v>
      </c>
      <c r="D47" s="188">
        <f>VLOOKUP(DATEDIF(VLOOKUP(B47,Ages!A$1:D$164,4,FALSE),B$1,"y"),'MEN Age Grade'!A$2:M$101,13,FALSE)</f>
        <v>5.1273148148148146E-3</v>
      </c>
      <c r="E47" s="189">
        <f>C47/G$1</f>
        <v>5.085204885736801E-3</v>
      </c>
      <c r="F47" s="412">
        <v>56</v>
      </c>
      <c r="G47" s="191">
        <f>D47/C47</f>
        <v>0.53631961259079897</v>
      </c>
      <c r="I47" s="401">
        <v>45</v>
      </c>
      <c r="J47" s="192" t="s">
        <v>453</v>
      </c>
      <c r="K47" s="406">
        <v>1.2615740740740742E-2</v>
      </c>
      <c r="L47" s="193"/>
    </row>
    <row r="48" spans="1:12" x14ac:dyDescent="0.5">
      <c r="A48" s="184">
        <v>46</v>
      </c>
      <c r="B48" s="286" t="s">
        <v>600</v>
      </c>
      <c r="C48" s="406">
        <v>1.2430555555555556E-2</v>
      </c>
      <c r="D48" s="201">
        <f>VLOOKUP(DATEDIF(VLOOKUP(B48,Ages!A$1:D$164,4,FALSE),B$1,"y"),'WOMEN Age Grade'!A$2:N$101,13,FALSE)</f>
        <v>6.3888888888888893E-3</v>
      </c>
      <c r="E48" s="189">
        <f>C48/G$1</f>
        <v>6.611997635933807E-3</v>
      </c>
      <c r="F48" s="412">
        <v>55</v>
      </c>
      <c r="G48" s="202">
        <f>D48/C48</f>
        <v>0.51396648044692739</v>
      </c>
      <c r="I48" s="401">
        <v>46</v>
      </c>
      <c r="J48" s="132" t="s">
        <v>90</v>
      </c>
      <c r="K48" s="406">
        <v>1.3020833333333334E-2</v>
      </c>
    </row>
    <row r="49" spans="1:11" x14ac:dyDescent="0.5">
      <c r="A49" s="184">
        <v>47</v>
      </c>
      <c r="B49" s="132" t="s">
        <v>122</v>
      </c>
      <c r="C49" s="299">
        <v>1.4687499999999999E-2</v>
      </c>
      <c r="D49" s="201">
        <f>VLOOKUP(DATEDIF(VLOOKUP(B49,Ages!A$1:D$164,4,FALSE),B$1,"y"),'WOMEN Age Grade'!A$2:N$101,13,FALSE)</f>
        <v>7.4074074074074077E-3</v>
      </c>
      <c r="E49" s="189">
        <f>C49/G$1</f>
        <v>7.8125E-3</v>
      </c>
      <c r="F49" s="412">
        <v>54</v>
      </c>
      <c r="G49" s="202">
        <f>D49/C49</f>
        <v>0.50433412135539801</v>
      </c>
      <c r="I49" s="401">
        <v>47</v>
      </c>
      <c r="J49" s="132" t="s">
        <v>98</v>
      </c>
      <c r="K49" s="406">
        <v>1.3865740740740741E-2</v>
      </c>
    </row>
    <row r="50" spans="1:11" x14ac:dyDescent="0.5">
      <c r="A50" s="184">
        <v>48</v>
      </c>
      <c r="B50" s="132" t="s">
        <v>276</v>
      </c>
      <c r="C50" s="135">
        <v>1.150462962962963E-2</v>
      </c>
      <c r="D50" s="201">
        <f>VLOOKUP(DATEDIF(VLOOKUP(B50,Ages!A$1:D$164,4,FALSE),B$1,"y"),'WOMEN Age Grade'!A$2:N$101,13,FALSE)</f>
        <v>5.7175925925925927E-3</v>
      </c>
      <c r="E50" s="189">
        <f>C50/G$1</f>
        <v>6.1194838455476764E-3</v>
      </c>
      <c r="F50" s="412">
        <v>53</v>
      </c>
      <c r="G50" s="202">
        <f>D50/C50</f>
        <v>0.49698189134808851</v>
      </c>
      <c r="I50" s="401">
        <v>48</v>
      </c>
      <c r="J50" s="398" t="s">
        <v>505</v>
      </c>
      <c r="K50" s="406">
        <v>1.425925925925926E-2</v>
      </c>
    </row>
    <row r="51" spans="1:11" x14ac:dyDescent="0.5">
      <c r="A51" s="184">
        <v>49</v>
      </c>
      <c r="B51" s="132" t="s">
        <v>453</v>
      </c>
      <c r="C51" s="406">
        <v>1.2615740740740742E-2</v>
      </c>
      <c r="D51" s="201">
        <f>VLOOKUP(DATEDIF(VLOOKUP(B51,Ages!A$1:D$164,4,FALSE),B$1,"y"),'WOMEN Age Grade'!A$2:N$101,13,FALSE)</f>
        <v>5.8449074074074072E-3</v>
      </c>
      <c r="E51" s="189">
        <f>C51/G$1</f>
        <v>6.7105003940110333E-3</v>
      </c>
      <c r="F51" s="412">
        <v>52</v>
      </c>
      <c r="G51" s="202">
        <f>D51/C51</f>
        <v>0.46330275229357792</v>
      </c>
      <c r="I51" s="401">
        <v>49</v>
      </c>
      <c r="J51" s="132" t="s">
        <v>122</v>
      </c>
      <c r="K51" s="299">
        <v>1.4687499999999999E-2</v>
      </c>
    </row>
    <row r="52" spans="1:11" x14ac:dyDescent="0.5">
      <c r="A52" s="184">
        <v>50</v>
      </c>
      <c r="B52" s="407" t="s">
        <v>287</v>
      </c>
      <c r="C52" s="299">
        <v>1.5486111111111112E-2</v>
      </c>
      <c r="D52" s="188">
        <f>VLOOKUP(DATEDIF(VLOOKUP(B52,Ages!A$1:D$164,4,FALSE),B$1,"y"),'MEN Age Grade'!A$2:M$101,13,FALSE)</f>
        <v>7.1527777777777779E-3</v>
      </c>
      <c r="E52" s="189">
        <f>C52/G$1</f>
        <v>8.2372931442080393E-3</v>
      </c>
      <c r="F52" s="412">
        <v>51</v>
      </c>
      <c r="G52" s="191">
        <f>D52/C52</f>
        <v>0.46188340807174888</v>
      </c>
      <c r="I52" s="401">
        <v>50</v>
      </c>
      <c r="J52" s="407" t="s">
        <v>85</v>
      </c>
      <c r="K52" s="299">
        <v>1.5474537037037037E-2</v>
      </c>
    </row>
    <row r="53" spans="1:11" x14ac:dyDescent="0.5">
      <c r="A53" s="403">
        <v>51</v>
      </c>
      <c r="B53" s="409" t="s">
        <v>505</v>
      </c>
      <c r="C53" s="410">
        <v>1.425925925925926E-2</v>
      </c>
      <c r="D53" s="221">
        <f>VLOOKUP(DATEDIF(VLOOKUP(B53,Ages!A$1:D$164,4,FALSE),B$1,"y"),'WOMEN Age Grade'!A$2:N$101,13,FALSE)</f>
        <v>6.3425925925925924E-3</v>
      </c>
      <c r="E53" s="222">
        <f>C53/G$1</f>
        <v>7.584712371946415E-3</v>
      </c>
      <c r="F53" s="435">
        <v>50</v>
      </c>
      <c r="G53" s="223">
        <f>D53/C53</f>
        <v>0.44480519480519476</v>
      </c>
      <c r="I53" s="402">
        <v>51</v>
      </c>
      <c r="J53" s="408" t="s">
        <v>287</v>
      </c>
      <c r="K53" s="300">
        <v>1.5486111111111112E-2</v>
      </c>
    </row>
  </sheetData>
  <sortState xmlns:xlrd2="http://schemas.microsoft.com/office/spreadsheetml/2017/richdata2" ref="B3:G53">
    <sortCondition descending="1" ref="G3:G53"/>
  </sortState>
  <mergeCells count="1">
    <mergeCell ref="N10:O10"/>
  </mergeCells>
  <pageMargins left="0.75" right="0.75" top="1" bottom="1" header="0.5" footer="0.5"/>
  <pageSetup paperSize="9" orientation="portrait" horizontalDpi="300" verticalDpi="300" r:id="rId1"/>
  <headerFooter alignWithMargins="0"/>
  <cellWatches>
    <cellWatch r="D18"/>
  </cellWatch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O50"/>
  <sheetViews>
    <sheetView showGridLines="0" zoomScaleNormal="100" workbookViewId="0">
      <selection activeCell="B3" sqref="B3:B50"/>
    </sheetView>
  </sheetViews>
  <sheetFormatPr defaultColWidth="13.52734375" defaultRowHeight="14.35" x14ac:dyDescent="0.5"/>
  <cols>
    <col min="1" max="1" width="4.41015625" style="184" customWidth="1"/>
    <col min="2" max="2" width="18.3515625" style="192" bestFit="1" customWidth="1"/>
    <col min="3" max="3" width="8.29296875" style="225" customWidth="1"/>
    <col min="4" max="4" width="8.64453125" style="225" customWidth="1"/>
    <col min="5" max="5" width="5.87890625" style="226" bestFit="1" customWidth="1"/>
    <col min="6" max="6" width="4.1171875" style="184" customWidth="1"/>
    <col min="7" max="7" width="11.1171875" style="184" bestFit="1" customWidth="1"/>
    <col min="8" max="8" width="2.41015625" style="192" customWidth="1"/>
    <col min="9" max="9" width="4.1171875" style="192" bestFit="1" customWidth="1"/>
    <col min="10" max="10" width="18.52734375" style="192" customWidth="1"/>
    <col min="11" max="11" width="8.1171875" style="192" bestFit="1" customWidth="1"/>
    <col min="12" max="12" width="1.87890625" style="192" customWidth="1"/>
    <col min="13" max="13" width="10.3515625" style="192" bestFit="1" customWidth="1"/>
    <col min="14" max="14" width="10.87890625" style="192" bestFit="1" customWidth="1"/>
    <col min="15" max="15" width="19.52734375" style="192" customWidth="1"/>
    <col min="16" max="16384" width="13.52734375" style="192"/>
  </cols>
  <sheetData>
    <row r="1" spans="1:15" s="172" customFormat="1" ht="25.5" customHeight="1" x14ac:dyDescent="0.4">
      <c r="B1" s="173">
        <v>45925</v>
      </c>
      <c r="C1" s="175" t="s">
        <v>456</v>
      </c>
      <c r="D1" s="175"/>
      <c r="E1" s="176"/>
      <c r="G1" s="294">
        <v>1.875</v>
      </c>
      <c r="H1" s="172" t="s">
        <v>73</v>
      </c>
      <c r="J1" s="172" t="s">
        <v>455</v>
      </c>
    </row>
    <row r="2" spans="1:15" s="184" customFormat="1" x14ac:dyDescent="0.5">
      <c r="A2" s="180" t="s">
        <v>3</v>
      </c>
      <c r="B2" s="181" t="s">
        <v>45</v>
      </c>
      <c r="C2" s="182" t="s">
        <v>0</v>
      </c>
      <c r="D2" s="182" t="s">
        <v>236</v>
      </c>
      <c r="E2" s="180" t="s">
        <v>6</v>
      </c>
      <c r="F2" s="180" t="s">
        <v>245</v>
      </c>
      <c r="G2" s="183" t="s">
        <v>39</v>
      </c>
      <c r="I2" s="180" t="s">
        <v>3</v>
      </c>
      <c r="J2" s="181" t="s">
        <v>44</v>
      </c>
      <c r="K2" s="182" t="s">
        <v>0</v>
      </c>
      <c r="M2" s="185"/>
    </row>
    <row r="3" spans="1:15" x14ac:dyDescent="0.5">
      <c r="A3" s="186">
        <v>1</v>
      </c>
      <c r="B3" s="131"/>
      <c r="C3" s="295">
        <v>1.0486111111111111E-2</v>
      </c>
      <c r="D3" s="229" t="e">
        <f>N$3/HLOOKUP(DATEDIF(VLOOKUP(B3,Ages!A$1:D$161,4,FALSE),B$1,"y"),#REF!,16,FALSE)</f>
        <v>#REF!</v>
      </c>
      <c r="E3" s="230">
        <f t="shared" ref="E3:E50" si="0">C3/G$1</f>
        <v>5.5925925925925926E-3</v>
      </c>
      <c r="F3" s="231">
        <v>100</v>
      </c>
      <c r="G3" s="194" t="e">
        <f t="shared" ref="G3:G50" si="1">(D3/C3)</f>
        <v>#REF!</v>
      </c>
      <c r="I3" s="292">
        <v>1</v>
      </c>
      <c r="J3" s="131" t="s">
        <v>294</v>
      </c>
      <c r="K3" s="295">
        <v>7.3148148148148148E-3</v>
      </c>
      <c r="L3" s="193"/>
      <c r="M3" s="194" t="s">
        <v>247</v>
      </c>
      <c r="N3" s="195" t="e">
        <f>(HLOOKUP("OC",#REF!,16,FALSE))/86400</f>
        <v>#REF!</v>
      </c>
      <c r="O3" s="196"/>
    </row>
    <row r="4" spans="1:15" ht="12" customHeight="1" x14ac:dyDescent="0.5">
      <c r="A4" s="197">
        <v>2</v>
      </c>
      <c r="B4" s="133"/>
      <c r="C4" s="296">
        <v>9.9652777777777778E-3</v>
      </c>
      <c r="D4" s="201" t="e">
        <f>N$3/HLOOKUP(DATEDIF(VLOOKUP(B4,Ages!A$1:D$161,4,FALSE),B$1,"y"),#REF!,16,FALSE)</f>
        <v>#REF!</v>
      </c>
      <c r="E4" s="189">
        <f t="shared" si="0"/>
        <v>5.3148148148148147E-3</v>
      </c>
      <c r="F4" s="190">
        <v>99</v>
      </c>
      <c r="G4" s="202" t="e">
        <f t="shared" si="1"/>
        <v>#REF!</v>
      </c>
      <c r="I4" s="293">
        <v>2</v>
      </c>
      <c r="J4" s="133" t="s">
        <v>392</v>
      </c>
      <c r="K4" s="296">
        <v>7.9629629629629634E-3</v>
      </c>
      <c r="M4" s="198" t="s">
        <v>246</v>
      </c>
      <c r="N4" s="199" t="e">
        <f>(HLOOKUP("OC",#REF!,16,FALSE))/86400</f>
        <v>#REF!</v>
      </c>
      <c r="O4" s="200"/>
    </row>
    <row r="5" spans="1:15" ht="12" customHeight="1" x14ac:dyDescent="0.5">
      <c r="A5" s="197">
        <v>3</v>
      </c>
      <c r="B5" s="133"/>
      <c r="C5" s="296">
        <v>1.0636574074074074E-2</v>
      </c>
      <c r="D5" s="201" t="e">
        <f>N$3/HLOOKUP(DATEDIF(VLOOKUP(B5,Ages!A$1:D$161,4,FALSE),B$1,"y"),#REF!,16,FALSE)</f>
        <v>#REF!</v>
      </c>
      <c r="E5" s="189">
        <f t="shared" si="0"/>
        <v>5.6728395061728396E-3</v>
      </c>
      <c r="F5" s="190">
        <v>98</v>
      </c>
      <c r="G5" s="202" t="e">
        <f t="shared" si="1"/>
        <v>#REF!</v>
      </c>
      <c r="I5" s="293">
        <v>3</v>
      </c>
      <c r="J5" s="133" t="s">
        <v>123</v>
      </c>
      <c r="K5" s="296">
        <v>8.0208333333333329E-3</v>
      </c>
    </row>
    <row r="6" spans="1:15" ht="12.7" customHeight="1" x14ac:dyDescent="0.5">
      <c r="A6" s="197">
        <v>4</v>
      </c>
      <c r="B6" s="132"/>
      <c r="C6" s="296">
        <v>8.2870370370370372E-3</v>
      </c>
      <c r="D6" s="201" t="e">
        <f>N$3/HLOOKUP(DATEDIF(VLOOKUP(B6,Ages!A$1:D$164,4,FALSE),B$1,"y"),#REF!,16,FALSE)</f>
        <v>#REF!</v>
      </c>
      <c r="E6" s="189">
        <f t="shared" si="0"/>
        <v>4.4197530864197535E-3</v>
      </c>
      <c r="F6" s="190">
        <v>97</v>
      </c>
      <c r="G6" s="202" t="e">
        <f t="shared" si="1"/>
        <v>#REF!</v>
      </c>
      <c r="I6" s="293">
        <v>4</v>
      </c>
      <c r="J6" s="133" t="s">
        <v>284</v>
      </c>
      <c r="K6" s="296">
        <v>8.067129629629629E-3</v>
      </c>
      <c r="M6" s="203" t="s">
        <v>240</v>
      </c>
      <c r="N6" s="204"/>
      <c r="O6" s="205"/>
    </row>
    <row r="7" spans="1:15" ht="12.7" customHeight="1" x14ac:dyDescent="0.5">
      <c r="A7" s="197">
        <v>5</v>
      </c>
      <c r="B7" s="133"/>
      <c r="C7" s="296">
        <v>8.3333333333333332E-3</v>
      </c>
      <c r="D7" s="188" t="e">
        <f>N$4/HLOOKUP(DATEDIF(VLOOKUP(B7,Ages!A$1:D$161,4,FALSE),B$1,"y"),#REF!,16,FALSE)</f>
        <v>#REF!</v>
      </c>
      <c r="E7" s="189">
        <f t="shared" si="0"/>
        <v>4.4444444444444444E-3</v>
      </c>
      <c r="F7" s="190">
        <v>96</v>
      </c>
      <c r="G7" s="191" t="e">
        <f t="shared" si="1"/>
        <v>#REF!</v>
      </c>
      <c r="I7" s="293">
        <v>5</v>
      </c>
      <c r="J7" s="132" t="s">
        <v>275</v>
      </c>
      <c r="K7" s="296">
        <v>8.2870370370370372E-3</v>
      </c>
      <c r="M7" s="122" t="s">
        <v>241</v>
      </c>
      <c r="N7" s="206"/>
      <c r="O7" s="207"/>
    </row>
    <row r="8" spans="1:15" ht="12.7" customHeight="1" x14ac:dyDescent="0.5">
      <c r="A8" s="197">
        <v>6</v>
      </c>
      <c r="B8" s="132"/>
      <c r="C8" s="296">
        <v>9.8842592592592593E-3</v>
      </c>
      <c r="D8" s="201" t="e">
        <f>N$3/HLOOKUP(DATEDIF(VLOOKUP(B8,Ages!A$1:D$161,4,FALSE),B$1,"y"),#REF!,16,FALSE)</f>
        <v>#REF!</v>
      </c>
      <c r="E8" s="189">
        <f t="shared" si="0"/>
        <v>5.2716049382716046E-3</v>
      </c>
      <c r="F8" s="190">
        <v>95</v>
      </c>
      <c r="G8" s="202" t="e">
        <f t="shared" si="1"/>
        <v>#REF!</v>
      </c>
      <c r="I8" s="293">
        <v>6</v>
      </c>
      <c r="J8" s="133" t="s">
        <v>221</v>
      </c>
      <c r="K8" s="296">
        <v>8.3333333333333332E-3</v>
      </c>
    </row>
    <row r="9" spans="1:15" ht="12" customHeight="1" x14ac:dyDescent="0.5">
      <c r="A9" s="197">
        <v>7</v>
      </c>
      <c r="B9" s="133"/>
      <c r="C9" s="296">
        <v>1.0034722222222223E-2</v>
      </c>
      <c r="D9" s="201" t="e">
        <f>N$3/HLOOKUP(DATEDIF(VLOOKUP(B9,Ages!A$1:D$161,4,FALSE),B$1,"y"),#REF!,16,FALSE)</f>
        <v>#REF!</v>
      </c>
      <c r="E9" s="189">
        <f t="shared" si="0"/>
        <v>5.3518518518518524E-3</v>
      </c>
      <c r="F9" s="190">
        <v>94</v>
      </c>
      <c r="G9" s="202" t="e">
        <f t="shared" si="1"/>
        <v>#REF!</v>
      </c>
      <c r="I9" s="293">
        <v>7</v>
      </c>
      <c r="J9" s="133" t="s">
        <v>298</v>
      </c>
      <c r="K9" s="281">
        <v>8.5069444444444437E-3</v>
      </c>
      <c r="L9" s="297"/>
    </row>
    <row r="10" spans="1:15" ht="12" customHeight="1" x14ac:dyDescent="0.5">
      <c r="A10" s="197">
        <v>8</v>
      </c>
      <c r="B10" s="133"/>
      <c r="C10" s="296">
        <v>7.3148148148148148E-3</v>
      </c>
      <c r="D10" s="188" t="e">
        <f>N$4/HLOOKUP(DATEDIF(VLOOKUP(B10,Ages!A$1:D$161,4,FALSE),B$1,"y"),#REF!,16,FALSE)</f>
        <v>#REF!</v>
      </c>
      <c r="E10" s="189">
        <f t="shared" si="0"/>
        <v>3.9012345679012347E-3</v>
      </c>
      <c r="F10" s="190">
        <v>93</v>
      </c>
      <c r="G10" s="191" t="e">
        <f t="shared" si="1"/>
        <v>#REF!</v>
      </c>
      <c r="I10" s="293">
        <v>8</v>
      </c>
      <c r="J10" s="133" t="s">
        <v>285</v>
      </c>
      <c r="K10" s="281">
        <v>8.5763888888888886E-3</v>
      </c>
      <c r="L10" s="193"/>
      <c r="M10" s="209">
        <v>58</v>
      </c>
      <c r="N10" s="422" t="s">
        <v>237</v>
      </c>
      <c r="O10" s="423"/>
    </row>
    <row r="11" spans="1:15" ht="12" customHeight="1" x14ac:dyDescent="0.5">
      <c r="A11" s="197">
        <v>9</v>
      </c>
      <c r="B11" s="133"/>
      <c r="C11" s="296">
        <v>1.0416666666666666E-2</v>
      </c>
      <c r="D11" s="201" t="e">
        <f>N$3/HLOOKUP(DATEDIF(VLOOKUP(B11,Ages!A$1:D$161,4,FALSE),B$1,"y"),#REF!,16,FALSE)</f>
        <v>#REF!</v>
      </c>
      <c r="E11" s="189">
        <f t="shared" si="0"/>
        <v>5.5555555555555549E-3</v>
      </c>
      <c r="F11" s="190">
        <v>92</v>
      </c>
      <c r="G11" s="202" t="e">
        <f t="shared" si="1"/>
        <v>#REF!</v>
      </c>
      <c r="I11" s="293">
        <v>9</v>
      </c>
      <c r="J11" s="133" t="s">
        <v>340</v>
      </c>
      <c r="K11" s="281">
        <v>8.6805555555555559E-3</v>
      </c>
      <c r="L11" s="193"/>
      <c r="M11" s="210" t="s">
        <v>242</v>
      </c>
      <c r="N11" s="210" t="s">
        <v>243</v>
      </c>
      <c r="O11" s="210" t="s">
        <v>244</v>
      </c>
    </row>
    <row r="12" spans="1:15" ht="12" customHeight="1" x14ac:dyDescent="0.5">
      <c r="A12" s="197">
        <v>10</v>
      </c>
      <c r="B12" s="132"/>
      <c r="C12" s="296">
        <v>1.1018518518518518E-2</v>
      </c>
      <c r="D12" s="188" t="e">
        <f>N$4/HLOOKUP(DATEDIF(VLOOKUP(B12,Ages!A$1:D$161,4,FALSE),B$1,"y"),#REF!,16,FALSE)</f>
        <v>#REF!</v>
      </c>
      <c r="E12" s="189">
        <f t="shared" si="0"/>
        <v>5.8765432098765429E-3</v>
      </c>
      <c r="F12" s="190">
        <v>91</v>
      </c>
      <c r="G12" s="191" t="e">
        <f t="shared" si="1"/>
        <v>#REF!</v>
      </c>
      <c r="I12" s="293">
        <v>10</v>
      </c>
      <c r="J12" s="133" t="s">
        <v>400</v>
      </c>
      <c r="K12" s="281">
        <v>8.7615740740740744E-3</v>
      </c>
      <c r="M12" s="211" t="e">
        <f>HLOOKUP(M10,#REF!,16,FALSE)</f>
        <v>#REF!</v>
      </c>
      <c r="N12" s="212" t="e">
        <f>N3/M12</f>
        <v>#REF!</v>
      </c>
      <c r="O12" s="213" t="s">
        <v>238</v>
      </c>
    </row>
    <row r="13" spans="1:15" ht="12" customHeight="1" x14ac:dyDescent="0.5">
      <c r="A13" s="197">
        <v>11</v>
      </c>
      <c r="B13" s="133"/>
      <c r="C13" s="296">
        <v>8.067129629629629E-3</v>
      </c>
      <c r="D13" s="188" t="e">
        <f>N$4/HLOOKUP(DATEDIF(VLOOKUP(B13,Ages!A$1:D$161,4,FALSE),B$1,"y"),#REF!,16,FALSE)</f>
        <v>#REF!</v>
      </c>
      <c r="E13" s="189">
        <f t="shared" si="0"/>
        <v>4.3024691358024688E-3</v>
      </c>
      <c r="F13" s="190">
        <v>90</v>
      </c>
      <c r="G13" s="191" t="e">
        <f t="shared" si="1"/>
        <v>#REF!</v>
      </c>
      <c r="I13" s="293">
        <v>11</v>
      </c>
      <c r="J13" s="132" t="s">
        <v>350</v>
      </c>
      <c r="K13" s="281" t="s">
        <v>452</v>
      </c>
      <c r="L13" s="193"/>
      <c r="M13" s="214" t="e">
        <f>HLOOKUP(M10,#REF!,16,FALSE)</f>
        <v>#REF!</v>
      </c>
      <c r="N13" s="215" t="e">
        <f>N4/M13</f>
        <v>#REF!</v>
      </c>
      <c r="O13" s="216" t="s">
        <v>239</v>
      </c>
    </row>
    <row r="14" spans="1:15" ht="12" customHeight="1" x14ac:dyDescent="0.5">
      <c r="A14" s="197">
        <v>12</v>
      </c>
      <c r="B14" s="133"/>
      <c r="C14" s="281">
        <v>8.6805555555555559E-3</v>
      </c>
      <c r="D14" s="188" t="e">
        <f>N$4/HLOOKUP(DATEDIF(VLOOKUP(B14,Ages!A$1:D$161,4,FALSE),B$1,"y"),#REF!,16,FALSE)</f>
        <v>#REF!</v>
      </c>
      <c r="E14" s="189">
        <f t="shared" si="0"/>
        <v>4.6296296296296302E-3</v>
      </c>
      <c r="F14" s="190">
        <v>89</v>
      </c>
      <c r="G14" s="191" t="e">
        <f t="shared" si="1"/>
        <v>#REF!</v>
      </c>
      <c r="I14" s="293">
        <v>12</v>
      </c>
      <c r="J14" s="133" t="s">
        <v>291</v>
      </c>
      <c r="K14" s="296">
        <v>9.3634259259259261E-3</v>
      </c>
      <c r="M14" s="217"/>
    </row>
    <row r="15" spans="1:15" ht="12" customHeight="1" x14ac:dyDescent="0.5">
      <c r="A15" s="197">
        <v>13</v>
      </c>
      <c r="B15" s="133"/>
      <c r="C15" s="296">
        <v>1.1041666666666667E-2</v>
      </c>
      <c r="D15" s="201" t="e">
        <f>N$3/HLOOKUP(DATEDIF(VLOOKUP(B15,Ages!A$1:D$161,4,FALSE),B$1,"y"),#REF!,16,FALSE)</f>
        <v>#REF!</v>
      </c>
      <c r="E15" s="189">
        <f t="shared" si="0"/>
        <v>5.8888888888888888E-3</v>
      </c>
      <c r="F15" s="190">
        <v>88</v>
      </c>
      <c r="G15" s="202" t="e">
        <f t="shared" si="1"/>
        <v>#REF!</v>
      </c>
      <c r="I15" s="293">
        <v>13</v>
      </c>
      <c r="J15" s="132" t="s">
        <v>288</v>
      </c>
      <c r="K15" s="296">
        <v>9.5023148148148141E-3</v>
      </c>
      <c r="M15" s="117" t="s">
        <v>53</v>
      </c>
      <c r="N15" s="118"/>
      <c r="O15" s="119"/>
    </row>
    <row r="16" spans="1:15" ht="12" customHeight="1" x14ac:dyDescent="0.5">
      <c r="A16" s="197">
        <v>14</v>
      </c>
      <c r="B16" s="132"/>
      <c r="C16" s="296">
        <v>1.0763888888888889E-2</v>
      </c>
      <c r="D16" s="201" t="e">
        <f>N$3/HLOOKUP(DATEDIF(VLOOKUP(B16,Ages!A$1:D$161,4,FALSE),B$1,"y"),#REF!,16,FALSE)</f>
        <v>#REF!</v>
      </c>
      <c r="E16" s="189">
        <f t="shared" si="0"/>
        <v>5.7407407407407407E-3</v>
      </c>
      <c r="F16" s="190">
        <v>87</v>
      </c>
      <c r="G16" s="202" t="e">
        <f t="shared" si="1"/>
        <v>#REF!</v>
      </c>
      <c r="I16" s="293">
        <v>14</v>
      </c>
      <c r="J16" s="133" t="s">
        <v>280</v>
      </c>
      <c r="K16" s="296">
        <v>9.8263888888888897E-3</v>
      </c>
      <c r="M16" s="120" t="s">
        <v>54</v>
      </c>
      <c r="N16" s="116"/>
      <c r="O16" s="121"/>
    </row>
    <row r="17" spans="1:15" ht="12" customHeight="1" x14ac:dyDescent="0.5">
      <c r="A17" s="197">
        <v>15</v>
      </c>
      <c r="B17" s="133"/>
      <c r="C17" s="296">
        <v>9.8263888888888897E-3</v>
      </c>
      <c r="D17" s="188" t="e">
        <f>N$4/HLOOKUP(DATEDIF(VLOOKUP(B17,Ages!A$1:D$161,4,FALSE),B$1,"y"),#REF!,16,FALSE)</f>
        <v>#REF!</v>
      </c>
      <c r="E17" s="189">
        <f t="shared" si="0"/>
        <v>5.2407407407407411E-3</v>
      </c>
      <c r="F17" s="190">
        <v>86</v>
      </c>
      <c r="G17" s="191" t="e">
        <f t="shared" si="1"/>
        <v>#REF!</v>
      </c>
      <c r="I17" s="293">
        <v>15</v>
      </c>
      <c r="J17" s="132" t="s">
        <v>213</v>
      </c>
      <c r="K17" s="296">
        <v>9.8842592592592593E-3</v>
      </c>
      <c r="M17" s="120" t="s">
        <v>55</v>
      </c>
      <c r="N17" s="116"/>
      <c r="O17" s="121"/>
    </row>
    <row r="18" spans="1:15" ht="12" customHeight="1" x14ac:dyDescent="0.5">
      <c r="A18" s="197">
        <v>16</v>
      </c>
      <c r="B18" s="133"/>
      <c r="C18" s="296">
        <v>8.0208333333333329E-3</v>
      </c>
      <c r="D18" s="188" t="e">
        <f>N$4/HLOOKUP(DATEDIF(VLOOKUP(B18,Ages!A$1:D$161,4,FALSE),B$1,"y"),#REF!,16,FALSE)</f>
        <v>#REF!</v>
      </c>
      <c r="E18" s="189">
        <f t="shared" si="0"/>
        <v>4.2777777777777779E-3</v>
      </c>
      <c r="F18" s="190">
        <v>85</v>
      </c>
      <c r="G18" s="191" t="e">
        <f t="shared" si="1"/>
        <v>#REF!</v>
      </c>
      <c r="I18" s="293">
        <v>16</v>
      </c>
      <c r="J18" s="133" t="s">
        <v>102</v>
      </c>
      <c r="K18" s="296">
        <v>9.9537037037037042E-3</v>
      </c>
      <c r="L18" s="298"/>
      <c r="M18" s="120" t="s">
        <v>56</v>
      </c>
      <c r="N18" s="116"/>
      <c r="O18" s="121"/>
    </row>
    <row r="19" spans="1:15" ht="12" customHeight="1" x14ac:dyDescent="0.5">
      <c r="A19" s="197">
        <v>17</v>
      </c>
      <c r="B19" s="132"/>
      <c r="C19" s="296">
        <v>9.5023148148148141E-3</v>
      </c>
      <c r="D19" s="188" t="e">
        <f>N$4/HLOOKUP(DATEDIF(VLOOKUP(B19,Ages!A$1:D$161,4,FALSE),B$1,"y"),#REF!,16,FALSE)</f>
        <v>#REF!</v>
      </c>
      <c r="E19" s="189">
        <f t="shared" si="0"/>
        <v>5.0679012345679012E-3</v>
      </c>
      <c r="F19" s="190">
        <v>84</v>
      </c>
      <c r="G19" s="191" t="e">
        <f t="shared" si="1"/>
        <v>#REF!</v>
      </c>
      <c r="I19" s="293">
        <v>17</v>
      </c>
      <c r="J19" s="133" t="s">
        <v>156</v>
      </c>
      <c r="K19" s="296">
        <v>9.9652777777777778E-3</v>
      </c>
      <c r="M19" s="122" t="s">
        <v>57</v>
      </c>
      <c r="N19" s="123"/>
      <c r="O19" s="124"/>
    </row>
    <row r="20" spans="1:15" ht="12" customHeight="1" x14ac:dyDescent="0.5">
      <c r="A20" s="197">
        <v>18</v>
      </c>
      <c r="B20" s="132"/>
      <c r="C20" s="296">
        <v>1.1076388888888889E-2</v>
      </c>
      <c r="D20" s="201" t="e">
        <f>N$3/HLOOKUP(DATEDIF(VLOOKUP(B20,Ages!A$1:D$161,4,FALSE),B$1,"y"),#REF!,16,FALSE)</f>
        <v>#REF!</v>
      </c>
      <c r="E20" s="189">
        <f t="shared" si="0"/>
        <v>5.9074074074074072E-3</v>
      </c>
      <c r="F20" s="190">
        <v>83</v>
      </c>
      <c r="G20" s="202" t="e">
        <f t="shared" si="1"/>
        <v>#REF!</v>
      </c>
      <c r="I20" s="293">
        <v>18</v>
      </c>
      <c r="J20" s="133" t="s">
        <v>188</v>
      </c>
      <c r="K20" s="296">
        <v>1.0034722222222223E-2</v>
      </c>
    </row>
    <row r="21" spans="1:15" ht="12" customHeight="1" x14ac:dyDescent="0.5">
      <c r="A21" s="197">
        <v>19</v>
      </c>
      <c r="B21" s="133"/>
      <c r="C21" s="296">
        <v>7.9629629629629634E-3</v>
      </c>
      <c r="D21" s="188" t="e">
        <f>N$4/HLOOKUP(DATEDIF(VLOOKUP(B21,Ages!A$1:D$161,4,FALSE),B$1,"y"),#REF!,16,FALSE)</f>
        <v>#REF!</v>
      </c>
      <c r="E21" s="189">
        <f t="shared" si="0"/>
        <v>4.2469135802469136E-3</v>
      </c>
      <c r="F21" s="190">
        <v>82</v>
      </c>
      <c r="G21" s="191" t="e">
        <f t="shared" si="1"/>
        <v>#REF!</v>
      </c>
      <c r="I21" s="293">
        <v>19</v>
      </c>
      <c r="J21" s="133" t="s">
        <v>182</v>
      </c>
      <c r="K21" s="296">
        <v>1.0127314814814815E-2</v>
      </c>
    </row>
    <row r="22" spans="1:15" ht="12" customHeight="1" x14ac:dyDescent="0.5">
      <c r="A22" s="197">
        <v>20</v>
      </c>
      <c r="B22" s="133"/>
      <c r="C22" s="281">
        <v>8.7615740740740744E-3</v>
      </c>
      <c r="D22" s="188" t="e">
        <f>N$4/HLOOKUP(DATEDIF(VLOOKUP(B22,Ages!A$1:D$161,4,FALSE),B$1,"y"),#REF!,16,FALSE)</f>
        <v>#REF!</v>
      </c>
      <c r="E22" s="189">
        <f t="shared" si="0"/>
        <v>4.6728395061728396E-3</v>
      </c>
      <c r="F22" s="190">
        <v>81</v>
      </c>
      <c r="G22" s="191" t="e">
        <f t="shared" si="1"/>
        <v>#REF!</v>
      </c>
      <c r="I22" s="293">
        <v>20</v>
      </c>
      <c r="J22" s="133" t="s">
        <v>358</v>
      </c>
      <c r="K22" s="296">
        <v>1.0243055555555556E-2</v>
      </c>
    </row>
    <row r="23" spans="1:15" ht="12" customHeight="1" x14ac:dyDescent="0.5">
      <c r="A23" s="197">
        <v>21</v>
      </c>
      <c r="B23" s="133"/>
      <c r="C23" s="296">
        <v>1.0914351851851852E-2</v>
      </c>
      <c r="D23" s="188" t="e">
        <f>N$4/HLOOKUP(DATEDIF(VLOOKUP(B23,Ages!A$1:D$161,4,FALSE),B$1,"y"),#REF!,16,FALSE)</f>
        <v>#REF!</v>
      </c>
      <c r="E23" s="189">
        <f t="shared" si="0"/>
        <v>5.8209876543209877E-3</v>
      </c>
      <c r="F23" s="190">
        <v>80</v>
      </c>
      <c r="G23" s="191" t="e">
        <f t="shared" si="1"/>
        <v>#REF!</v>
      </c>
      <c r="I23" s="293">
        <v>21</v>
      </c>
      <c r="J23" s="133" t="s">
        <v>80</v>
      </c>
      <c r="K23" s="296">
        <v>1.0416666666666666E-2</v>
      </c>
    </row>
    <row r="24" spans="1:15" ht="12" customHeight="1" x14ac:dyDescent="0.5">
      <c r="A24" s="197">
        <v>22</v>
      </c>
      <c r="B24" s="133"/>
      <c r="C24" s="296">
        <v>9.9537037037037042E-3</v>
      </c>
      <c r="D24" s="201" t="e">
        <f>N$3/HLOOKUP(DATEDIF(VLOOKUP(B24,Ages!A$1:D$161,4,FALSE),B$1,"y"),#REF!,16,FALSE)</f>
        <v>#REF!</v>
      </c>
      <c r="E24" s="189">
        <f t="shared" si="0"/>
        <v>5.3086419753086422E-3</v>
      </c>
      <c r="F24" s="190">
        <v>79</v>
      </c>
      <c r="G24" s="202" t="e">
        <f t="shared" si="1"/>
        <v>#REF!</v>
      </c>
      <c r="I24" s="293">
        <v>22</v>
      </c>
      <c r="J24" s="133" t="s">
        <v>297</v>
      </c>
      <c r="K24" s="296">
        <v>1.0462962962962962E-2</v>
      </c>
    </row>
    <row r="25" spans="1:15" ht="12" customHeight="1" x14ac:dyDescent="0.5">
      <c r="A25" s="197">
        <v>23</v>
      </c>
      <c r="B25" s="133"/>
      <c r="C25" s="281">
        <v>8.5069444444444437E-3</v>
      </c>
      <c r="D25" s="188" t="e">
        <f>N$4/HLOOKUP(DATEDIF(VLOOKUP(B25,Ages!A$1:D$161,4,FALSE),B$1,"y"),#REF!,16,FALSE)</f>
        <v>#REF!</v>
      </c>
      <c r="E25" s="189">
        <f t="shared" si="0"/>
        <v>4.5370370370370365E-3</v>
      </c>
      <c r="F25" s="190">
        <v>78</v>
      </c>
      <c r="G25" s="191" t="e">
        <f t="shared" si="1"/>
        <v>#REF!</v>
      </c>
      <c r="I25" s="293">
        <v>23</v>
      </c>
      <c r="J25" s="133" t="s">
        <v>398</v>
      </c>
      <c r="K25" s="296">
        <v>1.0474537037037037E-2</v>
      </c>
    </row>
    <row r="26" spans="1:15" ht="12" customHeight="1" x14ac:dyDescent="0.5">
      <c r="A26" s="197">
        <v>24</v>
      </c>
      <c r="B26" s="133"/>
      <c r="C26" s="296">
        <v>9.3634259259259261E-3</v>
      </c>
      <c r="D26" s="201" t="e">
        <f>N$3/HLOOKUP(DATEDIF(VLOOKUP(B26,Ages!A$1:D$161,4,FALSE),B$1,"y"),#REF!,16,FALSE)</f>
        <v>#REF!</v>
      </c>
      <c r="E26" s="189">
        <f t="shared" si="0"/>
        <v>4.9938271604938276E-3</v>
      </c>
      <c r="F26" s="190">
        <v>77</v>
      </c>
      <c r="G26" s="202" t="e">
        <f t="shared" si="1"/>
        <v>#REF!</v>
      </c>
      <c r="I26" s="293">
        <v>24</v>
      </c>
      <c r="J26" s="133" t="s">
        <v>289</v>
      </c>
      <c r="K26" s="296">
        <v>1.0486111111111111E-2</v>
      </c>
    </row>
    <row r="27" spans="1:15" ht="12" customHeight="1" x14ac:dyDescent="0.5">
      <c r="A27" s="197">
        <v>25</v>
      </c>
      <c r="B27" s="133"/>
      <c r="C27" s="296">
        <v>1.2789351851851852E-2</v>
      </c>
      <c r="D27" s="201" t="e">
        <f>N$3/HLOOKUP(DATEDIF(VLOOKUP(B27,Ages!A$1:D$161,4,FALSE),B$1,"y"),#REF!,16,FALSE)</f>
        <v>#REF!</v>
      </c>
      <c r="E27" s="189">
        <f t="shared" si="0"/>
        <v>6.8209876543209877E-3</v>
      </c>
      <c r="F27" s="190">
        <v>76</v>
      </c>
      <c r="G27" s="202" t="e">
        <f t="shared" si="1"/>
        <v>#REF!</v>
      </c>
      <c r="I27" s="293">
        <v>25</v>
      </c>
      <c r="J27" s="133" t="s">
        <v>140</v>
      </c>
      <c r="K27" s="296">
        <v>1.0543981481481482E-2</v>
      </c>
    </row>
    <row r="28" spans="1:15" ht="12" customHeight="1" x14ac:dyDescent="0.5">
      <c r="A28" s="197">
        <v>26</v>
      </c>
      <c r="B28" s="132"/>
      <c r="C28" s="296">
        <v>1.1527777777777777E-2</v>
      </c>
      <c r="D28" s="188" t="e">
        <f>N$4/HLOOKUP(DATEDIF(VLOOKUP(B28,Ages!A$1:D$161,4,FALSE),B$1,"y"),#REF!,16,FALSE)</f>
        <v>#REF!</v>
      </c>
      <c r="E28" s="189">
        <f t="shared" si="0"/>
        <v>6.1481481481481482E-3</v>
      </c>
      <c r="F28" s="190">
        <v>75</v>
      </c>
      <c r="G28" s="191" t="e">
        <f t="shared" si="1"/>
        <v>#REF!</v>
      </c>
      <c r="I28" s="293">
        <v>26</v>
      </c>
      <c r="J28" s="133" t="s">
        <v>61</v>
      </c>
      <c r="K28" s="296">
        <v>1.0636574074074074E-2</v>
      </c>
    </row>
    <row r="29" spans="1:15" ht="12" customHeight="1" x14ac:dyDescent="0.5">
      <c r="A29" s="197">
        <v>27</v>
      </c>
      <c r="B29" s="132"/>
      <c r="C29" s="296">
        <v>1.1238425925925926E-2</v>
      </c>
      <c r="D29" s="188" t="e">
        <f>N$4/HLOOKUP(DATEDIF(VLOOKUP(B29,Ages!A$1:D$161,4,FALSE),B$1,"y"),#REF!,16,FALSE)</f>
        <v>#REF!</v>
      </c>
      <c r="E29" s="189">
        <f t="shared" si="0"/>
        <v>5.9938271604938276E-3</v>
      </c>
      <c r="F29" s="190">
        <v>74</v>
      </c>
      <c r="G29" s="191" t="e">
        <f t="shared" si="1"/>
        <v>#REF!</v>
      </c>
      <c r="I29" s="293">
        <v>27</v>
      </c>
      <c r="J29" s="132" t="s">
        <v>93</v>
      </c>
      <c r="K29" s="296">
        <v>1.0763888888888889E-2</v>
      </c>
    </row>
    <row r="30" spans="1:15" ht="12" customHeight="1" x14ac:dyDescent="0.5">
      <c r="A30" s="197">
        <v>28</v>
      </c>
      <c r="B30" s="133"/>
      <c r="C30" s="296">
        <v>1.0127314814814815E-2</v>
      </c>
      <c r="D30" s="188" t="e">
        <f>N$4/HLOOKUP(DATEDIF(VLOOKUP(B30,Ages!A$1:D$161,4,FALSE),B$1,"y"),#REF!,16,FALSE)</f>
        <v>#REF!</v>
      </c>
      <c r="E30" s="189">
        <f t="shared" si="0"/>
        <v>5.4012345679012343E-3</v>
      </c>
      <c r="F30" s="190">
        <v>73</v>
      </c>
      <c r="G30" s="191" t="e">
        <f t="shared" si="1"/>
        <v>#REF!</v>
      </c>
      <c r="I30" s="293">
        <v>28</v>
      </c>
      <c r="J30" s="133" t="s">
        <v>79</v>
      </c>
      <c r="K30" s="296">
        <v>1.0914351851851852E-2</v>
      </c>
    </row>
    <row r="31" spans="1:15" ht="12" customHeight="1" x14ac:dyDescent="0.5">
      <c r="A31" s="197">
        <v>29</v>
      </c>
      <c r="B31" s="133"/>
      <c r="C31" s="296">
        <v>1.0462962962962962E-2</v>
      </c>
      <c r="D31" s="201" t="e">
        <f>N$3/HLOOKUP(DATEDIF(VLOOKUP(B31,Ages!A$1:D$161,4,FALSE),B$1,"y"),#REF!,16,FALSE)</f>
        <v>#REF!</v>
      </c>
      <c r="E31" s="189">
        <f t="shared" si="0"/>
        <v>5.5802469135802467E-3</v>
      </c>
      <c r="F31" s="190">
        <v>72</v>
      </c>
      <c r="G31" s="202" t="e">
        <f t="shared" si="1"/>
        <v>#REF!</v>
      </c>
      <c r="I31" s="293">
        <v>29</v>
      </c>
      <c r="J31" s="133" t="s">
        <v>149</v>
      </c>
      <c r="K31" s="296">
        <v>1.0925925925925926E-2</v>
      </c>
    </row>
    <row r="32" spans="1:15" ht="12" customHeight="1" x14ac:dyDescent="0.5">
      <c r="A32" s="197">
        <v>30</v>
      </c>
      <c r="B32" s="133"/>
      <c r="C32" s="296">
        <v>1.0243055555555556E-2</v>
      </c>
      <c r="D32" s="201" t="e">
        <f>N$3/HLOOKUP(DATEDIF(VLOOKUP(B32,Ages!A$1:D$161,4,FALSE),B$1,"y"),#REF!,16,FALSE)</f>
        <v>#REF!</v>
      </c>
      <c r="E32" s="189">
        <f t="shared" si="0"/>
        <v>5.4629629629629629E-3</v>
      </c>
      <c r="F32" s="190">
        <v>71</v>
      </c>
      <c r="G32" s="202" t="e">
        <f t="shared" si="1"/>
        <v>#REF!</v>
      </c>
      <c r="I32" s="293">
        <v>30</v>
      </c>
      <c r="J32" s="132" t="s">
        <v>62</v>
      </c>
      <c r="K32" s="296">
        <v>1.1018518518518518E-2</v>
      </c>
    </row>
    <row r="33" spans="1:11" ht="12" customHeight="1" x14ac:dyDescent="0.5">
      <c r="A33" s="197">
        <v>31</v>
      </c>
      <c r="B33" s="133"/>
      <c r="C33" s="281">
        <v>8.5763888888888886E-3</v>
      </c>
      <c r="D33" s="188" t="e">
        <f>N$4/HLOOKUP(DATEDIF(VLOOKUP(B33,Ages!A$1:D$161,4,FALSE),B$1,"y"),#REF!,16,FALSE)</f>
        <v>#REF!</v>
      </c>
      <c r="E33" s="189">
        <f t="shared" si="0"/>
        <v>4.5740740740740742E-3</v>
      </c>
      <c r="F33" s="190">
        <v>70</v>
      </c>
      <c r="G33" s="191" t="e">
        <f t="shared" si="1"/>
        <v>#REF!</v>
      </c>
      <c r="I33" s="293">
        <v>31</v>
      </c>
      <c r="J33" s="133" t="s">
        <v>360</v>
      </c>
      <c r="K33" s="296">
        <v>1.1041666666666667E-2</v>
      </c>
    </row>
    <row r="34" spans="1:11" ht="12" customHeight="1" x14ac:dyDescent="0.5">
      <c r="A34" s="197">
        <v>32</v>
      </c>
      <c r="B34" s="133"/>
      <c r="C34" s="296">
        <v>1.0925925925925926E-2</v>
      </c>
      <c r="D34" s="201" t="e">
        <f>N$3/HLOOKUP(DATEDIF(VLOOKUP(B34,Ages!A$1:D$161,4,FALSE),B$1,"y"),#REF!,16,FALSE)</f>
        <v>#REF!</v>
      </c>
      <c r="E34" s="189">
        <f t="shared" si="0"/>
        <v>5.8271604938271602E-3</v>
      </c>
      <c r="F34" s="190">
        <v>69</v>
      </c>
      <c r="G34" s="202" t="e">
        <f t="shared" si="1"/>
        <v>#REF!</v>
      </c>
      <c r="I34" s="293">
        <v>32</v>
      </c>
      <c r="J34" s="132" t="s">
        <v>292</v>
      </c>
      <c r="K34" s="296">
        <v>1.1076388888888889E-2</v>
      </c>
    </row>
    <row r="35" spans="1:11" ht="12" customHeight="1" x14ac:dyDescent="0.5">
      <c r="A35" s="197">
        <v>33</v>
      </c>
      <c r="B35" s="133"/>
      <c r="C35" s="296">
        <v>1.0543981481481482E-2</v>
      </c>
      <c r="D35" s="188" t="e">
        <f>N$4/HLOOKUP(DATEDIF(VLOOKUP(B35,Ages!A$1:D$161,4,FALSE),B$1,"y"),#REF!,16,FALSE)</f>
        <v>#REF!</v>
      </c>
      <c r="E35" s="189">
        <f t="shared" si="0"/>
        <v>5.6234567901234569E-3</v>
      </c>
      <c r="F35" s="190">
        <v>68</v>
      </c>
      <c r="G35" s="191" t="e">
        <f t="shared" si="1"/>
        <v>#REF!</v>
      </c>
      <c r="I35" s="293">
        <v>33</v>
      </c>
      <c r="J35" s="132" t="s">
        <v>191</v>
      </c>
      <c r="K35" s="296">
        <v>1.1238425925925926E-2</v>
      </c>
    </row>
    <row r="36" spans="1:11" ht="12" customHeight="1" x14ac:dyDescent="0.5">
      <c r="A36" s="197">
        <v>34</v>
      </c>
      <c r="B36" s="133"/>
      <c r="C36" s="296">
        <v>1.1273148148148148E-2</v>
      </c>
      <c r="D36" s="201" t="e">
        <f>N$3/HLOOKUP(DATEDIF(VLOOKUP(B36,Ages!A$1:D$161,4,FALSE),B$1,"y"),#REF!,16,FALSE)</f>
        <v>#REF!</v>
      </c>
      <c r="E36" s="189">
        <f t="shared" si="0"/>
        <v>6.012345679012346E-3</v>
      </c>
      <c r="F36" s="190">
        <v>67</v>
      </c>
      <c r="G36" s="202" t="e">
        <f t="shared" si="1"/>
        <v>#REF!</v>
      </c>
      <c r="I36" s="293">
        <v>34</v>
      </c>
      <c r="J36" s="133" t="s">
        <v>359</v>
      </c>
      <c r="K36" s="296">
        <v>1.1273148148148148E-2</v>
      </c>
    </row>
    <row r="37" spans="1:11" ht="12" customHeight="1" x14ac:dyDescent="0.5">
      <c r="A37" s="197">
        <v>35</v>
      </c>
      <c r="B37" s="133"/>
      <c r="C37" s="296">
        <v>1.1574074074074073E-2</v>
      </c>
      <c r="D37" s="201" t="e">
        <f>N$3/HLOOKUP(DATEDIF(VLOOKUP(B37,Ages!A$1:D$161,4,FALSE),B$1,"y"),#REF!,16,FALSE)</f>
        <v>#REF!</v>
      </c>
      <c r="E37" s="189">
        <f t="shared" si="0"/>
        <v>6.1728395061728392E-3</v>
      </c>
      <c r="F37" s="190">
        <v>66</v>
      </c>
      <c r="G37" s="202" t="e">
        <f t="shared" si="1"/>
        <v>#REF!</v>
      </c>
      <c r="I37" s="293">
        <v>35</v>
      </c>
      <c r="J37" s="133" t="s">
        <v>413</v>
      </c>
      <c r="K37" s="296">
        <v>1.1307870370370371E-2</v>
      </c>
    </row>
    <row r="38" spans="1:11" ht="12" customHeight="1" x14ac:dyDescent="0.5">
      <c r="A38" s="197">
        <v>36</v>
      </c>
      <c r="B38" s="133"/>
      <c r="C38" s="296">
        <v>1.1817129629629629E-2</v>
      </c>
      <c r="D38" s="201" t="e">
        <f>N$3/HLOOKUP(DATEDIF(VLOOKUP(B38,Ages!A$1:D$161,4,FALSE),B$1,"y"),#REF!,16,FALSE)</f>
        <v>#REF!</v>
      </c>
      <c r="E38" s="189">
        <f t="shared" si="0"/>
        <v>6.3024691358024689E-3</v>
      </c>
      <c r="F38" s="190">
        <v>65</v>
      </c>
      <c r="G38" s="202" t="e">
        <f t="shared" si="1"/>
        <v>#REF!</v>
      </c>
      <c r="I38" s="293">
        <v>36</v>
      </c>
      <c r="J38" s="133" t="s">
        <v>388</v>
      </c>
      <c r="K38" s="296">
        <v>1.1342592592592593E-2</v>
      </c>
    </row>
    <row r="39" spans="1:11" ht="12" customHeight="1" x14ac:dyDescent="0.5">
      <c r="A39" s="197">
        <v>37</v>
      </c>
      <c r="B39" s="133"/>
      <c r="C39" s="296">
        <v>1.0474537037037037E-2</v>
      </c>
      <c r="D39" s="201" t="e">
        <f>N$3/HLOOKUP(DATEDIF(VLOOKUP(B39,Ages!A$1:D$161,4,FALSE),B$1,"y"),#REF!,16,FALSE)</f>
        <v>#REF!</v>
      </c>
      <c r="E39" s="189">
        <f t="shared" si="0"/>
        <v>5.5864197530864201E-3</v>
      </c>
      <c r="F39" s="190">
        <v>64</v>
      </c>
      <c r="G39" s="202" t="e">
        <f t="shared" si="1"/>
        <v>#REF!</v>
      </c>
      <c r="I39" s="293">
        <v>37</v>
      </c>
      <c r="J39" s="133" t="s">
        <v>453</v>
      </c>
      <c r="K39" s="296">
        <v>1.1354166666666667E-2</v>
      </c>
    </row>
    <row r="40" spans="1:11" ht="12" customHeight="1" x14ac:dyDescent="0.5">
      <c r="A40" s="197">
        <v>38</v>
      </c>
      <c r="B40" s="132"/>
      <c r="C40" s="296">
        <v>1.1585648148148149E-2</v>
      </c>
      <c r="D40" s="188" t="e">
        <f>N$4/HLOOKUP(DATEDIF(VLOOKUP(B40,Ages!A$1:D$161,4,FALSE),B$1,"y"),#REF!,16,FALSE)</f>
        <v>#REF!</v>
      </c>
      <c r="E40" s="189">
        <f t="shared" si="0"/>
        <v>6.1790123456790125E-3</v>
      </c>
      <c r="F40" s="190">
        <v>63</v>
      </c>
      <c r="G40" s="191" t="e">
        <f t="shared" si="1"/>
        <v>#REF!</v>
      </c>
      <c r="I40" s="293">
        <v>38</v>
      </c>
      <c r="J40" s="132" t="s">
        <v>393</v>
      </c>
      <c r="K40" s="296">
        <v>1.1527777777777777E-2</v>
      </c>
    </row>
    <row r="41" spans="1:11" ht="12" customHeight="1" x14ac:dyDescent="0.5">
      <c r="A41" s="197">
        <v>39</v>
      </c>
      <c r="B41" s="133"/>
      <c r="C41" s="296">
        <v>1.21875E-2</v>
      </c>
      <c r="D41" s="188" t="e">
        <f>N$4/HLOOKUP(DATEDIF(VLOOKUP(B41,Ages!A$1:D$161,4,FALSE),B$1,"y"),#REF!,16,FALSE)</f>
        <v>#REF!</v>
      </c>
      <c r="E41" s="189">
        <f t="shared" si="0"/>
        <v>6.5000000000000006E-3</v>
      </c>
      <c r="F41" s="190">
        <v>62</v>
      </c>
      <c r="G41" s="191" t="e">
        <f t="shared" si="1"/>
        <v>#REF!</v>
      </c>
      <c r="I41" s="293">
        <v>39</v>
      </c>
      <c r="J41" s="133" t="s">
        <v>276</v>
      </c>
      <c r="K41" s="296">
        <v>1.1539351851851851E-2</v>
      </c>
    </row>
    <row r="42" spans="1:11" ht="12" customHeight="1" x14ac:dyDescent="0.5">
      <c r="A42" s="197">
        <v>40</v>
      </c>
      <c r="B42" s="133"/>
      <c r="C42" s="296">
        <v>1.1354166666666667E-2</v>
      </c>
      <c r="D42" s="201" t="e">
        <f>N$3/HLOOKUP(DATEDIF(VLOOKUP(B42,Ages!A$1:D$161,4,FALSE),B$1,"y"),#REF!,16,FALSE)</f>
        <v>#REF!</v>
      </c>
      <c r="E42" s="189">
        <f t="shared" si="0"/>
        <v>6.0555555555555553E-3</v>
      </c>
      <c r="F42" s="190">
        <v>61</v>
      </c>
      <c r="G42" s="202" t="e">
        <f t="shared" si="1"/>
        <v>#REF!</v>
      </c>
      <c r="I42" s="293">
        <v>40</v>
      </c>
      <c r="J42" s="133" t="s">
        <v>144</v>
      </c>
      <c r="K42" s="296">
        <v>1.1574074074074073E-2</v>
      </c>
    </row>
    <row r="43" spans="1:11" ht="12" customHeight="1" x14ac:dyDescent="0.5">
      <c r="A43" s="197">
        <v>41</v>
      </c>
      <c r="B43" s="132"/>
      <c r="C43" s="281" t="s">
        <v>452</v>
      </c>
      <c r="D43" s="188" t="e">
        <f>N$4/HLOOKUP(DATEDIF(VLOOKUP(B43,Ages!A$1:D$161,4,FALSE),B$1,"y"),#REF!,16,FALSE)</f>
        <v>#REF!</v>
      </c>
      <c r="E43" s="189">
        <f t="shared" si="0"/>
        <v>4.9444444444444449E-3</v>
      </c>
      <c r="F43" s="190">
        <v>60</v>
      </c>
      <c r="G43" s="191" t="e">
        <f t="shared" si="1"/>
        <v>#REF!</v>
      </c>
      <c r="I43" s="293">
        <v>41</v>
      </c>
      <c r="J43" s="132" t="s">
        <v>454</v>
      </c>
      <c r="K43" s="296">
        <v>1.1585648148148149E-2</v>
      </c>
    </row>
    <row r="44" spans="1:11" ht="12" customHeight="1" x14ac:dyDescent="0.5">
      <c r="A44" s="197">
        <v>42</v>
      </c>
      <c r="B44" s="133"/>
      <c r="C44" s="296">
        <v>1.1307870370370371E-2</v>
      </c>
      <c r="D44" s="201" t="e">
        <f>N$3/HLOOKUP(DATEDIF(VLOOKUP(B44,Ages!A$1:D$161,4,FALSE),B$1,"y"),#REF!,16,FALSE)</f>
        <v>#REF!</v>
      </c>
      <c r="E44" s="189">
        <f t="shared" si="0"/>
        <v>6.0308641975308644E-3</v>
      </c>
      <c r="F44" s="190">
        <v>59</v>
      </c>
      <c r="G44" s="202" t="e">
        <f t="shared" si="1"/>
        <v>#REF!</v>
      </c>
      <c r="I44" s="293">
        <v>42</v>
      </c>
      <c r="J44" s="133" t="s">
        <v>389</v>
      </c>
      <c r="K44" s="296">
        <v>1.1817129629629629E-2</v>
      </c>
    </row>
    <row r="45" spans="1:11" ht="12" customHeight="1" x14ac:dyDescent="0.5">
      <c r="A45" s="197">
        <v>43</v>
      </c>
      <c r="B45" s="133"/>
      <c r="C45" s="296">
        <v>1.462962962962963E-2</v>
      </c>
      <c r="D45" s="201" t="e">
        <f>N$3/HLOOKUP(DATEDIF(VLOOKUP(B45,Ages!A$1:D$161,4,FALSE),B$1,"y"),#REF!,16,FALSE)</f>
        <v>#REF!</v>
      </c>
      <c r="E45" s="189">
        <f t="shared" si="0"/>
        <v>7.8024691358024693E-3</v>
      </c>
      <c r="F45" s="190">
        <v>58</v>
      </c>
      <c r="G45" s="202" t="e">
        <f t="shared" si="1"/>
        <v>#REF!</v>
      </c>
      <c r="I45" s="293">
        <v>43</v>
      </c>
      <c r="J45" s="133" t="s">
        <v>287</v>
      </c>
      <c r="K45" s="296">
        <v>1.21875E-2</v>
      </c>
    </row>
    <row r="46" spans="1:11" ht="12" customHeight="1" x14ac:dyDescent="0.5">
      <c r="A46" s="197">
        <v>44</v>
      </c>
      <c r="B46" s="133"/>
      <c r="C46" s="296">
        <v>1.1342592592592593E-2</v>
      </c>
      <c r="D46" s="201" t="e">
        <f>N$3/HLOOKUP(DATEDIF(VLOOKUP(B46,Ages!A$1:D$161,4,FALSE),B$1,"y"),#REF!,16,FALSE)</f>
        <v>#REF!</v>
      </c>
      <c r="E46" s="189">
        <f t="shared" si="0"/>
        <v>6.0493827160493828E-3</v>
      </c>
      <c r="F46" s="190">
        <v>57</v>
      </c>
      <c r="G46" s="202" t="e">
        <f t="shared" si="1"/>
        <v>#REF!</v>
      </c>
      <c r="I46" s="197">
        <v>44</v>
      </c>
      <c r="J46" s="133" t="s">
        <v>90</v>
      </c>
      <c r="K46" s="296">
        <v>1.2789351851851852E-2</v>
      </c>
    </row>
    <row r="47" spans="1:11" ht="12" customHeight="1" x14ac:dyDescent="0.5">
      <c r="A47" s="197">
        <v>45</v>
      </c>
      <c r="B47" s="132"/>
      <c r="C47" s="299">
        <v>1.5370370370370371E-2</v>
      </c>
      <c r="D47" s="201" t="e">
        <f>N$3/HLOOKUP(DATEDIF(VLOOKUP(B47,Ages!A$1:D$161,4,FALSE),B$1,"y"),#REF!,16,FALSE)</f>
        <v>#REF!</v>
      </c>
      <c r="E47" s="189">
        <f t="shared" si="0"/>
        <v>8.197530864197531E-3</v>
      </c>
      <c r="F47" s="190">
        <v>56</v>
      </c>
      <c r="G47" s="202" t="e">
        <f t="shared" si="1"/>
        <v>#REF!</v>
      </c>
      <c r="I47" s="197">
        <v>45</v>
      </c>
      <c r="J47" s="133" t="s">
        <v>86</v>
      </c>
      <c r="K47" s="296">
        <v>1.462962962962963E-2</v>
      </c>
    </row>
    <row r="48" spans="1:11" ht="12" customHeight="1" x14ac:dyDescent="0.5">
      <c r="A48" s="197">
        <v>46</v>
      </c>
      <c r="B48" s="133"/>
      <c r="C48" s="296">
        <v>1.1539351851851851E-2</v>
      </c>
      <c r="D48" s="201" t="e">
        <f>N$3/HLOOKUP(DATEDIF(VLOOKUP(B48,Ages!A$1:D$161,4,FALSE),B$1,"y"),#REF!,16,FALSE)</f>
        <v>#REF!</v>
      </c>
      <c r="E48" s="189">
        <f t="shared" si="0"/>
        <v>6.1543209876543208E-3</v>
      </c>
      <c r="F48" s="190">
        <v>55</v>
      </c>
      <c r="G48" s="202" t="e">
        <f t="shared" si="1"/>
        <v>#REF!</v>
      </c>
      <c r="I48" s="197">
        <v>46</v>
      </c>
      <c r="J48" s="132" t="s">
        <v>122</v>
      </c>
      <c r="K48" s="299">
        <v>1.5370370370370371E-2</v>
      </c>
    </row>
    <row r="49" spans="1:11" ht="12" customHeight="1" x14ac:dyDescent="0.5">
      <c r="A49" s="197">
        <v>47</v>
      </c>
      <c r="B49" s="132"/>
      <c r="C49" s="299">
        <v>1.6192129629629629E-2</v>
      </c>
      <c r="D49" s="201" t="e">
        <f>N$3/HLOOKUP(DATEDIF(VLOOKUP(B49,Ages!A$1:D$161,4,FALSE),B$1,"y"),#REF!,16,FALSE)</f>
        <v>#REF!</v>
      </c>
      <c r="E49" s="189">
        <f t="shared" si="0"/>
        <v>8.6358024691358028E-3</v>
      </c>
      <c r="F49" s="190">
        <v>54</v>
      </c>
      <c r="G49" s="202" t="e">
        <f t="shared" si="1"/>
        <v>#REF!</v>
      </c>
      <c r="I49" s="197">
        <v>47</v>
      </c>
      <c r="J49" s="132" t="s">
        <v>207</v>
      </c>
      <c r="K49" s="299">
        <v>1.6168981481481482E-2</v>
      </c>
    </row>
    <row r="50" spans="1:11" ht="12" customHeight="1" x14ac:dyDescent="0.5">
      <c r="A50" s="218">
        <v>48</v>
      </c>
      <c r="B50" s="287"/>
      <c r="C50" s="300">
        <v>1.6168981481481482E-2</v>
      </c>
      <c r="D50" s="221" t="e">
        <f>N$3/HLOOKUP(DATEDIF(VLOOKUP(B50,Ages!A$1:D$161,4,FALSE),B$1,"y"),#REF!,16,FALSE)</f>
        <v>#REF!</v>
      </c>
      <c r="E50" s="222">
        <f t="shared" si="0"/>
        <v>8.6234567901234578E-3</v>
      </c>
      <c r="F50" s="190">
        <v>53</v>
      </c>
      <c r="G50" s="223" t="e">
        <f t="shared" si="1"/>
        <v>#REF!</v>
      </c>
      <c r="I50" s="218">
        <v>48</v>
      </c>
      <c r="J50" s="287" t="s">
        <v>279</v>
      </c>
      <c r="K50" s="300">
        <v>1.6192129629629629E-2</v>
      </c>
    </row>
  </sheetData>
  <sortState xmlns:xlrd2="http://schemas.microsoft.com/office/spreadsheetml/2017/richdata2" ref="B3:G50">
    <sortCondition descending="1" ref="G3:G50"/>
  </sortState>
  <mergeCells count="1">
    <mergeCell ref="N10:O10"/>
  </mergeCells>
  <phoneticPr fontId="0" type="noConversion"/>
  <pageMargins left="0.75" right="0.75" top="1" bottom="1" header="0.5" footer="0.5"/>
  <pageSetup paperSize="9" scale="68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P53"/>
  <sheetViews>
    <sheetView showGridLines="0" workbookViewId="0">
      <selection activeCell="B3" sqref="B3:B42"/>
    </sheetView>
  </sheetViews>
  <sheetFormatPr defaultColWidth="13.52734375" defaultRowHeight="14.35" x14ac:dyDescent="0.5"/>
  <cols>
    <col min="1" max="1" width="4.41015625" style="184" customWidth="1"/>
    <col min="2" max="2" width="21.1171875" style="192" customWidth="1"/>
    <col min="3" max="4" width="8.64453125" style="225" customWidth="1"/>
    <col min="5" max="5" width="5.87890625" style="226" bestFit="1" customWidth="1"/>
    <col min="6" max="6" width="4.1171875" style="184" customWidth="1"/>
    <col min="7" max="7" width="11.1171875" style="184" bestFit="1" customWidth="1"/>
    <col min="8" max="8" width="5.29296875" style="192" customWidth="1"/>
    <col min="9" max="9" width="4.1171875" style="192" bestFit="1" customWidth="1"/>
    <col min="10" max="10" width="21.1171875" style="192" bestFit="1" customWidth="1"/>
    <col min="11" max="11" width="8.29296875" style="184" customWidth="1"/>
    <col min="12" max="12" width="2.1171875" style="192" customWidth="1"/>
    <col min="13" max="13" width="16.29296875" style="192" bestFit="1" customWidth="1"/>
    <col min="14" max="14" width="10.87890625" style="192" bestFit="1" customWidth="1"/>
    <col min="15" max="15" width="20.46875" style="192" customWidth="1"/>
    <col min="16" max="16" width="4.1171875" style="192" customWidth="1"/>
    <col min="17" max="16384" width="13.52734375" style="192"/>
  </cols>
  <sheetData>
    <row r="1" spans="1:16" s="172" customFormat="1" ht="25.5" customHeight="1" x14ac:dyDescent="0.4">
      <c r="B1" s="173">
        <v>45987</v>
      </c>
      <c r="C1" s="174"/>
      <c r="D1" s="175"/>
      <c r="E1" s="176"/>
      <c r="G1" s="177">
        <v>1</v>
      </c>
      <c r="H1" s="178" t="s">
        <v>73</v>
      </c>
      <c r="J1" s="172" t="s">
        <v>283</v>
      </c>
      <c r="K1" s="179"/>
    </row>
    <row r="2" spans="1:16" s="184" customFormat="1" x14ac:dyDescent="0.5">
      <c r="A2" s="180" t="s">
        <v>3</v>
      </c>
      <c r="B2" s="181" t="s">
        <v>45</v>
      </c>
      <c r="C2" s="182" t="s">
        <v>0</v>
      </c>
      <c r="D2" s="182" t="s">
        <v>236</v>
      </c>
      <c r="E2" s="180" t="s">
        <v>6</v>
      </c>
      <c r="F2" s="180" t="s">
        <v>245</v>
      </c>
      <c r="G2" s="183" t="s">
        <v>39</v>
      </c>
      <c r="I2" s="180" t="s">
        <v>3</v>
      </c>
      <c r="J2" s="181" t="s">
        <v>44</v>
      </c>
      <c r="K2" s="182" t="s">
        <v>0</v>
      </c>
      <c r="M2" s="185"/>
    </row>
    <row r="3" spans="1:16" ht="12" customHeight="1" x14ac:dyDescent="0.5">
      <c r="A3" s="186">
        <v>1</v>
      </c>
      <c r="B3" s="131"/>
      <c r="C3" s="187">
        <v>5.6481481481481478E-3</v>
      </c>
      <c r="D3" s="201" t="e">
        <f>N$3/HLOOKUP(DATEDIF(VLOOKUP(B3,Ages!A$1:D$161,4,FALSE),B$1,"y"),#REF!,14,FALSE)</f>
        <v>#REF!</v>
      </c>
      <c r="E3" s="189">
        <f t="shared" ref="E3:E42" si="0">C3/G$1</f>
        <v>5.6481481481481478E-3</v>
      </c>
      <c r="F3" s="190">
        <v>100</v>
      </c>
      <c r="G3" s="202" t="e">
        <f t="shared" ref="G3:G42" si="1">(D3/C3)</f>
        <v>#REF!</v>
      </c>
      <c r="I3" s="186">
        <v>1</v>
      </c>
      <c r="J3" s="131" t="s">
        <v>294</v>
      </c>
      <c r="K3" s="187">
        <v>3.6574074074074074E-3</v>
      </c>
      <c r="L3" s="193"/>
      <c r="M3" s="194" t="s">
        <v>247</v>
      </c>
      <c r="N3" s="195" t="e">
        <f>(HLOOKUP("OC",#REF!,14,FALSE))/86400</f>
        <v>#REF!</v>
      </c>
      <c r="O3" s="196"/>
    </row>
    <row r="4" spans="1:16" ht="12" customHeight="1" x14ac:dyDescent="0.5">
      <c r="A4" s="197">
        <v>2</v>
      </c>
      <c r="B4" s="133"/>
      <c r="C4" s="137">
        <v>4.340277777777778E-3</v>
      </c>
      <c r="D4" s="201" t="e">
        <f>N$3/HLOOKUP(DATEDIF(VLOOKUP(B4,Ages!A$1:D$161,4,FALSE),B$1,"y"),#REF!,14,FALSE)</f>
        <v>#REF!</v>
      </c>
      <c r="E4" s="189">
        <f t="shared" si="0"/>
        <v>4.340277777777778E-3</v>
      </c>
      <c r="F4" s="190">
        <v>99</v>
      </c>
      <c r="G4" s="202" t="e">
        <f t="shared" si="1"/>
        <v>#REF!</v>
      </c>
      <c r="I4" s="197">
        <v>2</v>
      </c>
      <c r="J4" s="133" t="s">
        <v>399</v>
      </c>
      <c r="K4" s="137">
        <v>3.9004629629629628E-3</v>
      </c>
      <c r="L4" s="193"/>
      <c r="M4" s="198" t="s">
        <v>246</v>
      </c>
      <c r="N4" s="199" t="e">
        <f>(HLOOKUP("OC",#REF!,14,FALSE))/86400</f>
        <v>#REF!</v>
      </c>
      <c r="O4" s="200"/>
    </row>
    <row r="5" spans="1:16" ht="12" customHeight="1" x14ac:dyDescent="0.5">
      <c r="A5" s="197">
        <v>3</v>
      </c>
      <c r="B5" s="133"/>
      <c r="C5" s="137">
        <v>5.7060185185185183E-3</v>
      </c>
      <c r="D5" s="201" t="e">
        <f>N$3/HLOOKUP(DATEDIF(VLOOKUP(B5,Ages!A$1:D$161,4,FALSE),B$1,"y"),#REF!,14,FALSE)</f>
        <v>#REF!</v>
      </c>
      <c r="E5" s="189">
        <f t="shared" si="0"/>
        <v>5.7060185185185183E-3</v>
      </c>
      <c r="F5" s="190">
        <v>98</v>
      </c>
      <c r="G5" s="202" t="e">
        <f t="shared" si="1"/>
        <v>#REF!</v>
      </c>
      <c r="I5" s="197">
        <v>3</v>
      </c>
      <c r="J5" s="133" t="s">
        <v>392</v>
      </c>
      <c r="K5" s="137">
        <v>4.0393518518518521E-3</v>
      </c>
      <c r="L5" s="193"/>
    </row>
    <row r="6" spans="1:16" ht="12" customHeight="1" x14ac:dyDescent="0.5">
      <c r="A6" s="197">
        <v>4</v>
      </c>
      <c r="B6" s="133"/>
      <c r="C6" s="137">
        <v>5.7291666666666663E-3</v>
      </c>
      <c r="D6" s="201" t="e">
        <f>N$3/HLOOKUP(DATEDIF(VLOOKUP(B6,Ages!A$1:D$161,4,FALSE),B$1,"y"),#REF!,14,FALSE)</f>
        <v>#REF!</v>
      </c>
      <c r="E6" s="189">
        <f t="shared" si="0"/>
        <v>5.7291666666666663E-3</v>
      </c>
      <c r="F6" s="190">
        <v>97</v>
      </c>
      <c r="G6" s="202" t="e">
        <f t="shared" si="1"/>
        <v>#REF!</v>
      </c>
      <c r="I6" s="197">
        <v>4</v>
      </c>
      <c r="J6" s="133" t="s">
        <v>123</v>
      </c>
      <c r="K6" s="137">
        <v>4.1435185185185186E-3</v>
      </c>
      <c r="L6" s="193"/>
      <c r="M6" s="203" t="s">
        <v>240</v>
      </c>
      <c r="N6" s="204"/>
      <c r="O6" s="205"/>
      <c r="P6" s="217"/>
    </row>
    <row r="7" spans="1:16" ht="12" customHeight="1" x14ac:dyDescent="0.5">
      <c r="A7" s="197">
        <v>5</v>
      </c>
      <c r="B7" s="133"/>
      <c r="C7" s="137">
        <v>3.6574074074074074E-3</v>
      </c>
      <c r="D7" s="188" t="e">
        <f>N$4/HLOOKUP(DATEDIF(VLOOKUP(B7,Ages!A$1:D$161,4,FALSE),B$1,"y"),#REF!,14,FALSE)</f>
        <v>#REF!</v>
      </c>
      <c r="E7" s="189">
        <f t="shared" si="0"/>
        <v>3.6574074074074074E-3</v>
      </c>
      <c r="F7" s="190">
        <v>96</v>
      </c>
      <c r="G7" s="191" t="e">
        <f t="shared" si="1"/>
        <v>#REF!</v>
      </c>
      <c r="I7" s="197">
        <v>5</v>
      </c>
      <c r="J7" s="133" t="s">
        <v>275</v>
      </c>
      <c r="K7" s="137">
        <v>4.340277777777778E-3</v>
      </c>
      <c r="L7" s="193"/>
      <c r="M7" s="122" t="s">
        <v>241</v>
      </c>
      <c r="N7" s="206"/>
      <c r="O7" s="207"/>
      <c r="P7" s="224"/>
    </row>
    <row r="8" spans="1:16" ht="12" customHeight="1" x14ac:dyDescent="0.5">
      <c r="A8" s="197">
        <v>6</v>
      </c>
      <c r="B8" s="133"/>
      <c r="C8" s="137">
        <v>4.7916666666666663E-3</v>
      </c>
      <c r="D8" s="188" t="e">
        <f>N$4/HLOOKUP(DATEDIF(VLOOKUP(B8,Ages!A$1:D$161,4,FALSE),B$1,"y"),#REF!,14,FALSE)</f>
        <v>#REF!</v>
      </c>
      <c r="E8" s="189">
        <f t="shared" si="0"/>
        <v>4.7916666666666663E-3</v>
      </c>
      <c r="F8" s="190">
        <v>95</v>
      </c>
      <c r="G8" s="191" t="e">
        <f t="shared" si="1"/>
        <v>#REF!</v>
      </c>
      <c r="I8" s="197">
        <v>6</v>
      </c>
      <c r="J8" s="133" t="s">
        <v>281</v>
      </c>
      <c r="K8" s="137">
        <v>4.4444444444444444E-3</v>
      </c>
      <c r="L8" s="193"/>
    </row>
    <row r="9" spans="1:16" ht="12" customHeight="1" x14ac:dyDescent="0.5">
      <c r="A9" s="197">
        <v>7</v>
      </c>
      <c r="B9" s="133"/>
      <c r="C9" s="137">
        <v>3.9004629629629628E-3</v>
      </c>
      <c r="D9" s="188" t="e">
        <f>N$4/HLOOKUP(DATEDIF(VLOOKUP(B9,Ages!A$1:D$161,4,FALSE),B$1,"y"),#REF!,14,FALSE)</f>
        <v>#REF!</v>
      </c>
      <c r="E9" s="189">
        <f t="shared" si="0"/>
        <v>3.9004629629629628E-3</v>
      </c>
      <c r="F9" s="190">
        <v>94</v>
      </c>
      <c r="G9" s="191" t="e">
        <f t="shared" si="1"/>
        <v>#REF!</v>
      </c>
      <c r="I9" s="197">
        <v>7</v>
      </c>
      <c r="J9" s="133" t="s">
        <v>401</v>
      </c>
      <c r="K9" s="137">
        <v>4.4675925925925924E-3</v>
      </c>
      <c r="L9" s="193"/>
    </row>
    <row r="10" spans="1:16" ht="12" customHeight="1" x14ac:dyDescent="0.5">
      <c r="A10" s="197">
        <v>8</v>
      </c>
      <c r="B10" s="133"/>
      <c r="C10" s="137">
        <v>5.5787037037037038E-3</v>
      </c>
      <c r="D10" s="201" t="e">
        <f>N$3/HLOOKUP(DATEDIF(VLOOKUP(B10,Ages!A$1:D$161,4,FALSE),B$1,"y"),#REF!,14,FALSE)</f>
        <v>#REF!</v>
      </c>
      <c r="E10" s="189">
        <f t="shared" si="0"/>
        <v>5.5787037037037038E-3</v>
      </c>
      <c r="F10" s="190">
        <v>93</v>
      </c>
      <c r="G10" s="202" t="e">
        <f t="shared" si="1"/>
        <v>#REF!</v>
      </c>
      <c r="I10" s="197">
        <v>8</v>
      </c>
      <c r="J10" s="133" t="s">
        <v>340</v>
      </c>
      <c r="K10" s="208" t="s">
        <v>390</v>
      </c>
      <c r="L10" s="193"/>
      <c r="M10" s="209">
        <v>58</v>
      </c>
      <c r="N10" s="422" t="s">
        <v>237</v>
      </c>
      <c r="O10" s="423"/>
    </row>
    <row r="11" spans="1:16" ht="12" customHeight="1" x14ac:dyDescent="0.5">
      <c r="A11" s="197">
        <v>9</v>
      </c>
      <c r="B11" s="133"/>
      <c r="C11" s="137">
        <v>5.2662037037037035E-3</v>
      </c>
      <c r="D11" s="188" t="e">
        <f>N$4/HLOOKUP(DATEDIF(VLOOKUP(B11,Ages!A$1:D$161,4,FALSE),B$1,"y"),#REF!,14,FALSE)</f>
        <v>#REF!</v>
      </c>
      <c r="E11" s="189">
        <f t="shared" si="0"/>
        <v>5.2662037037037035E-3</v>
      </c>
      <c r="F11" s="190">
        <v>92</v>
      </c>
      <c r="G11" s="191" t="e">
        <f t="shared" si="1"/>
        <v>#REF!</v>
      </c>
      <c r="I11" s="197">
        <v>9</v>
      </c>
      <c r="J11" s="133" t="s">
        <v>400</v>
      </c>
      <c r="K11" s="137">
        <v>4.5254629629629629E-3</v>
      </c>
      <c r="L11" s="193"/>
      <c r="M11" s="210" t="s">
        <v>242</v>
      </c>
      <c r="N11" s="210" t="s">
        <v>243</v>
      </c>
      <c r="O11" s="210" t="s">
        <v>244</v>
      </c>
    </row>
    <row r="12" spans="1:16" ht="12" customHeight="1" x14ac:dyDescent="0.5">
      <c r="A12" s="197">
        <v>10</v>
      </c>
      <c r="B12" s="133"/>
      <c r="C12" s="208" t="s">
        <v>390</v>
      </c>
      <c r="D12" s="188" t="e">
        <f>N$4/HLOOKUP(DATEDIF(VLOOKUP(B12,Ages!A$1:D$161,4,FALSE),B$1,"y"),#REF!,14,FALSE)</f>
        <v>#REF!</v>
      </c>
      <c r="E12" s="189">
        <f t="shared" si="0"/>
        <v>4.4791666666666669E-3</v>
      </c>
      <c r="F12" s="190">
        <v>91</v>
      </c>
      <c r="G12" s="191" t="e">
        <f t="shared" si="1"/>
        <v>#REF!</v>
      </c>
      <c r="I12" s="197">
        <v>10</v>
      </c>
      <c r="J12" s="133" t="s">
        <v>345</v>
      </c>
      <c r="K12" s="137">
        <v>4.7916666666666663E-3</v>
      </c>
      <c r="L12" s="193"/>
      <c r="M12" s="211" t="e">
        <f>HLOOKUP(M10,#REF!,14,FALSE)</f>
        <v>#REF!</v>
      </c>
      <c r="N12" s="212" t="e">
        <f>N3/M12</f>
        <v>#REF!</v>
      </c>
      <c r="O12" s="213" t="s">
        <v>238</v>
      </c>
    </row>
    <row r="13" spans="1:16" ht="12" customHeight="1" x14ac:dyDescent="0.5">
      <c r="A13" s="197">
        <v>11</v>
      </c>
      <c r="B13" s="133"/>
      <c r="C13" s="137">
        <v>4.4444444444444444E-3</v>
      </c>
      <c r="D13" s="188" t="e">
        <f>N$4/HLOOKUP(DATEDIF(VLOOKUP(B13,Ages!A$1:D$161,4,FALSE),B$1,"y"),#REF!,14,FALSE)</f>
        <v>#REF!</v>
      </c>
      <c r="E13" s="189">
        <f t="shared" si="0"/>
        <v>4.4444444444444444E-3</v>
      </c>
      <c r="F13" s="190">
        <v>90</v>
      </c>
      <c r="G13" s="191" t="e">
        <f t="shared" si="1"/>
        <v>#REF!</v>
      </c>
      <c r="I13" s="197">
        <v>11</v>
      </c>
      <c r="J13" s="133" t="s">
        <v>182</v>
      </c>
      <c r="K13" s="137">
        <v>4.9537037037037041E-3</v>
      </c>
      <c r="L13" s="193"/>
      <c r="M13" s="214" t="e">
        <f>HLOOKUP(M10,#REF!,14,FALSE)</f>
        <v>#REF!</v>
      </c>
      <c r="N13" s="215" t="e">
        <f>N4/M13</f>
        <v>#REF!</v>
      </c>
      <c r="O13" s="216" t="s">
        <v>239</v>
      </c>
    </row>
    <row r="14" spans="1:16" ht="12" customHeight="1" x14ac:dyDescent="0.5">
      <c r="A14" s="197">
        <v>12</v>
      </c>
      <c r="B14" s="133"/>
      <c r="C14" s="137">
        <v>5.3587962962962964E-3</v>
      </c>
      <c r="D14" s="188" t="e">
        <f>N$4/HLOOKUP(DATEDIF(VLOOKUP(B14,Ages!A$1:D$161,4,FALSE),B$1,"y"),#REF!,14,FALSE)</f>
        <v>#REF!</v>
      </c>
      <c r="E14" s="189">
        <f t="shared" si="0"/>
        <v>5.3587962962962964E-3</v>
      </c>
      <c r="F14" s="190">
        <v>89</v>
      </c>
      <c r="G14" s="191" t="e">
        <f t="shared" si="1"/>
        <v>#REF!</v>
      </c>
      <c r="I14" s="197">
        <v>12</v>
      </c>
      <c r="J14" s="133" t="s">
        <v>350</v>
      </c>
      <c r="K14" s="137">
        <v>5.0115740740740737E-3</v>
      </c>
      <c r="L14" s="193"/>
      <c r="M14" s="217"/>
    </row>
    <row r="15" spans="1:16" ht="12" customHeight="1" x14ac:dyDescent="0.5">
      <c r="A15" s="197">
        <v>13</v>
      </c>
      <c r="B15" s="133"/>
      <c r="C15" s="137">
        <v>4.1435185185185186E-3</v>
      </c>
      <c r="D15" s="188" t="e">
        <f>N$4/HLOOKUP(DATEDIF(VLOOKUP(B15,Ages!A$1:D$161,4,FALSE),B$1,"y"),#REF!,14,FALSE)</f>
        <v>#REF!</v>
      </c>
      <c r="E15" s="189">
        <f t="shared" si="0"/>
        <v>4.1435185185185186E-3</v>
      </c>
      <c r="F15" s="190">
        <v>88</v>
      </c>
      <c r="G15" s="191" t="e">
        <f t="shared" si="1"/>
        <v>#REF!</v>
      </c>
      <c r="I15" s="197">
        <v>13</v>
      </c>
      <c r="J15" s="133" t="s">
        <v>295</v>
      </c>
      <c r="K15" s="137">
        <v>5.2199074074074075E-3</v>
      </c>
      <c r="L15" s="193"/>
      <c r="M15" s="117" t="s">
        <v>53</v>
      </c>
      <c r="N15" s="118"/>
      <c r="O15" s="119"/>
    </row>
    <row r="16" spans="1:16" ht="12" customHeight="1" x14ac:dyDescent="0.5">
      <c r="A16" s="197">
        <v>14</v>
      </c>
      <c r="B16" s="133"/>
      <c r="C16" s="137">
        <v>4.0393518518518521E-3</v>
      </c>
      <c r="D16" s="188" t="e">
        <f>N$4/HLOOKUP(DATEDIF(VLOOKUP(B16,Ages!A$1:D$161,4,FALSE),B$1,"y"),#REF!,14,FALSE)</f>
        <v>#REF!</v>
      </c>
      <c r="E16" s="189">
        <f t="shared" si="0"/>
        <v>4.0393518518518521E-3</v>
      </c>
      <c r="F16" s="190">
        <v>87</v>
      </c>
      <c r="G16" s="191" t="e">
        <f t="shared" si="1"/>
        <v>#REF!</v>
      </c>
      <c r="I16" s="197">
        <v>14</v>
      </c>
      <c r="J16" s="133" t="s">
        <v>102</v>
      </c>
      <c r="K16" s="137">
        <v>5.2430555555555555E-3</v>
      </c>
      <c r="L16" s="193"/>
      <c r="M16" s="120" t="s">
        <v>54</v>
      </c>
      <c r="N16" s="116"/>
      <c r="O16" s="121"/>
    </row>
    <row r="17" spans="1:15" ht="12" customHeight="1" x14ac:dyDescent="0.5">
      <c r="A17" s="197">
        <v>15</v>
      </c>
      <c r="B17" s="133"/>
      <c r="C17" s="137">
        <v>4.9537037037037041E-3</v>
      </c>
      <c r="D17" s="188" t="e">
        <f>N$4/HLOOKUP(DATEDIF(VLOOKUP(B17,Ages!A$1:D$161,4,FALSE),B$1,"y"),#REF!,14,FALSE)</f>
        <v>#REF!</v>
      </c>
      <c r="E17" s="189">
        <f t="shared" si="0"/>
        <v>4.9537037037037041E-3</v>
      </c>
      <c r="F17" s="190">
        <v>86</v>
      </c>
      <c r="G17" s="191" t="e">
        <f t="shared" si="1"/>
        <v>#REF!</v>
      </c>
      <c r="I17" s="197">
        <v>15</v>
      </c>
      <c r="J17" s="133" t="s">
        <v>339</v>
      </c>
      <c r="K17" s="137">
        <v>5.2662037037037035E-3</v>
      </c>
      <c r="L17" s="193"/>
      <c r="M17" s="120" t="s">
        <v>55</v>
      </c>
      <c r="N17" s="116"/>
      <c r="O17" s="121"/>
    </row>
    <row r="18" spans="1:15" ht="12" customHeight="1" x14ac:dyDescent="0.5">
      <c r="A18" s="197">
        <v>16</v>
      </c>
      <c r="B18" s="133"/>
      <c r="C18" s="137">
        <v>6.4467592592592588E-3</v>
      </c>
      <c r="D18" s="201" t="e">
        <f>N$3/HLOOKUP(DATEDIF(VLOOKUP(B18,Ages!A$1:D$161,4,FALSE),B$1,"y"),#REF!,14,FALSE)</f>
        <v>#REF!</v>
      </c>
      <c r="E18" s="189">
        <f t="shared" si="0"/>
        <v>6.4467592592592588E-3</v>
      </c>
      <c r="F18" s="190">
        <v>85</v>
      </c>
      <c r="G18" s="202" t="e">
        <f t="shared" si="1"/>
        <v>#REF!</v>
      </c>
      <c r="I18" s="197">
        <v>16</v>
      </c>
      <c r="J18" s="133" t="s">
        <v>290</v>
      </c>
      <c r="K18" s="137">
        <v>5.2777777777777779E-3</v>
      </c>
      <c r="L18" s="193"/>
      <c r="M18" s="120" t="s">
        <v>56</v>
      </c>
      <c r="N18" s="116"/>
      <c r="O18" s="121"/>
    </row>
    <row r="19" spans="1:15" ht="12" customHeight="1" x14ac:dyDescent="0.5">
      <c r="A19" s="197">
        <v>17</v>
      </c>
      <c r="B19" s="133"/>
      <c r="C19" s="137">
        <v>5.7638888888888887E-3</v>
      </c>
      <c r="D19" s="201" t="e">
        <f>N$3/HLOOKUP(DATEDIF(VLOOKUP(B19,Ages!A$1:D$161,4,FALSE),B$1,"y"),#REF!,14,FALSE)</f>
        <v>#REF!</v>
      </c>
      <c r="E19" s="189">
        <f t="shared" si="0"/>
        <v>5.7638888888888887E-3</v>
      </c>
      <c r="F19" s="190">
        <v>84</v>
      </c>
      <c r="G19" s="202" t="e">
        <f t="shared" si="1"/>
        <v>#REF!</v>
      </c>
      <c r="I19" s="197">
        <v>17</v>
      </c>
      <c r="J19" s="133" t="s">
        <v>453</v>
      </c>
      <c r="K19" s="137">
        <v>5.3125000000000004E-3</v>
      </c>
      <c r="L19" s="193"/>
      <c r="M19" s="122" t="s">
        <v>57</v>
      </c>
      <c r="N19" s="123"/>
      <c r="O19" s="124"/>
    </row>
    <row r="20" spans="1:15" ht="12" customHeight="1" x14ac:dyDescent="0.5">
      <c r="A20" s="197">
        <v>18</v>
      </c>
      <c r="B20" s="133"/>
      <c r="C20" s="137">
        <v>6.5162037037037037E-3</v>
      </c>
      <c r="D20" s="201" t="e">
        <f>N$3/HLOOKUP(DATEDIF(VLOOKUP(B20,Ages!A$1:D$161,4,FALSE),B$1,"y"),#REF!,14,FALSE)</f>
        <v>#REF!</v>
      </c>
      <c r="E20" s="189">
        <f t="shared" si="0"/>
        <v>6.5162037037037037E-3</v>
      </c>
      <c r="F20" s="190">
        <v>83</v>
      </c>
      <c r="G20" s="202" t="e">
        <f t="shared" si="1"/>
        <v>#REF!</v>
      </c>
      <c r="I20" s="197">
        <v>18</v>
      </c>
      <c r="J20" s="133" t="s">
        <v>280</v>
      </c>
      <c r="K20" s="137">
        <v>5.324074074074074E-3</v>
      </c>
      <c r="L20" s="193"/>
    </row>
    <row r="21" spans="1:15" ht="12" customHeight="1" x14ac:dyDescent="0.5">
      <c r="A21" s="197">
        <v>19</v>
      </c>
      <c r="B21" s="133"/>
      <c r="C21" s="137">
        <v>4.5254629629629629E-3</v>
      </c>
      <c r="D21" s="188" t="e">
        <f>N$4/HLOOKUP(DATEDIF(VLOOKUP(B21,Ages!A$1:D$161,4,FALSE),B$1,"y"),#REF!,14,FALSE)</f>
        <v>#REF!</v>
      </c>
      <c r="E21" s="189">
        <f t="shared" si="0"/>
        <v>4.5254629629629629E-3</v>
      </c>
      <c r="F21" s="190">
        <v>82</v>
      </c>
      <c r="G21" s="191" t="e">
        <f t="shared" si="1"/>
        <v>#REF!</v>
      </c>
      <c r="I21" s="197">
        <v>19</v>
      </c>
      <c r="J21" s="133" t="s">
        <v>358</v>
      </c>
      <c r="K21" s="137">
        <v>5.3587962962962964E-3</v>
      </c>
      <c r="L21" s="193"/>
    </row>
    <row r="22" spans="1:15" ht="12" customHeight="1" x14ac:dyDescent="0.5">
      <c r="A22" s="197">
        <v>20</v>
      </c>
      <c r="B22" s="133"/>
      <c r="C22" s="137">
        <v>5.324074074074074E-3</v>
      </c>
      <c r="D22" s="188" t="e">
        <f>N$4/HLOOKUP(DATEDIF(VLOOKUP(B22,Ages!A$1:D$161,4,FALSE),B$1,"y"),#REF!,14,FALSE)</f>
        <v>#REF!</v>
      </c>
      <c r="E22" s="189">
        <f t="shared" si="0"/>
        <v>5.324074074074074E-3</v>
      </c>
      <c r="F22" s="190">
        <v>81</v>
      </c>
      <c r="G22" s="191" t="e">
        <f t="shared" si="1"/>
        <v>#REF!</v>
      </c>
      <c r="I22" s="197">
        <v>20</v>
      </c>
      <c r="J22" s="133" t="s">
        <v>191</v>
      </c>
      <c r="K22" s="137">
        <v>5.3587962962962964E-3</v>
      </c>
      <c r="L22" s="193"/>
    </row>
    <row r="23" spans="1:15" ht="12" customHeight="1" x14ac:dyDescent="0.5">
      <c r="A23" s="197">
        <v>21</v>
      </c>
      <c r="B23" s="133"/>
      <c r="C23" s="137">
        <v>5.3819444444444444E-3</v>
      </c>
      <c r="D23" s="201" t="e">
        <f>N$3/HLOOKUP(DATEDIF(VLOOKUP(B23,Ages!A$1:D$161,4,FALSE),B$1,"y"),#REF!,14,FALSE)</f>
        <v>#REF!</v>
      </c>
      <c r="E23" s="189">
        <f t="shared" si="0"/>
        <v>5.3819444444444444E-3</v>
      </c>
      <c r="F23" s="190">
        <v>80</v>
      </c>
      <c r="G23" s="202" t="e">
        <f t="shared" si="1"/>
        <v>#REF!</v>
      </c>
      <c r="I23" s="197">
        <v>21</v>
      </c>
      <c r="J23" s="133" t="s">
        <v>140</v>
      </c>
      <c r="K23" s="137">
        <v>5.3819444444444444E-3</v>
      </c>
      <c r="L23" s="193"/>
    </row>
    <row r="24" spans="1:15" ht="12" customHeight="1" x14ac:dyDescent="0.5">
      <c r="A24" s="197">
        <v>22</v>
      </c>
      <c r="B24" s="133"/>
      <c r="C24" s="137">
        <v>5.2430555555555555E-3</v>
      </c>
      <c r="D24" s="201" t="e">
        <f>N$3/HLOOKUP(DATEDIF(VLOOKUP(B24,Ages!A$1:D$161,4,FALSE),B$1,"y"),#REF!,14,FALSE)</f>
        <v>#REF!</v>
      </c>
      <c r="E24" s="189">
        <f t="shared" si="0"/>
        <v>5.2430555555555555E-3</v>
      </c>
      <c r="F24" s="190">
        <v>79</v>
      </c>
      <c r="G24" s="202" t="e">
        <f t="shared" si="1"/>
        <v>#REF!</v>
      </c>
      <c r="I24" s="197">
        <v>22</v>
      </c>
      <c r="J24" s="133" t="s">
        <v>144</v>
      </c>
      <c r="K24" s="137">
        <v>5.3819444444444444E-3</v>
      </c>
      <c r="L24" s="193"/>
    </row>
    <row r="25" spans="1:15" ht="12" customHeight="1" x14ac:dyDescent="0.5">
      <c r="A25" s="197">
        <v>23</v>
      </c>
      <c r="B25" s="133"/>
      <c r="C25" s="137">
        <v>5.2777777777777779E-3</v>
      </c>
      <c r="D25" s="201" t="e">
        <f>N$3/HLOOKUP(DATEDIF(VLOOKUP(B25,Ages!A$1:D$161,4,FALSE),B$1,"y"),#REF!,14,FALSE)</f>
        <v>#REF!</v>
      </c>
      <c r="E25" s="189">
        <f t="shared" si="0"/>
        <v>5.2777777777777779E-3</v>
      </c>
      <c r="F25" s="190">
        <v>78</v>
      </c>
      <c r="G25" s="202" t="e">
        <f t="shared" si="1"/>
        <v>#REF!</v>
      </c>
      <c r="I25" s="197">
        <v>23</v>
      </c>
      <c r="J25" s="133" t="s">
        <v>297</v>
      </c>
      <c r="K25" s="137">
        <v>5.4629629629629629E-3</v>
      </c>
      <c r="L25" s="193"/>
    </row>
    <row r="26" spans="1:15" ht="12" customHeight="1" x14ac:dyDescent="0.5">
      <c r="A26" s="197">
        <v>24</v>
      </c>
      <c r="B26" s="133"/>
      <c r="C26" s="137">
        <v>5.7870370370370367E-3</v>
      </c>
      <c r="D26" s="188" t="e">
        <f>N$4/HLOOKUP(DATEDIF(VLOOKUP(B26,Ages!A$1:D$161,4,FALSE),B$1,"y"),#REF!,14,FALSE)</f>
        <v>#REF!</v>
      </c>
      <c r="E26" s="189">
        <f t="shared" si="0"/>
        <v>5.7870370370370367E-3</v>
      </c>
      <c r="F26" s="190">
        <v>77</v>
      </c>
      <c r="G26" s="191" t="e">
        <f t="shared" si="1"/>
        <v>#REF!</v>
      </c>
      <c r="I26" s="197">
        <v>24</v>
      </c>
      <c r="J26" s="133" t="s">
        <v>398</v>
      </c>
      <c r="K26" s="137">
        <v>5.5208333333333333E-3</v>
      </c>
      <c r="L26" s="193"/>
    </row>
    <row r="27" spans="1:15" ht="12" customHeight="1" x14ac:dyDescent="0.5">
      <c r="A27" s="197">
        <v>25</v>
      </c>
      <c r="B27" s="133"/>
      <c r="C27" s="137">
        <v>5.2199074074074075E-3</v>
      </c>
      <c r="D27" s="188" t="e">
        <f>N$4/HLOOKUP(DATEDIF(VLOOKUP(B27,Ages!A$1:D$161,4,FALSE),B$1,"y"),#REF!,14,FALSE)</f>
        <v>#REF!</v>
      </c>
      <c r="E27" s="189">
        <f t="shared" si="0"/>
        <v>5.2199074074074075E-3</v>
      </c>
      <c r="F27" s="190">
        <v>76</v>
      </c>
      <c r="G27" s="191" t="e">
        <f t="shared" si="1"/>
        <v>#REF!</v>
      </c>
      <c r="I27" s="197">
        <v>25</v>
      </c>
      <c r="J27" s="133" t="s">
        <v>388</v>
      </c>
      <c r="K27" s="137">
        <v>5.5324074074074078E-3</v>
      </c>
      <c r="L27" s="193"/>
    </row>
    <row r="28" spans="1:15" ht="12" customHeight="1" x14ac:dyDescent="0.5">
      <c r="A28" s="197">
        <v>26</v>
      </c>
      <c r="B28" s="133"/>
      <c r="C28" s="137">
        <v>5.4629629629629629E-3</v>
      </c>
      <c r="D28" s="201" t="e">
        <f>N$3/HLOOKUP(DATEDIF(VLOOKUP(B28,Ages!A$1:D$161,4,FALSE),B$1,"y"),#REF!,14,FALSE)</f>
        <v>#REF!</v>
      </c>
      <c r="E28" s="189">
        <f t="shared" si="0"/>
        <v>5.4629629629629629E-3</v>
      </c>
      <c r="F28" s="190">
        <v>75</v>
      </c>
      <c r="G28" s="202" t="e">
        <f t="shared" si="1"/>
        <v>#REF!</v>
      </c>
      <c r="I28" s="197">
        <v>26</v>
      </c>
      <c r="J28" s="133" t="s">
        <v>213</v>
      </c>
      <c r="K28" s="137">
        <v>5.5787037037037038E-3</v>
      </c>
      <c r="L28" s="193"/>
    </row>
    <row r="29" spans="1:15" ht="12" customHeight="1" x14ac:dyDescent="0.5">
      <c r="A29" s="197">
        <v>27</v>
      </c>
      <c r="B29" s="133"/>
      <c r="C29" s="137">
        <v>5.3587962962962964E-3</v>
      </c>
      <c r="D29" s="201" t="e">
        <f>N$3/HLOOKUP(DATEDIF(VLOOKUP(B29,Ages!A$1:D$161,4,FALSE),B$1,"y"),#REF!,14,FALSE)</f>
        <v>#REF!</v>
      </c>
      <c r="E29" s="189">
        <f t="shared" si="0"/>
        <v>5.3587962962962964E-3</v>
      </c>
      <c r="F29" s="190">
        <v>74</v>
      </c>
      <c r="G29" s="202" t="e">
        <f t="shared" si="1"/>
        <v>#REF!</v>
      </c>
      <c r="I29" s="197">
        <v>27</v>
      </c>
      <c r="J29" s="133" t="s">
        <v>289</v>
      </c>
      <c r="K29" s="137">
        <v>5.6481481481481478E-3</v>
      </c>
      <c r="L29" s="193"/>
    </row>
    <row r="30" spans="1:15" ht="12" customHeight="1" x14ac:dyDescent="0.5">
      <c r="A30" s="197">
        <v>28</v>
      </c>
      <c r="B30" s="133"/>
      <c r="C30" s="137">
        <v>5.3819444444444444E-3</v>
      </c>
      <c r="D30" s="188" t="e">
        <f>N$4/HLOOKUP(DATEDIF(VLOOKUP(B30,Ages!A$1:D$161,4,FALSE),B$1,"y"),#REF!,14,FALSE)</f>
        <v>#REF!</v>
      </c>
      <c r="E30" s="189">
        <f t="shared" si="0"/>
        <v>5.3819444444444444E-3</v>
      </c>
      <c r="F30" s="190">
        <v>73</v>
      </c>
      <c r="G30" s="191" t="e">
        <f t="shared" si="1"/>
        <v>#REF!</v>
      </c>
      <c r="I30" s="197">
        <v>28</v>
      </c>
      <c r="J30" s="133" t="s">
        <v>458</v>
      </c>
      <c r="K30" s="137">
        <v>5.7060185185185183E-3</v>
      </c>
      <c r="L30" s="193"/>
    </row>
    <row r="31" spans="1:15" ht="12" customHeight="1" x14ac:dyDescent="0.5">
      <c r="A31" s="197">
        <v>29</v>
      </c>
      <c r="B31" s="133"/>
      <c r="C31" s="137">
        <v>5.3125000000000004E-3</v>
      </c>
      <c r="D31" s="201" t="e">
        <f>N$3/HLOOKUP(DATEDIF(VLOOKUP(B31,Ages!A$1:D$161,4,FALSE),B$1,"y"),#REF!,14,FALSE)</f>
        <v>#REF!</v>
      </c>
      <c r="E31" s="189">
        <f t="shared" si="0"/>
        <v>5.3125000000000004E-3</v>
      </c>
      <c r="F31" s="190">
        <v>72</v>
      </c>
      <c r="G31" s="202" t="e">
        <f t="shared" si="1"/>
        <v>#REF!</v>
      </c>
      <c r="I31" s="197">
        <v>29</v>
      </c>
      <c r="J31" s="133" t="s">
        <v>61</v>
      </c>
      <c r="K31" s="137">
        <v>5.7291666666666663E-3</v>
      </c>
      <c r="L31" s="193"/>
    </row>
    <row r="32" spans="1:15" x14ac:dyDescent="0.5">
      <c r="A32" s="197">
        <v>30</v>
      </c>
      <c r="B32" s="133"/>
      <c r="C32" s="137">
        <v>4.4675925925925924E-3</v>
      </c>
      <c r="D32" s="188" t="e">
        <f>N$4/HLOOKUP(DATEDIF(VLOOKUP(B32,Ages!A$1:D$161,4,FALSE),B$1,"y"),#REF!,14,FALSE)</f>
        <v>#REF!</v>
      </c>
      <c r="E32" s="189">
        <f t="shared" si="0"/>
        <v>4.4675925925925924E-3</v>
      </c>
      <c r="F32" s="190">
        <v>71</v>
      </c>
      <c r="G32" s="191" t="e">
        <f t="shared" si="1"/>
        <v>#REF!</v>
      </c>
      <c r="I32" s="197">
        <v>30</v>
      </c>
      <c r="J32" s="133" t="s">
        <v>292</v>
      </c>
      <c r="K32" s="137">
        <v>5.7638888888888887E-3</v>
      </c>
    </row>
    <row r="33" spans="1:11" x14ac:dyDescent="0.5">
      <c r="A33" s="197">
        <v>31</v>
      </c>
      <c r="B33" s="133"/>
      <c r="C33" s="137">
        <v>5.7754629629629631E-3</v>
      </c>
      <c r="D33" s="201" t="e">
        <f>N$3/HLOOKUP(DATEDIF(VLOOKUP(B33,Ages!A$1:D$161,4,FALSE),B$1,"y"),#REF!,14,FALSE)</f>
        <v>#REF!</v>
      </c>
      <c r="E33" s="189">
        <f t="shared" si="0"/>
        <v>5.7754629629629631E-3</v>
      </c>
      <c r="F33" s="190">
        <v>70</v>
      </c>
      <c r="G33" s="202" t="e">
        <f t="shared" si="1"/>
        <v>#REF!</v>
      </c>
      <c r="I33" s="197">
        <v>31</v>
      </c>
      <c r="J33" s="133" t="s">
        <v>149</v>
      </c>
      <c r="K33" s="137">
        <v>5.7754629629629631E-3</v>
      </c>
    </row>
    <row r="34" spans="1:11" x14ac:dyDescent="0.5">
      <c r="A34" s="197">
        <v>32</v>
      </c>
      <c r="B34" s="133"/>
      <c r="C34" s="137">
        <v>6.0648148148148145E-3</v>
      </c>
      <c r="D34" s="201" t="e">
        <f>N$3/HLOOKUP(DATEDIF(VLOOKUP(B34,Ages!A$1:D$161,4,FALSE),B$1,"y"),#REF!,14,FALSE)</f>
        <v>#REF!</v>
      </c>
      <c r="E34" s="189">
        <f t="shared" si="0"/>
        <v>6.0648148148148145E-3</v>
      </c>
      <c r="F34" s="190">
        <v>69</v>
      </c>
      <c r="G34" s="202" t="e">
        <f t="shared" si="1"/>
        <v>#REF!</v>
      </c>
      <c r="I34" s="197">
        <v>32</v>
      </c>
      <c r="J34" s="133" t="s">
        <v>79</v>
      </c>
      <c r="K34" s="137">
        <v>5.7870370370370367E-3</v>
      </c>
    </row>
    <row r="35" spans="1:11" x14ac:dyDescent="0.5">
      <c r="A35" s="197">
        <v>33</v>
      </c>
      <c r="B35" s="133"/>
      <c r="C35" s="137">
        <v>6.2731481481481484E-3</v>
      </c>
      <c r="D35" s="188" t="e">
        <f>N$4/HLOOKUP(DATEDIF(VLOOKUP(B35,Ages!A$1:D$161,4,FALSE),B$1,"y"),#REF!,14,FALSE)</f>
        <v>#REF!</v>
      </c>
      <c r="E35" s="189">
        <f t="shared" si="0"/>
        <v>6.2731481481481484E-3</v>
      </c>
      <c r="F35" s="190">
        <v>68</v>
      </c>
      <c r="G35" s="191" t="e">
        <f t="shared" si="1"/>
        <v>#REF!</v>
      </c>
      <c r="I35" s="197">
        <v>33</v>
      </c>
      <c r="J35" s="133" t="s">
        <v>389</v>
      </c>
      <c r="K35" s="137">
        <v>6.0648148148148145E-3</v>
      </c>
    </row>
    <row r="36" spans="1:11" x14ac:dyDescent="0.5">
      <c r="A36" s="197">
        <v>34</v>
      </c>
      <c r="B36" s="133"/>
      <c r="C36" s="137">
        <v>5.5208333333333333E-3</v>
      </c>
      <c r="D36" s="201" t="e">
        <f>N$3/HLOOKUP(DATEDIF(VLOOKUP(B36,Ages!A$1:D$161,4,FALSE),B$1,"y"),#REF!,14,FALSE)</f>
        <v>#REF!</v>
      </c>
      <c r="E36" s="189">
        <f t="shared" si="0"/>
        <v>5.5208333333333333E-3</v>
      </c>
      <c r="F36" s="190">
        <v>67</v>
      </c>
      <c r="G36" s="202" t="e">
        <f t="shared" si="1"/>
        <v>#REF!</v>
      </c>
      <c r="I36" s="197">
        <v>34</v>
      </c>
      <c r="J36" s="133" t="s">
        <v>276</v>
      </c>
      <c r="K36" s="137">
        <v>6.145833333333333E-3</v>
      </c>
    </row>
    <row r="37" spans="1:11" x14ac:dyDescent="0.5">
      <c r="A37" s="197">
        <v>35</v>
      </c>
      <c r="B37" s="133"/>
      <c r="C37" s="137">
        <v>6.4930555555555557E-3</v>
      </c>
      <c r="D37" s="201" t="e">
        <f>N$3/HLOOKUP(DATEDIF(VLOOKUP(B37,Ages!A$1:D$161,4,FALSE),B$1,"y"),#REF!,14,FALSE)</f>
        <v>#REF!</v>
      </c>
      <c r="E37" s="189">
        <f t="shared" si="0"/>
        <v>6.4930555555555557E-3</v>
      </c>
      <c r="F37" s="190">
        <v>66</v>
      </c>
      <c r="G37" s="202" t="e">
        <f t="shared" si="1"/>
        <v>#REF!</v>
      </c>
      <c r="I37" s="197">
        <v>35</v>
      </c>
      <c r="J37" s="133" t="s">
        <v>287</v>
      </c>
      <c r="K37" s="137">
        <v>6.2731481481481484E-3</v>
      </c>
    </row>
    <row r="38" spans="1:11" x14ac:dyDescent="0.5">
      <c r="A38" s="197">
        <v>36</v>
      </c>
      <c r="B38" s="133"/>
      <c r="C38" s="137">
        <v>5.5324074074074078E-3</v>
      </c>
      <c r="D38" s="201" t="e">
        <f>N$3/HLOOKUP(DATEDIF(VLOOKUP(B38,Ages!A$1:D$161,4,FALSE),B$1,"y"),#REF!,14,FALSE)</f>
        <v>#REF!</v>
      </c>
      <c r="E38" s="189">
        <f t="shared" si="0"/>
        <v>5.5324074074074078E-3</v>
      </c>
      <c r="F38" s="190">
        <v>65</v>
      </c>
      <c r="G38" s="202" t="e">
        <f t="shared" si="1"/>
        <v>#REF!</v>
      </c>
      <c r="I38" s="197">
        <v>36</v>
      </c>
      <c r="J38" s="133" t="s">
        <v>98</v>
      </c>
      <c r="K38" s="137">
        <v>6.4467592592592588E-3</v>
      </c>
    </row>
    <row r="39" spans="1:11" x14ac:dyDescent="0.5">
      <c r="A39" s="197">
        <v>37</v>
      </c>
      <c r="B39" s="133"/>
      <c r="C39" s="137">
        <v>5.0115740740740737E-3</v>
      </c>
      <c r="D39" s="188" t="e">
        <f>N$4/HLOOKUP(DATEDIF(VLOOKUP(B39,Ages!A$1:D$161,4,FALSE),B$1,"y"),#REF!,14,FALSE)</f>
        <v>#REF!</v>
      </c>
      <c r="E39" s="189">
        <f t="shared" si="0"/>
        <v>5.0115740740740737E-3</v>
      </c>
      <c r="F39" s="190">
        <v>64</v>
      </c>
      <c r="G39" s="191" t="e">
        <f t="shared" si="1"/>
        <v>#REF!</v>
      </c>
      <c r="I39" s="197">
        <v>37</v>
      </c>
      <c r="J39" s="133" t="s">
        <v>157</v>
      </c>
      <c r="K39" s="137">
        <v>6.4930555555555557E-3</v>
      </c>
    </row>
    <row r="40" spans="1:11" x14ac:dyDescent="0.5">
      <c r="A40" s="197">
        <v>38</v>
      </c>
      <c r="B40" s="133"/>
      <c r="C40" s="137">
        <v>6.7476851851851856E-3</v>
      </c>
      <c r="D40" s="201" t="e">
        <f>N$3/HLOOKUP(DATEDIF(VLOOKUP(B40,Ages!A$1:D$161,4,FALSE),B$1,"y"),#REF!,14,FALSE)</f>
        <v>#REF!</v>
      </c>
      <c r="E40" s="189">
        <f t="shared" si="0"/>
        <v>6.7476851851851856E-3</v>
      </c>
      <c r="F40" s="190">
        <v>63</v>
      </c>
      <c r="G40" s="202" t="e">
        <f t="shared" si="1"/>
        <v>#REF!</v>
      </c>
      <c r="I40" s="197">
        <v>38</v>
      </c>
      <c r="J40" s="133" t="s">
        <v>90</v>
      </c>
      <c r="K40" s="137">
        <v>6.5162037037037037E-3</v>
      </c>
    </row>
    <row r="41" spans="1:11" x14ac:dyDescent="0.5">
      <c r="A41" s="197">
        <v>39</v>
      </c>
      <c r="B41" s="133"/>
      <c r="C41" s="137">
        <v>6.145833333333333E-3</v>
      </c>
      <c r="D41" s="201" t="e">
        <f>N$3/HLOOKUP(DATEDIF(VLOOKUP(B41,Ages!A$1:D$161,4,FALSE),B$1,"y"),#REF!,14,FALSE)</f>
        <v>#REF!</v>
      </c>
      <c r="E41" s="189">
        <f t="shared" si="0"/>
        <v>6.145833333333333E-3</v>
      </c>
      <c r="F41" s="190">
        <v>62</v>
      </c>
      <c r="G41" s="202" t="e">
        <f t="shared" si="1"/>
        <v>#REF!</v>
      </c>
      <c r="I41" s="197">
        <v>39</v>
      </c>
      <c r="J41" s="133" t="s">
        <v>359</v>
      </c>
      <c r="K41" s="137">
        <v>6.7476851851851856E-3</v>
      </c>
    </row>
    <row r="42" spans="1:11" x14ac:dyDescent="0.5">
      <c r="A42" s="218">
        <v>40</v>
      </c>
      <c r="B42" s="219"/>
      <c r="C42" s="220">
        <v>8.5300925925925926E-3</v>
      </c>
      <c r="D42" s="221" t="e">
        <f>N$3/HLOOKUP(DATEDIF(VLOOKUP(B42,Ages!A$1:D$161,4,FALSE),B$1,"y"),#REF!,14,FALSE)</f>
        <v>#REF!</v>
      </c>
      <c r="E42" s="222">
        <f t="shared" si="0"/>
        <v>8.5300925925925926E-3</v>
      </c>
      <c r="F42" s="190">
        <v>61</v>
      </c>
      <c r="G42" s="223" t="e">
        <f t="shared" si="1"/>
        <v>#REF!</v>
      </c>
      <c r="I42" s="218">
        <v>40</v>
      </c>
      <c r="J42" s="219" t="s">
        <v>207</v>
      </c>
      <c r="K42" s="220">
        <v>8.5300925925925926E-3</v>
      </c>
    </row>
    <row r="43" spans="1:11" x14ac:dyDescent="0.5">
      <c r="F43" s="192"/>
    </row>
    <row r="44" spans="1:11" x14ac:dyDescent="0.5">
      <c r="F44" s="192"/>
    </row>
    <row r="45" spans="1:11" x14ac:dyDescent="0.5">
      <c r="F45" s="192"/>
    </row>
    <row r="46" spans="1:11" x14ac:dyDescent="0.5">
      <c r="F46" s="192"/>
    </row>
    <row r="47" spans="1:11" x14ac:dyDescent="0.5">
      <c r="F47" s="192"/>
    </row>
    <row r="48" spans="1:11" x14ac:dyDescent="0.5">
      <c r="F48" s="192"/>
    </row>
    <row r="49" spans="6:6" x14ac:dyDescent="0.5">
      <c r="F49" s="192"/>
    </row>
    <row r="50" spans="6:6" x14ac:dyDescent="0.5">
      <c r="F50" s="192"/>
    </row>
    <row r="51" spans="6:6" x14ac:dyDescent="0.5">
      <c r="F51" s="192"/>
    </row>
    <row r="52" spans="6:6" x14ac:dyDescent="0.5">
      <c r="F52" s="192"/>
    </row>
    <row r="53" spans="6:6" x14ac:dyDescent="0.5">
      <c r="F53" s="192"/>
    </row>
  </sheetData>
  <sortState xmlns:xlrd2="http://schemas.microsoft.com/office/spreadsheetml/2017/richdata2" ref="B3:G42">
    <sortCondition descending="1" ref="G3:G42"/>
  </sortState>
  <mergeCells count="1">
    <mergeCell ref="N10:O10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3B37B-32E7-4771-B8B4-641F0BEA08FB}">
  <dimension ref="A1:P45"/>
  <sheetViews>
    <sheetView showGridLines="0" workbookViewId="0">
      <selection activeCell="B3" sqref="B3:B39"/>
    </sheetView>
  </sheetViews>
  <sheetFormatPr defaultColWidth="13.52734375" defaultRowHeight="14.35" x14ac:dyDescent="0.5"/>
  <cols>
    <col min="1" max="1" width="3.64453125" style="184" bestFit="1" customWidth="1"/>
    <col min="2" max="2" width="15.46875" style="192" bestFit="1" customWidth="1"/>
    <col min="3" max="3" width="7.8203125" style="225" bestFit="1" customWidth="1"/>
    <col min="4" max="4" width="7.17578125" style="225" bestFit="1" customWidth="1"/>
    <col min="5" max="5" width="7" style="226" customWidth="1"/>
    <col min="6" max="6" width="3.76171875" style="184" bestFit="1" customWidth="1"/>
    <col min="7" max="7" width="11.05859375" style="184" bestFit="1" customWidth="1"/>
    <col min="8" max="8" width="4.29296875" style="192" bestFit="1" customWidth="1"/>
    <col min="9" max="9" width="3.64453125" style="192" bestFit="1" customWidth="1"/>
    <col min="10" max="10" width="19.05859375" style="192" customWidth="1"/>
    <col min="11" max="11" width="7.8203125" style="192" bestFit="1" customWidth="1"/>
    <col min="12" max="12" width="4.64453125" style="192" customWidth="1"/>
    <col min="13" max="13" width="26" style="192" bestFit="1" customWidth="1"/>
    <col min="14" max="14" width="7.8203125" style="192" bestFit="1" customWidth="1"/>
    <col min="15" max="15" width="6.5859375" style="192" bestFit="1" customWidth="1"/>
    <col min="16" max="16" width="4.1171875" style="192" customWidth="1"/>
    <col min="17" max="16384" width="13.52734375" style="192"/>
  </cols>
  <sheetData>
    <row r="1" spans="1:16" s="172" customFormat="1" ht="25.5" customHeight="1" x14ac:dyDescent="0.4">
      <c r="B1" s="173">
        <v>46068</v>
      </c>
      <c r="C1" s="174"/>
      <c r="D1" s="175"/>
      <c r="E1" s="176"/>
      <c r="G1" s="177">
        <v>10</v>
      </c>
      <c r="H1" s="178" t="s">
        <v>73</v>
      </c>
      <c r="J1" s="172" t="s">
        <v>464</v>
      </c>
    </row>
    <row r="2" spans="1:16" s="184" customFormat="1" x14ac:dyDescent="0.5">
      <c r="A2" s="180" t="s">
        <v>3</v>
      </c>
      <c r="B2" s="181" t="s">
        <v>45</v>
      </c>
      <c r="C2" s="182" t="s">
        <v>0</v>
      </c>
      <c r="D2" s="182" t="s">
        <v>236</v>
      </c>
      <c r="E2" s="180" t="s">
        <v>6</v>
      </c>
      <c r="F2" s="180" t="s">
        <v>245</v>
      </c>
      <c r="G2" s="183" t="s">
        <v>39</v>
      </c>
      <c r="I2" s="180" t="s">
        <v>3</v>
      </c>
      <c r="J2" s="181" t="s">
        <v>44</v>
      </c>
      <c r="K2" s="182" t="s">
        <v>0</v>
      </c>
      <c r="M2" s="185"/>
    </row>
    <row r="3" spans="1:16" ht="12" customHeight="1" x14ac:dyDescent="0.5">
      <c r="A3" s="186">
        <v>1</v>
      </c>
      <c r="B3" s="227"/>
      <c r="C3" s="228">
        <v>4.9340277777777788E-2</v>
      </c>
      <c r="D3" s="229" t="e">
        <f>N$3/HLOOKUP(DATEDIF(VLOOKUP(B3,Ages!A$2:J$161,4,FALSE),B$1,"y"),#REF!,34,FALSE)</f>
        <v>#REF!</v>
      </c>
      <c r="E3" s="230">
        <f t="shared" ref="E3:E35" si="0">C3/G$1</f>
        <v>4.9340277777777785E-3</v>
      </c>
      <c r="F3" s="231">
        <v>100</v>
      </c>
      <c r="G3" s="194" t="e">
        <f t="shared" ref="G3:G35" si="1">D3/C3</f>
        <v>#REF!</v>
      </c>
      <c r="I3" s="186">
        <v>1</v>
      </c>
      <c r="J3" s="227" t="s">
        <v>294</v>
      </c>
      <c r="K3" s="228">
        <v>4.5208333333333336E-2</v>
      </c>
      <c r="L3" s="193"/>
      <c r="M3" s="194" t="s">
        <v>247</v>
      </c>
      <c r="N3" s="195" t="e">
        <f>(HLOOKUP("OC",#REF!,34,FALSE))/86400</f>
        <v>#REF!</v>
      </c>
      <c r="O3" s="196"/>
    </row>
    <row r="4" spans="1:16" ht="12" customHeight="1" x14ac:dyDescent="0.5">
      <c r="A4" s="197">
        <v>2</v>
      </c>
      <c r="B4" s="208"/>
      <c r="C4" s="232">
        <v>6.6921296296296298E-2</v>
      </c>
      <c r="D4" s="201" t="e">
        <f>N$3/HLOOKUP(DATEDIF(VLOOKUP(B4,Ages!A$2:J$161,4,FALSE),B$1,"y"),#REF!,34,FALSE)</f>
        <v>#REF!</v>
      </c>
      <c r="E4" s="189">
        <f t="shared" si="0"/>
        <v>6.6921296296296295E-3</v>
      </c>
      <c r="F4" s="190">
        <v>99</v>
      </c>
      <c r="G4" s="202" t="e">
        <f t="shared" si="1"/>
        <v>#REF!</v>
      </c>
      <c r="I4" s="197">
        <v>2</v>
      </c>
      <c r="J4" s="208" t="s">
        <v>399</v>
      </c>
      <c r="K4" s="232">
        <v>4.6770833333333345E-2</v>
      </c>
      <c r="L4" s="193"/>
      <c r="M4" s="198" t="s">
        <v>246</v>
      </c>
      <c r="N4" s="199" t="e">
        <f>(HLOOKUP("OC",#REF!,34,FALSE))/86400</f>
        <v>#REF!</v>
      </c>
      <c r="O4" s="200"/>
    </row>
    <row r="5" spans="1:16" ht="12" customHeight="1" x14ac:dyDescent="0.5">
      <c r="A5" s="197">
        <v>3</v>
      </c>
      <c r="B5" s="208"/>
      <c r="C5" s="232">
        <v>6.09837962962963E-2</v>
      </c>
      <c r="D5" s="201" t="e">
        <f>N$3/HLOOKUP(DATEDIF(VLOOKUP(B5,Ages!A$2:J$161,4,FALSE),B$1,"y"),#REF!,34,FALSE)</f>
        <v>#REF!</v>
      </c>
      <c r="E5" s="189">
        <f t="shared" si="0"/>
        <v>6.0983796296296298E-3</v>
      </c>
      <c r="F5" s="190">
        <v>98</v>
      </c>
      <c r="G5" s="202" t="e">
        <f t="shared" si="1"/>
        <v>#REF!</v>
      </c>
      <c r="I5" s="197">
        <v>3</v>
      </c>
      <c r="J5" s="208" t="s">
        <v>275</v>
      </c>
      <c r="K5" s="232">
        <v>4.9340277777777788E-2</v>
      </c>
      <c r="L5" s="193"/>
    </row>
    <row r="6" spans="1:16" ht="12" customHeight="1" x14ac:dyDescent="0.5">
      <c r="A6" s="197">
        <v>4</v>
      </c>
      <c r="B6" s="208"/>
      <c r="C6" s="232">
        <v>4.6770833333333345E-2</v>
      </c>
      <c r="D6" s="188" t="e">
        <f>N$4/HLOOKUP(DATEDIF(VLOOKUP(B6,Ages!A$2:J$161,4,FALSE),B$1,"y"),#REF!,34,FALSE)</f>
        <v>#REF!</v>
      </c>
      <c r="E6" s="189">
        <f t="shared" si="0"/>
        <v>4.6770833333333343E-3</v>
      </c>
      <c r="F6" s="190">
        <v>97</v>
      </c>
      <c r="G6" s="191" t="e">
        <f t="shared" si="1"/>
        <v>#REF!</v>
      </c>
      <c r="I6" s="197">
        <v>4</v>
      </c>
      <c r="J6" s="208" t="s">
        <v>392</v>
      </c>
      <c r="K6" s="232">
        <v>4.974537037037037E-2</v>
      </c>
      <c r="L6" s="193"/>
      <c r="P6" s="217"/>
    </row>
    <row r="7" spans="1:16" ht="12" customHeight="1" x14ac:dyDescent="0.5">
      <c r="A7" s="197">
        <v>5</v>
      </c>
      <c r="B7" s="208"/>
      <c r="C7" s="232">
        <v>4.5208333333333336E-2</v>
      </c>
      <c r="D7" s="188" t="e">
        <f>N$4/HLOOKUP(DATEDIF(VLOOKUP(B7,Ages!A$2:J$161,4,FALSE),B$1,"y"),#REF!,34,FALSE)</f>
        <v>#REF!</v>
      </c>
      <c r="E7" s="189">
        <f t="shared" si="0"/>
        <v>4.5208333333333333E-3</v>
      </c>
      <c r="F7" s="190">
        <v>96</v>
      </c>
      <c r="G7" s="191" t="e">
        <f t="shared" si="1"/>
        <v>#REF!</v>
      </c>
      <c r="I7" s="197">
        <v>5</v>
      </c>
      <c r="J7" s="208" t="s">
        <v>401</v>
      </c>
      <c r="K7" s="232">
        <v>5.4386574074074073E-2</v>
      </c>
      <c r="L7" s="193"/>
      <c r="M7" s="233"/>
      <c r="P7" s="224"/>
    </row>
    <row r="8" spans="1:16" ht="12" customHeight="1" x14ac:dyDescent="0.5">
      <c r="A8" s="197">
        <v>6</v>
      </c>
      <c r="B8" s="208"/>
      <c r="C8" s="232">
        <v>6.2442129629629632E-2</v>
      </c>
      <c r="D8" s="201" t="e">
        <f>N$3/HLOOKUP(DATEDIF(VLOOKUP(B8,Ages!A$2:J$161,4,FALSE),B$1,"y"),#REF!,34,FALSE)</f>
        <v>#REF!</v>
      </c>
      <c r="E8" s="189">
        <f t="shared" si="0"/>
        <v>6.2442129629629636E-3</v>
      </c>
      <c r="F8" s="190">
        <v>95</v>
      </c>
      <c r="G8" s="202" t="e">
        <f t="shared" si="1"/>
        <v>#REF!</v>
      </c>
      <c r="I8" s="197">
        <v>6</v>
      </c>
      <c r="J8" s="208" t="s">
        <v>285</v>
      </c>
      <c r="K8" s="232">
        <v>5.4918981481481485E-2</v>
      </c>
      <c r="L8" s="193"/>
      <c r="M8" s="233"/>
    </row>
    <row r="9" spans="1:16" ht="12" customHeight="1" x14ac:dyDescent="0.5">
      <c r="A9" s="197">
        <v>7</v>
      </c>
      <c r="B9" s="208"/>
      <c r="C9" s="234">
        <v>6.6608796296296291E-2</v>
      </c>
      <c r="D9" s="188" t="e">
        <f>N$4/HLOOKUP(DATEDIF(VLOOKUP(B9,Ages!A$2:J$161,4,FALSE),B$1,"y"),#REF!,34,FALSE)</f>
        <v>#REF!</v>
      </c>
      <c r="E9" s="189">
        <f t="shared" si="0"/>
        <v>6.6608796296296294E-3</v>
      </c>
      <c r="F9" s="190">
        <v>94</v>
      </c>
      <c r="G9" s="191" t="e">
        <f t="shared" si="1"/>
        <v>#REF!</v>
      </c>
      <c r="I9" s="197">
        <v>7</v>
      </c>
      <c r="J9" s="208" t="s">
        <v>281</v>
      </c>
      <c r="K9" s="232">
        <v>5.5057870370370368E-2</v>
      </c>
      <c r="L9" s="193"/>
    </row>
    <row r="10" spans="1:16" ht="12" customHeight="1" x14ac:dyDescent="0.5">
      <c r="A10" s="197">
        <v>8</v>
      </c>
      <c r="B10" s="208"/>
      <c r="C10" s="232">
        <v>6.0787037037037042E-2</v>
      </c>
      <c r="D10" s="188" t="e">
        <f>N$4/HLOOKUP(DATEDIF(VLOOKUP(B10,Ages!A$2:J$161,4,FALSE),B$1,"y"),#REF!,34,FALSE)</f>
        <v>#REF!</v>
      </c>
      <c r="E10" s="189">
        <f t="shared" si="0"/>
        <v>6.0787037037037042E-3</v>
      </c>
      <c r="F10" s="190">
        <v>93</v>
      </c>
      <c r="G10" s="191" t="e">
        <f t="shared" si="1"/>
        <v>#REF!</v>
      </c>
      <c r="I10" s="197">
        <v>8</v>
      </c>
      <c r="J10" s="208" t="s">
        <v>291</v>
      </c>
      <c r="K10" s="232">
        <v>5.6793981481481487E-2</v>
      </c>
      <c r="L10" s="193"/>
      <c r="M10" s="235">
        <v>30</v>
      </c>
      <c r="N10" s="422" t="s">
        <v>237</v>
      </c>
      <c r="O10" s="423"/>
    </row>
    <row r="11" spans="1:16" ht="12" customHeight="1" x14ac:dyDescent="0.5">
      <c r="A11" s="197">
        <v>9</v>
      </c>
      <c r="B11" s="208"/>
      <c r="C11" s="232">
        <v>6.5625000000000003E-2</v>
      </c>
      <c r="D11" s="201" t="e">
        <f>N$3/HLOOKUP(DATEDIF(VLOOKUP(B11,Ages!A$2:J$161,4,FALSE),B$1,"y"),#REF!,34,FALSE)</f>
        <v>#REF!</v>
      </c>
      <c r="E11" s="189">
        <f t="shared" si="0"/>
        <v>6.5625000000000006E-3</v>
      </c>
      <c r="F11" s="190">
        <v>92</v>
      </c>
      <c r="G11" s="202" t="e">
        <f t="shared" si="1"/>
        <v>#REF!</v>
      </c>
      <c r="I11" s="197">
        <v>9</v>
      </c>
      <c r="J11" s="208" t="s">
        <v>295</v>
      </c>
      <c r="K11" s="232">
        <v>5.7500000000000009E-2</v>
      </c>
      <c r="L11" s="193"/>
      <c r="M11" s="210" t="s">
        <v>242</v>
      </c>
      <c r="N11" s="210" t="s">
        <v>243</v>
      </c>
      <c r="O11" s="210" t="s">
        <v>244</v>
      </c>
    </row>
    <row r="12" spans="1:16" ht="12" customHeight="1" x14ac:dyDescent="0.5">
      <c r="A12" s="197">
        <v>10</v>
      </c>
      <c r="B12" s="208"/>
      <c r="C12" s="232">
        <v>7.0150462962962956E-2</v>
      </c>
      <c r="D12" s="201" t="e">
        <f>N$3/HLOOKUP(DATEDIF(VLOOKUP(B12,Ages!A$2:J$161,4,FALSE),B$1,"y"),#REF!,34,FALSE)</f>
        <v>#REF!</v>
      </c>
      <c r="E12" s="189">
        <f t="shared" si="0"/>
        <v>7.0150462962962953E-3</v>
      </c>
      <c r="F12" s="190">
        <v>91</v>
      </c>
      <c r="G12" s="202" t="e">
        <f t="shared" si="1"/>
        <v>#REF!</v>
      </c>
      <c r="I12" s="197">
        <v>10</v>
      </c>
      <c r="J12" s="208" t="s">
        <v>345</v>
      </c>
      <c r="K12" s="232">
        <v>6.0787037037037042E-2</v>
      </c>
      <c r="L12" s="193"/>
      <c r="M12" s="211" t="e">
        <f>HLOOKUP(M10,#REF!,34,FALSE)</f>
        <v>#REF!</v>
      </c>
      <c r="N12" s="212" t="e">
        <f>N3/M12</f>
        <v>#REF!</v>
      </c>
      <c r="O12" s="213" t="s">
        <v>238</v>
      </c>
    </row>
    <row r="13" spans="1:16" ht="12" customHeight="1" x14ac:dyDescent="0.5">
      <c r="A13" s="197">
        <v>11</v>
      </c>
      <c r="B13" s="208"/>
      <c r="C13" s="232">
        <v>6.2361111111111117E-2</v>
      </c>
      <c r="D13" s="201" t="e">
        <f>N$3/HLOOKUP(DATEDIF(VLOOKUP(B13,Ages!A$2:J$161,4,FALSE),B$1,"y"),#REF!,34,FALSE)</f>
        <v>#REF!</v>
      </c>
      <c r="E13" s="189">
        <f t="shared" si="0"/>
        <v>6.2361111111111115E-3</v>
      </c>
      <c r="F13" s="190">
        <v>90</v>
      </c>
      <c r="G13" s="202" t="e">
        <f t="shared" si="1"/>
        <v>#REF!</v>
      </c>
      <c r="I13" s="197">
        <v>11</v>
      </c>
      <c r="J13" s="208" t="s">
        <v>213</v>
      </c>
      <c r="K13" s="232">
        <v>6.09837962962963E-2</v>
      </c>
      <c r="L13" s="193"/>
      <c r="M13" s="214" t="e">
        <f>HLOOKUP(M10,#REF!,34,FALSE)</f>
        <v>#REF!</v>
      </c>
      <c r="N13" s="215" t="e">
        <f>N4/M13</f>
        <v>#REF!</v>
      </c>
      <c r="O13" s="216" t="s">
        <v>239</v>
      </c>
    </row>
    <row r="14" spans="1:16" ht="12" customHeight="1" x14ac:dyDescent="0.5">
      <c r="A14" s="197">
        <v>12</v>
      </c>
      <c r="B14" s="208"/>
      <c r="C14" s="232">
        <v>5.7500000000000009E-2</v>
      </c>
      <c r="D14" s="188" t="e">
        <f>N$4/HLOOKUP(DATEDIF(VLOOKUP(B14,Ages!A$2:J$161,4,FALSE),B$1,"y"),#REF!,34,FALSE)</f>
        <v>#REF!</v>
      </c>
      <c r="E14" s="189">
        <f t="shared" si="0"/>
        <v>5.7500000000000008E-3</v>
      </c>
      <c r="F14" s="190">
        <v>89</v>
      </c>
      <c r="G14" s="191" t="e">
        <f t="shared" si="1"/>
        <v>#REF!</v>
      </c>
      <c r="I14" s="197">
        <v>12</v>
      </c>
      <c r="J14" s="208" t="s">
        <v>93</v>
      </c>
      <c r="K14" s="232">
        <v>6.2361111111111117E-2</v>
      </c>
      <c r="L14" s="193"/>
      <c r="M14" s="217"/>
    </row>
    <row r="15" spans="1:16" ht="12" customHeight="1" x14ac:dyDescent="0.5">
      <c r="A15" s="197">
        <v>13</v>
      </c>
      <c r="B15" s="208"/>
      <c r="C15" s="232">
        <v>6.4814814814814811E-2</v>
      </c>
      <c r="D15" s="201" t="e">
        <f>N$3/HLOOKUP(DATEDIF(VLOOKUP(B15,Ages!A$2:J$161,4,FALSE),B$1,"y"),#REF!,34,FALSE)</f>
        <v>#REF!</v>
      </c>
      <c r="E15" s="189">
        <f t="shared" si="0"/>
        <v>6.4814814814814813E-3</v>
      </c>
      <c r="F15" s="190">
        <v>88</v>
      </c>
      <c r="G15" s="202" t="e">
        <f t="shared" si="1"/>
        <v>#REF!</v>
      </c>
      <c r="I15" s="197">
        <v>13</v>
      </c>
      <c r="J15" s="208" t="s">
        <v>188</v>
      </c>
      <c r="K15" s="232">
        <v>6.2442129629629632E-2</v>
      </c>
      <c r="L15" s="193"/>
      <c r="M15" s="117" t="s">
        <v>53</v>
      </c>
      <c r="N15" s="118"/>
      <c r="O15" s="119"/>
    </row>
    <row r="16" spans="1:16" ht="12" customHeight="1" x14ac:dyDescent="0.5">
      <c r="A16" s="197">
        <v>14</v>
      </c>
      <c r="B16" s="208"/>
      <c r="C16" s="232">
        <v>5.5057870370370368E-2</v>
      </c>
      <c r="D16" s="188" t="e">
        <f>N$4/HLOOKUP(DATEDIF(VLOOKUP(B16,Ages!A$2:J$161,4,FALSE),B$1,"y"),#REF!,34,FALSE)</f>
        <v>#REF!</v>
      </c>
      <c r="E16" s="189">
        <f t="shared" si="0"/>
        <v>5.5057870370370365E-3</v>
      </c>
      <c r="F16" s="190">
        <v>87</v>
      </c>
      <c r="G16" s="191" t="e">
        <f t="shared" si="1"/>
        <v>#REF!</v>
      </c>
      <c r="I16" s="197">
        <v>14</v>
      </c>
      <c r="J16" s="208" t="s">
        <v>414</v>
      </c>
      <c r="K16" s="232">
        <v>6.2604166666666669E-2</v>
      </c>
      <c r="L16" s="193"/>
      <c r="M16" s="120" t="s">
        <v>54</v>
      </c>
      <c r="N16" s="116"/>
      <c r="O16" s="121"/>
    </row>
    <row r="17" spans="1:15" ht="12" customHeight="1" x14ac:dyDescent="0.5">
      <c r="A17" s="197">
        <v>15</v>
      </c>
      <c r="B17" s="208"/>
      <c r="C17" s="232">
        <v>6.4942129629629627E-2</v>
      </c>
      <c r="D17" s="188" t="e">
        <f>N$4/HLOOKUP(DATEDIF(VLOOKUP(B17,Ages!A$2:J$161,4,FALSE),B$1,"y"),#REF!,34,FALSE)</f>
        <v>#REF!</v>
      </c>
      <c r="E17" s="189">
        <f t="shared" si="0"/>
        <v>6.4942129629629629E-3</v>
      </c>
      <c r="F17" s="190">
        <v>86</v>
      </c>
      <c r="G17" s="191" t="e">
        <f t="shared" si="1"/>
        <v>#REF!</v>
      </c>
      <c r="I17" s="197">
        <v>15</v>
      </c>
      <c r="J17" s="208" t="s">
        <v>350</v>
      </c>
      <c r="K17" s="232">
        <v>6.3101851851851853E-2</v>
      </c>
      <c r="L17" s="193"/>
      <c r="M17" s="120" t="s">
        <v>55</v>
      </c>
      <c r="N17" s="116"/>
      <c r="O17" s="121"/>
    </row>
    <row r="18" spans="1:15" ht="12" customHeight="1" x14ac:dyDescent="0.5">
      <c r="A18" s="197">
        <v>16</v>
      </c>
      <c r="B18" s="208"/>
      <c r="C18" s="232">
        <v>7.2256944444444443E-2</v>
      </c>
      <c r="D18" s="201" t="e">
        <f>N$3/HLOOKUP(DATEDIF(VLOOKUP(B18,Ages!A$2:J$161,4,FALSE),B$1,"y"),#REF!,34,FALSE)</f>
        <v>#REF!</v>
      </c>
      <c r="E18" s="189">
        <f t="shared" si="0"/>
        <v>7.2256944444444443E-3</v>
      </c>
      <c r="F18" s="190">
        <v>85</v>
      </c>
      <c r="G18" s="202" t="e">
        <f t="shared" si="1"/>
        <v>#REF!</v>
      </c>
      <c r="I18" s="197">
        <v>16</v>
      </c>
      <c r="J18" s="208" t="s">
        <v>385</v>
      </c>
      <c r="K18" s="232">
        <v>6.4814814814814811E-2</v>
      </c>
      <c r="L18" s="193"/>
      <c r="M18" s="120" t="s">
        <v>56</v>
      </c>
      <c r="N18" s="116"/>
      <c r="O18" s="121"/>
    </row>
    <row r="19" spans="1:15" ht="12" customHeight="1" x14ac:dyDescent="0.5">
      <c r="A19" s="197">
        <v>17</v>
      </c>
      <c r="B19" s="208"/>
      <c r="C19" s="232">
        <v>4.974537037037037E-2</v>
      </c>
      <c r="D19" s="188" t="e">
        <f>N$4/HLOOKUP(DATEDIF(VLOOKUP(B19,Ages!A$2:J$161,4,FALSE),B$1,"y"),#REF!,34,FALSE)</f>
        <v>#REF!</v>
      </c>
      <c r="E19" s="189">
        <f t="shared" si="0"/>
        <v>4.9745370370370369E-3</v>
      </c>
      <c r="F19" s="190">
        <v>84</v>
      </c>
      <c r="G19" s="191" t="e">
        <f t="shared" si="1"/>
        <v>#REF!</v>
      </c>
      <c r="I19" s="197">
        <v>17</v>
      </c>
      <c r="J19" s="208" t="s">
        <v>462</v>
      </c>
      <c r="K19" s="232">
        <v>6.4942129629629627E-2</v>
      </c>
      <c r="L19" s="193"/>
      <c r="M19" s="122" t="s">
        <v>57</v>
      </c>
      <c r="N19" s="123"/>
      <c r="O19" s="124"/>
    </row>
    <row r="20" spans="1:15" ht="12" customHeight="1" x14ac:dyDescent="0.5">
      <c r="A20" s="197">
        <v>18</v>
      </c>
      <c r="B20" s="208"/>
      <c r="C20" s="232">
        <v>5.6793981481481487E-2</v>
      </c>
      <c r="D20" s="201" t="e">
        <f>N$3/HLOOKUP(DATEDIF(VLOOKUP(B20,Ages!A$2:J$161,4,FALSE),B$1,"y"),#REF!,34,FALSE)</f>
        <v>#REF!</v>
      </c>
      <c r="E20" s="189">
        <f t="shared" si="0"/>
        <v>5.6793981481481487E-3</v>
      </c>
      <c r="F20" s="190">
        <v>83</v>
      </c>
      <c r="G20" s="202" t="e">
        <f t="shared" si="1"/>
        <v>#REF!</v>
      </c>
      <c r="I20" s="197">
        <v>18</v>
      </c>
      <c r="J20" s="208" t="s">
        <v>271</v>
      </c>
      <c r="K20" s="232">
        <v>6.5625000000000003E-2</v>
      </c>
      <c r="L20" s="193"/>
    </row>
    <row r="21" spans="1:15" ht="12" customHeight="1" x14ac:dyDescent="0.5">
      <c r="A21" s="197">
        <v>19</v>
      </c>
      <c r="B21" s="208"/>
      <c r="C21" s="232">
        <v>6.5636574074074083E-2</v>
      </c>
      <c r="D21" s="188" t="e">
        <f>N$4/HLOOKUP(DATEDIF(VLOOKUP(B21,Ages!A$2:J$161,4,FALSE),B$1,"y"),#REF!,34,FALSE)</f>
        <v>#REF!</v>
      </c>
      <c r="E21" s="189">
        <f t="shared" si="0"/>
        <v>6.5636574074074087E-3</v>
      </c>
      <c r="F21" s="190">
        <v>82</v>
      </c>
      <c r="G21" s="191" t="e">
        <f t="shared" si="1"/>
        <v>#REF!</v>
      </c>
      <c r="I21" s="197">
        <v>19</v>
      </c>
      <c r="J21" s="208" t="s">
        <v>280</v>
      </c>
      <c r="K21" s="232">
        <v>6.5636574074074083E-2</v>
      </c>
      <c r="L21" s="193"/>
    </row>
    <row r="22" spans="1:15" ht="12" customHeight="1" x14ac:dyDescent="0.5">
      <c r="A22" s="197">
        <v>20</v>
      </c>
      <c r="B22" s="208"/>
      <c r="C22" s="232">
        <v>7.0613425925925927E-2</v>
      </c>
      <c r="D22" s="201" t="e">
        <f>N$3/HLOOKUP(DATEDIF(VLOOKUP(B22,Ages!A$2:J$161,4,FALSE),B$1,"y"),#REF!,34,FALSE)</f>
        <v>#REF!</v>
      </c>
      <c r="E22" s="189">
        <f t="shared" si="0"/>
        <v>7.061342592592593E-3</v>
      </c>
      <c r="F22" s="190">
        <v>81</v>
      </c>
      <c r="G22" s="202" t="e">
        <f t="shared" si="1"/>
        <v>#REF!</v>
      </c>
      <c r="I22" s="197">
        <v>20</v>
      </c>
      <c r="J22" s="208" t="s">
        <v>300</v>
      </c>
      <c r="K22" s="234">
        <v>6.6608796296296291E-2</v>
      </c>
      <c r="L22" s="193"/>
    </row>
    <row r="23" spans="1:15" ht="12" customHeight="1" x14ac:dyDescent="0.5">
      <c r="A23" s="197">
        <v>21</v>
      </c>
      <c r="B23" s="208"/>
      <c r="C23" s="232">
        <v>7.137731481481481E-2</v>
      </c>
      <c r="D23" s="188" t="e">
        <f>N$4/HLOOKUP(DATEDIF(VLOOKUP(B23,Ages!A$2:J$161,4,FALSE),B$1,"y"),#REF!,34,FALSE)</f>
        <v>#REF!</v>
      </c>
      <c r="E23" s="189">
        <f t="shared" si="0"/>
        <v>7.137731481481481E-3</v>
      </c>
      <c r="F23" s="190">
        <v>80</v>
      </c>
      <c r="G23" s="191" t="e">
        <f t="shared" si="1"/>
        <v>#REF!</v>
      </c>
      <c r="I23" s="197">
        <v>21</v>
      </c>
      <c r="J23" s="208" t="s">
        <v>288</v>
      </c>
      <c r="K23" s="232">
        <v>6.6608796296296305E-2</v>
      </c>
      <c r="L23" s="193"/>
    </row>
    <row r="24" spans="1:15" ht="12" customHeight="1" x14ac:dyDescent="0.5">
      <c r="A24" s="197">
        <v>22</v>
      </c>
      <c r="B24" s="208"/>
      <c r="C24" s="232">
        <v>8.0428240740740745E-2</v>
      </c>
      <c r="D24" s="201" t="e">
        <f>N$3/HLOOKUP(DATEDIF(VLOOKUP(B24,Ages!A$2:J$161,4,FALSE),B$1,"y"),#REF!,34,FALSE)</f>
        <v>#REF!</v>
      </c>
      <c r="E24" s="189">
        <f t="shared" si="0"/>
        <v>8.0428240740740738E-3</v>
      </c>
      <c r="F24" s="190">
        <v>79</v>
      </c>
      <c r="G24" s="202" t="e">
        <f t="shared" si="1"/>
        <v>#REF!</v>
      </c>
      <c r="I24" s="197">
        <v>22</v>
      </c>
      <c r="J24" s="208" t="s">
        <v>289</v>
      </c>
      <c r="K24" s="232">
        <v>6.6921296296296298E-2</v>
      </c>
      <c r="L24" s="193"/>
    </row>
    <row r="25" spans="1:15" ht="12" customHeight="1" x14ac:dyDescent="0.5">
      <c r="A25" s="197">
        <v>23</v>
      </c>
      <c r="B25" s="208"/>
      <c r="C25" s="232">
        <v>6.6608796296296305E-2</v>
      </c>
      <c r="D25" s="188" t="e">
        <f>N$4/HLOOKUP(DATEDIF(VLOOKUP(B25,Ages!A$2:J$161,4,FALSE),B$1,"y"),#REF!,34,FALSE)</f>
        <v>#REF!</v>
      </c>
      <c r="E25" s="189">
        <f t="shared" si="0"/>
        <v>6.6608796296296303E-3</v>
      </c>
      <c r="F25" s="190">
        <v>78</v>
      </c>
      <c r="G25" s="191" t="e">
        <f t="shared" si="1"/>
        <v>#REF!</v>
      </c>
      <c r="I25" s="197">
        <v>23</v>
      </c>
      <c r="J25" s="208" t="s">
        <v>398</v>
      </c>
      <c r="K25" s="232">
        <v>6.8564814814814815E-2</v>
      </c>
      <c r="L25" s="193"/>
    </row>
    <row r="26" spans="1:15" ht="12" customHeight="1" x14ac:dyDescent="0.5">
      <c r="A26" s="197">
        <v>24</v>
      </c>
      <c r="B26" s="208"/>
      <c r="C26" s="232">
        <v>5.4386574074074073E-2</v>
      </c>
      <c r="D26" s="188" t="e">
        <f>N$4/HLOOKUP(DATEDIF(VLOOKUP(B26,Ages!A$2:J$161,4,FALSE),B$1,"y"),#REF!,34,FALSE)</f>
        <v>#REF!</v>
      </c>
      <c r="E26" s="189">
        <f t="shared" si="0"/>
        <v>5.4386574074074077E-3</v>
      </c>
      <c r="F26" s="190">
        <v>77</v>
      </c>
      <c r="G26" s="191" t="e">
        <f t="shared" si="1"/>
        <v>#REF!</v>
      </c>
      <c r="I26" s="197">
        <v>24</v>
      </c>
      <c r="J26" s="208" t="s">
        <v>61</v>
      </c>
      <c r="K26" s="232">
        <v>7.0150462962962956E-2</v>
      </c>
      <c r="L26" s="193"/>
    </row>
    <row r="27" spans="1:15" ht="12" customHeight="1" x14ac:dyDescent="0.5">
      <c r="A27" s="197">
        <v>25</v>
      </c>
      <c r="B27" s="208"/>
      <c r="C27" s="232">
        <v>5.4918981481481485E-2</v>
      </c>
      <c r="D27" s="188" t="e">
        <f>N$4/HLOOKUP(DATEDIF(VLOOKUP(B27,Ages!A$2:J$161,4,FALSE),B$1,"y"),#REF!,34,FALSE)</f>
        <v>#REF!</v>
      </c>
      <c r="E27" s="189">
        <f t="shared" si="0"/>
        <v>5.4918981481481485E-3</v>
      </c>
      <c r="F27" s="190">
        <v>76</v>
      </c>
      <c r="G27" s="191" t="e">
        <f t="shared" si="1"/>
        <v>#REF!</v>
      </c>
      <c r="I27" s="197">
        <v>25</v>
      </c>
      <c r="J27" s="208" t="s">
        <v>292</v>
      </c>
      <c r="K27" s="232">
        <v>7.0613425925925927E-2</v>
      </c>
      <c r="L27" s="193"/>
    </row>
    <row r="28" spans="1:15" ht="12" customHeight="1" x14ac:dyDescent="0.5">
      <c r="A28" s="197">
        <v>26</v>
      </c>
      <c r="B28" s="208"/>
      <c r="C28" s="232">
        <v>6.2604166666666669E-2</v>
      </c>
      <c r="D28" s="188" t="e">
        <f>N$4/HLOOKUP(DATEDIF(VLOOKUP(B28,Ages!A$2:J$161,4,FALSE),B$1,"y"),#REF!,34,FALSE)</f>
        <v>#REF!</v>
      </c>
      <c r="E28" s="189">
        <f t="shared" si="0"/>
        <v>6.2604166666666667E-3</v>
      </c>
      <c r="F28" s="190">
        <v>75</v>
      </c>
      <c r="G28" s="191" t="e">
        <f t="shared" si="1"/>
        <v>#REF!</v>
      </c>
      <c r="I28" s="197">
        <v>26</v>
      </c>
      <c r="J28" s="208" t="s">
        <v>388</v>
      </c>
      <c r="K28" s="232">
        <v>7.0624999999999993E-2</v>
      </c>
      <c r="L28" s="193"/>
    </row>
    <row r="29" spans="1:15" ht="12" customHeight="1" x14ac:dyDescent="0.5">
      <c r="A29" s="197">
        <v>27</v>
      </c>
      <c r="B29" s="208"/>
      <c r="C29" s="232">
        <v>7.2060185185185185E-2</v>
      </c>
      <c r="D29" s="201" t="e">
        <f>N$3/HLOOKUP(DATEDIF(VLOOKUP(B29,Ages!A$2:J$161,4,FALSE),B$1,"y"),#REF!,34,FALSE)</f>
        <v>#REF!</v>
      </c>
      <c r="E29" s="189">
        <f t="shared" si="0"/>
        <v>7.2060185185185187E-3</v>
      </c>
      <c r="F29" s="190">
        <v>74</v>
      </c>
      <c r="G29" s="202" t="e">
        <f t="shared" si="1"/>
        <v>#REF!</v>
      </c>
      <c r="I29" s="197">
        <v>27</v>
      </c>
      <c r="J29" s="208" t="s">
        <v>191</v>
      </c>
      <c r="K29" s="232">
        <v>7.137731481481481E-2</v>
      </c>
      <c r="L29" s="193"/>
    </row>
    <row r="30" spans="1:15" ht="12" customHeight="1" x14ac:dyDescent="0.5">
      <c r="A30" s="197">
        <v>28</v>
      </c>
      <c r="B30" s="208"/>
      <c r="C30" s="232">
        <v>7.1909722222222222E-2</v>
      </c>
      <c r="D30" s="201" t="e">
        <f>N$3/HLOOKUP(DATEDIF(VLOOKUP(B30,Ages!A$2:J$161,4,FALSE),B$1,"y"),#REF!,34,FALSE)</f>
        <v>#REF!</v>
      </c>
      <c r="E30" s="189">
        <f t="shared" si="0"/>
        <v>7.1909722222222219E-3</v>
      </c>
      <c r="F30" s="190">
        <v>73</v>
      </c>
      <c r="G30" s="202" t="e">
        <f t="shared" si="1"/>
        <v>#REF!</v>
      </c>
      <c r="I30" s="197">
        <v>28</v>
      </c>
      <c r="J30" s="208" t="s">
        <v>144</v>
      </c>
      <c r="K30" s="232">
        <v>7.1909722222222222E-2</v>
      </c>
      <c r="L30" s="193"/>
    </row>
    <row r="31" spans="1:15" ht="12" customHeight="1" x14ac:dyDescent="0.5">
      <c r="A31" s="197">
        <v>29</v>
      </c>
      <c r="B31" s="208"/>
      <c r="C31" s="232">
        <v>7.2060185185185185E-2</v>
      </c>
      <c r="D31" s="201" t="e">
        <f>N$3/HLOOKUP(DATEDIF(VLOOKUP(B31,Ages!A$2:J$161,4,FALSE),B$1,"y"),#REF!,34,FALSE)</f>
        <v>#REF!</v>
      </c>
      <c r="E31" s="189">
        <f t="shared" si="0"/>
        <v>7.2060185185185187E-3</v>
      </c>
      <c r="F31" s="190">
        <v>72</v>
      </c>
      <c r="G31" s="202" t="e">
        <f t="shared" si="1"/>
        <v>#REF!</v>
      </c>
      <c r="I31" s="197">
        <v>29</v>
      </c>
      <c r="J31" s="208" t="s">
        <v>389</v>
      </c>
      <c r="K31" s="232">
        <v>7.2060185185185185E-2</v>
      </c>
      <c r="L31" s="193"/>
    </row>
    <row r="32" spans="1:15" ht="12" customHeight="1" x14ac:dyDescent="0.5">
      <c r="A32" s="197">
        <v>30</v>
      </c>
      <c r="B32" s="208"/>
      <c r="C32" s="232">
        <v>6.8564814814814815E-2</v>
      </c>
      <c r="D32" s="201" t="e">
        <f>N$3/HLOOKUP(DATEDIF(VLOOKUP(B32,Ages!A$2:J$161,4,FALSE),B$1,"y"),#REF!,34,FALSE)</f>
        <v>#REF!</v>
      </c>
      <c r="E32" s="189">
        <f t="shared" si="0"/>
        <v>6.8564814814814816E-3</v>
      </c>
      <c r="F32" s="190">
        <v>71</v>
      </c>
      <c r="G32" s="202" t="e">
        <f t="shared" si="1"/>
        <v>#REF!</v>
      </c>
      <c r="I32" s="197">
        <v>30</v>
      </c>
      <c r="J32" s="208" t="s">
        <v>463</v>
      </c>
      <c r="K32" s="232">
        <v>7.2060185185185185E-2</v>
      </c>
      <c r="L32" s="193"/>
    </row>
    <row r="33" spans="1:12" ht="12" customHeight="1" x14ac:dyDescent="0.5">
      <c r="A33" s="197">
        <v>31</v>
      </c>
      <c r="B33" s="208"/>
      <c r="C33" s="232">
        <v>7.0624999999999993E-2</v>
      </c>
      <c r="D33" s="201" t="e">
        <f>N$3/HLOOKUP(DATEDIF(VLOOKUP(B33,Ages!A$2:J$161,4,FALSE),B$1,"y"),#REF!,34,FALSE)</f>
        <v>#REF!</v>
      </c>
      <c r="E33" s="189">
        <f t="shared" si="0"/>
        <v>7.0624999999999993E-3</v>
      </c>
      <c r="F33" s="190">
        <v>70</v>
      </c>
      <c r="G33" s="202" t="e">
        <f t="shared" si="1"/>
        <v>#REF!</v>
      </c>
      <c r="I33" s="197">
        <v>31</v>
      </c>
      <c r="J33" s="208" t="s">
        <v>279</v>
      </c>
      <c r="K33" s="232">
        <v>7.2256944444444443E-2</v>
      </c>
      <c r="L33" s="193"/>
    </row>
    <row r="34" spans="1:12" ht="12" customHeight="1" x14ac:dyDescent="0.5">
      <c r="A34" s="197">
        <v>32</v>
      </c>
      <c r="B34" s="208"/>
      <c r="C34" s="232">
        <v>6.3101851851851853E-2</v>
      </c>
      <c r="D34" s="188" t="e">
        <f>N$4/HLOOKUP(DATEDIF(VLOOKUP(B34,Ages!A$2:J$161,4,FALSE),B$1,"y"),#REF!,34,FALSE)</f>
        <v>#REF!</v>
      </c>
      <c r="E34" s="189">
        <f t="shared" si="0"/>
        <v>6.3101851851851852E-3</v>
      </c>
      <c r="F34" s="190">
        <v>69</v>
      </c>
      <c r="G34" s="191" t="e">
        <f t="shared" si="1"/>
        <v>#REF!</v>
      </c>
      <c r="I34" s="197">
        <v>32</v>
      </c>
      <c r="J34" s="208" t="s">
        <v>90</v>
      </c>
      <c r="K34" s="232">
        <v>8.0428240740740745E-2</v>
      </c>
      <c r="L34" s="193"/>
    </row>
    <row r="35" spans="1:12" ht="12" customHeight="1" x14ac:dyDescent="0.5">
      <c r="A35" s="197">
        <v>33</v>
      </c>
      <c r="B35" s="236"/>
      <c r="C35" s="237">
        <v>0.1125462962962963</v>
      </c>
      <c r="D35" s="221" t="e">
        <f>N$3/HLOOKUP(DATEDIF(VLOOKUP(B35,Ages!A$2:J$161,4,FALSE),B$1,"y"),#REF!,34,FALSE)</f>
        <v>#REF!</v>
      </c>
      <c r="E35" s="222">
        <f t="shared" si="0"/>
        <v>1.125462962962963E-2</v>
      </c>
      <c r="F35" s="190">
        <v>68</v>
      </c>
      <c r="G35" s="223" t="e">
        <f t="shared" si="1"/>
        <v>#REF!</v>
      </c>
      <c r="I35" s="197">
        <v>33</v>
      </c>
      <c r="J35" s="236" t="s">
        <v>207</v>
      </c>
      <c r="K35" s="237">
        <v>0.1125462962962963</v>
      </c>
      <c r="L35" s="193"/>
    </row>
    <row r="36" spans="1:12" x14ac:dyDescent="0.5">
      <c r="F36" s="192"/>
    </row>
    <row r="37" spans="1:12" x14ac:dyDescent="0.5">
      <c r="F37" s="192"/>
    </row>
    <row r="38" spans="1:12" x14ac:dyDescent="0.5">
      <c r="F38" s="192"/>
    </row>
    <row r="39" spans="1:12" x14ac:dyDescent="0.5">
      <c r="F39" s="192"/>
    </row>
    <row r="40" spans="1:12" x14ac:dyDescent="0.5">
      <c r="F40" s="192"/>
    </row>
    <row r="41" spans="1:12" x14ac:dyDescent="0.5">
      <c r="F41" s="192"/>
    </row>
    <row r="42" spans="1:12" x14ac:dyDescent="0.5">
      <c r="F42" s="192"/>
    </row>
    <row r="43" spans="1:12" x14ac:dyDescent="0.5">
      <c r="F43" s="192"/>
    </row>
    <row r="44" spans="1:12" x14ac:dyDescent="0.5">
      <c r="F44" s="192"/>
    </row>
    <row r="45" spans="1:12" x14ac:dyDescent="0.5">
      <c r="F45" s="192"/>
    </row>
  </sheetData>
  <sortState xmlns:xlrd2="http://schemas.microsoft.com/office/spreadsheetml/2017/richdata2" ref="B3:G35">
    <sortCondition descending="1" ref="G3:G35"/>
  </sortState>
  <mergeCells count="1">
    <mergeCell ref="N10:O10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ADE7D-5193-456B-8DE4-C23462B1A648}">
  <dimension ref="A1:P71"/>
  <sheetViews>
    <sheetView showGridLines="0" topLeftCell="A34" workbookViewId="0">
      <selection activeCell="B48" sqref="B3:B48"/>
    </sheetView>
  </sheetViews>
  <sheetFormatPr defaultColWidth="13.52734375" defaultRowHeight="12.7" x14ac:dyDescent="0.4"/>
  <cols>
    <col min="1" max="1" width="4.41015625" style="2" customWidth="1"/>
    <col min="2" max="2" width="21.1171875" style="1" customWidth="1"/>
    <col min="3" max="3" width="8.64453125" style="93" customWidth="1"/>
    <col min="4" max="4" width="8.64453125" style="11" customWidth="1"/>
    <col min="5" max="5" width="5.87890625" style="3" bestFit="1" customWidth="1"/>
    <col min="6" max="6" width="4.1171875" style="90" customWidth="1"/>
    <col min="7" max="7" width="11.1171875" style="2" bestFit="1" customWidth="1"/>
    <col min="8" max="8" width="3.52734375" style="1" customWidth="1"/>
    <col min="9" max="9" width="4.1171875" style="1" bestFit="1" customWidth="1"/>
    <col min="10" max="10" width="21.1171875" style="1" bestFit="1" customWidth="1"/>
    <col min="11" max="11" width="6.87890625" style="1" bestFit="1" customWidth="1"/>
    <col min="12" max="12" width="4.64453125" style="1" customWidth="1"/>
    <col min="13" max="13" width="10.3515625" style="1" bestFit="1" customWidth="1"/>
    <col min="14" max="14" width="10.87890625" style="1" bestFit="1" customWidth="1"/>
    <col min="15" max="15" width="18.1171875" style="1" customWidth="1"/>
    <col min="16" max="16" width="4.1171875" style="1" customWidth="1"/>
    <col min="17" max="16384" width="13.52734375" style="1"/>
  </cols>
  <sheetData>
    <row r="1" spans="1:16" s="4" customFormat="1" ht="25.5" customHeight="1" x14ac:dyDescent="0.4">
      <c r="B1" s="76">
        <v>46120</v>
      </c>
      <c r="C1" s="52"/>
      <c r="D1" s="52"/>
      <c r="E1" s="62"/>
      <c r="F1" s="91"/>
      <c r="G1" s="77">
        <v>5</v>
      </c>
      <c r="H1" s="78" t="s">
        <v>73</v>
      </c>
      <c r="J1" s="4" t="s">
        <v>344</v>
      </c>
    </row>
    <row r="2" spans="1:16" s="2" customFormat="1" x14ac:dyDescent="0.4">
      <c r="A2" s="7" t="s">
        <v>3</v>
      </c>
      <c r="B2" s="5" t="s">
        <v>45</v>
      </c>
      <c r="C2" s="8" t="s">
        <v>0</v>
      </c>
      <c r="D2" s="8" t="s">
        <v>236</v>
      </c>
      <c r="E2" s="7" t="s">
        <v>6</v>
      </c>
      <c r="F2" s="92" t="s">
        <v>245</v>
      </c>
      <c r="G2" s="31" t="s">
        <v>39</v>
      </c>
      <c r="I2" s="7" t="s">
        <v>3</v>
      </c>
      <c r="J2" s="5" t="s">
        <v>44</v>
      </c>
      <c r="K2" s="8" t="s">
        <v>0</v>
      </c>
      <c r="M2" s="16"/>
    </row>
    <row r="3" spans="1:16" ht="12" customHeight="1" x14ac:dyDescent="0.4">
      <c r="A3" s="9">
        <v>1</v>
      </c>
      <c r="B3" s="301"/>
      <c r="C3" s="126">
        <v>3.1180555555555555E-2</v>
      </c>
      <c r="D3" s="69" t="e">
        <f>N$3/HLOOKUP(DATEDIF(VLOOKUP(B3,Ages!A$1:D$164,4,FALSE),B$1,"y"),#REF!,28,FALSE)</f>
        <v>#REF!</v>
      </c>
      <c r="E3" s="14">
        <f t="shared" ref="E3:E48" si="0">C3/G$1</f>
        <v>6.2361111111111107E-3</v>
      </c>
      <c r="F3" s="304">
        <v>100</v>
      </c>
      <c r="G3" s="64" t="e">
        <f>D3/C3</f>
        <v>#REF!</v>
      </c>
      <c r="I3" s="9">
        <v>1</v>
      </c>
      <c r="J3" s="301" t="s">
        <v>399</v>
      </c>
      <c r="K3" s="126">
        <v>2.1805555555555557E-2</v>
      </c>
      <c r="L3" s="20"/>
      <c r="M3" s="63" t="s">
        <v>247</v>
      </c>
      <c r="N3" s="65" t="e">
        <f>(HLOOKUP("OC",#REF!,28,FALSE))/86400</f>
        <v>#REF!</v>
      </c>
      <c r="O3" s="66"/>
    </row>
    <row r="4" spans="1:16" ht="12" customHeight="1" x14ac:dyDescent="0.4">
      <c r="A4" s="10">
        <v>2</v>
      </c>
      <c r="B4" s="13"/>
      <c r="C4" s="126">
        <v>2.2638888888888889E-2</v>
      </c>
      <c r="D4" s="70" t="e">
        <f>N$4/HLOOKUP(DATEDIF(VLOOKUP(B4,Ages!A$1:D$164,4,FALSE),B$1,"y"),#REF!,28,FALSE)</f>
        <v>#REF!</v>
      </c>
      <c r="E4" s="14">
        <f t="shared" si="0"/>
        <v>4.5277777777777781E-3</v>
      </c>
      <c r="F4" s="304">
        <v>99</v>
      </c>
      <c r="G4" s="53" t="e">
        <f>(D4/C4)</f>
        <v>#REF!</v>
      </c>
      <c r="I4" s="10">
        <v>2</v>
      </c>
      <c r="J4" s="301" t="s">
        <v>294</v>
      </c>
      <c r="K4" s="126">
        <v>2.1921296296296296E-2</v>
      </c>
      <c r="L4" s="20"/>
      <c r="M4" s="54" t="s">
        <v>246</v>
      </c>
      <c r="N4" s="67" t="e">
        <f>(HLOOKUP("OC",#REF!,28,FALSE))/86400</f>
        <v>#REF!</v>
      </c>
      <c r="O4" s="68"/>
    </row>
    <row r="5" spans="1:16" ht="12" customHeight="1" x14ac:dyDescent="0.4">
      <c r="A5" s="10">
        <v>3</v>
      </c>
      <c r="B5" s="13"/>
      <c r="C5" s="126">
        <v>2.435185185185185E-2</v>
      </c>
      <c r="D5" s="70" t="e">
        <f>N$4/HLOOKUP(DATEDIF(VLOOKUP(B5,Ages!A$1:D$164,4,FALSE),B$1,"y"),#REF!,28,FALSE)</f>
        <v>#REF!</v>
      </c>
      <c r="E5" s="14">
        <f t="shared" si="0"/>
        <v>4.8703703703703704E-3</v>
      </c>
      <c r="F5" s="304">
        <v>98</v>
      </c>
      <c r="G5" s="53" t="e">
        <f>(D5/C5)</f>
        <v>#REF!</v>
      </c>
      <c r="I5" s="10">
        <v>3</v>
      </c>
      <c r="J5" s="13" t="s">
        <v>116</v>
      </c>
      <c r="K5" s="126">
        <v>2.2638888888888889E-2</v>
      </c>
      <c r="L5" s="20"/>
    </row>
    <row r="6" spans="1:16" ht="12" customHeight="1" x14ac:dyDescent="0.4">
      <c r="A6" s="10">
        <v>4</v>
      </c>
      <c r="B6" s="13"/>
      <c r="C6" s="126">
        <v>2.8993055555555557E-2</v>
      </c>
      <c r="D6" s="69" t="e">
        <f>N$3/HLOOKUP(DATEDIF(VLOOKUP(B6,Ages!A$1:D$164,4,FALSE),B$1,"y"),#REF!,28,FALSE)</f>
        <v>#REF!</v>
      </c>
      <c r="E6" s="14">
        <f t="shared" si="0"/>
        <v>5.7986111111111112E-3</v>
      </c>
      <c r="F6" s="304">
        <v>97</v>
      </c>
      <c r="G6" s="64" t="e">
        <f>D6/C6</f>
        <v>#REF!</v>
      </c>
      <c r="I6" s="10">
        <v>4</v>
      </c>
      <c r="J6" s="301" t="s">
        <v>392</v>
      </c>
      <c r="K6" s="126">
        <v>2.3182870370370371E-2</v>
      </c>
      <c r="L6" s="20"/>
      <c r="P6" s="21"/>
    </row>
    <row r="7" spans="1:16" ht="12" customHeight="1" x14ac:dyDescent="0.4">
      <c r="A7" s="10">
        <v>5</v>
      </c>
      <c r="B7" s="301"/>
      <c r="C7" s="126">
        <v>2.1805555555555557E-2</v>
      </c>
      <c r="D7" s="70" t="e">
        <f>N$4/HLOOKUP(DATEDIF(VLOOKUP(B7,Ages!A$1:D$164,4,FALSE),B$1,"y"),#REF!,28,FALSE)</f>
        <v>#REF!</v>
      </c>
      <c r="E7" s="14">
        <f t="shared" si="0"/>
        <v>4.3611111111111116E-3</v>
      </c>
      <c r="F7" s="304">
        <v>96</v>
      </c>
      <c r="G7" s="53" t="e">
        <f>(D7/C7)</f>
        <v>#REF!</v>
      </c>
      <c r="I7" s="10">
        <v>5</v>
      </c>
      <c r="J7" s="13" t="s">
        <v>123</v>
      </c>
      <c r="K7" s="126">
        <v>2.3645833333333335E-2</v>
      </c>
      <c r="L7" s="20"/>
      <c r="M7" s="79"/>
      <c r="P7" s="51"/>
    </row>
    <row r="8" spans="1:16" ht="12" customHeight="1" x14ac:dyDescent="0.4">
      <c r="A8" s="10">
        <v>6</v>
      </c>
      <c r="B8" s="301"/>
      <c r="C8" s="126">
        <v>2.4872685185185185E-2</v>
      </c>
      <c r="D8" s="69" t="e">
        <f>N$3/HLOOKUP(DATEDIF(VLOOKUP(B8,Ages!A$1:D$164,4,FALSE),B$1,"y"),#REF!,28,FALSE)</f>
        <v>#REF!</v>
      </c>
      <c r="E8" s="14">
        <f t="shared" si="0"/>
        <v>4.9745370370370369E-3</v>
      </c>
      <c r="F8" s="304">
        <v>95</v>
      </c>
      <c r="G8" s="64" t="e">
        <f>D8/C8</f>
        <v>#REF!</v>
      </c>
      <c r="I8" s="10">
        <v>6</v>
      </c>
      <c r="J8" s="13" t="s">
        <v>221</v>
      </c>
      <c r="K8" s="126">
        <v>2.435185185185185E-2</v>
      </c>
      <c r="L8" s="20"/>
      <c r="M8" s="79"/>
    </row>
    <row r="9" spans="1:16" ht="12" customHeight="1" x14ac:dyDescent="0.4">
      <c r="A9" s="10">
        <v>7</v>
      </c>
      <c r="B9" s="13"/>
      <c r="C9" s="126">
        <v>2.8935185185185185E-2</v>
      </c>
      <c r="D9" s="70" t="e">
        <f>N$4/HLOOKUP(DATEDIF(VLOOKUP(B9,Ages!A$1:D$164,4,FALSE),B$1,"y"),#REF!,28,FALSE)</f>
        <v>#REF!</v>
      </c>
      <c r="E9" s="14">
        <f t="shared" si="0"/>
        <v>5.7870370370370367E-3</v>
      </c>
      <c r="F9" s="304">
        <v>94</v>
      </c>
      <c r="G9" s="53" t="e">
        <f>(D9/C9)</f>
        <v>#REF!</v>
      </c>
      <c r="I9" s="10">
        <v>7</v>
      </c>
      <c r="J9" s="13" t="s">
        <v>402</v>
      </c>
      <c r="K9" s="126">
        <v>2.462962962962963E-2</v>
      </c>
      <c r="L9" s="20"/>
    </row>
    <row r="10" spans="1:16" ht="12" customHeight="1" x14ac:dyDescent="0.4">
      <c r="A10" s="10">
        <v>8</v>
      </c>
      <c r="B10" s="301"/>
      <c r="C10" s="126">
        <v>2.1921296296296296E-2</v>
      </c>
      <c r="D10" s="70" t="e">
        <f>N$4/HLOOKUP(DATEDIF(VLOOKUP(B10,Ages!A$1:D$164,4,FALSE),B$1,"y"),#REF!,28,FALSE)</f>
        <v>#REF!</v>
      </c>
      <c r="E10" s="14">
        <f t="shared" si="0"/>
        <v>4.3842592592592596E-3</v>
      </c>
      <c r="F10" s="304">
        <v>93</v>
      </c>
      <c r="G10" s="53" t="e">
        <f>(D10/C10)</f>
        <v>#REF!</v>
      </c>
      <c r="I10" s="10">
        <v>8</v>
      </c>
      <c r="J10" s="301" t="s">
        <v>275</v>
      </c>
      <c r="K10" s="126">
        <v>2.4872685185185185E-2</v>
      </c>
      <c r="L10" s="20"/>
      <c r="M10" s="80">
        <v>71</v>
      </c>
      <c r="N10" s="424" t="s">
        <v>237</v>
      </c>
      <c r="O10" s="425"/>
    </row>
    <row r="11" spans="1:16" ht="12" customHeight="1" x14ac:dyDescent="0.4">
      <c r="A11" s="10">
        <v>9</v>
      </c>
      <c r="B11" s="301"/>
      <c r="C11" s="126">
        <v>2.9629629629629631E-2</v>
      </c>
      <c r="D11" s="69" t="e">
        <f>N$3/HLOOKUP(DATEDIF(VLOOKUP(B11,Ages!A$1:D$164,4,FALSE),B$1,"y"),#REF!,28,FALSE)</f>
        <v>#REF!</v>
      </c>
      <c r="E11" s="14">
        <f t="shared" si="0"/>
        <v>5.9259259259259265E-3</v>
      </c>
      <c r="F11" s="304">
        <v>92</v>
      </c>
      <c r="G11" s="64" t="e">
        <f>D11/C11</f>
        <v>#REF!</v>
      </c>
      <c r="I11" s="10">
        <v>9</v>
      </c>
      <c r="J11" s="301" t="s">
        <v>285</v>
      </c>
      <c r="K11" s="126">
        <v>2.5520833333333333E-2</v>
      </c>
      <c r="L11" s="20"/>
      <c r="M11" s="61" t="s">
        <v>242</v>
      </c>
      <c r="N11" s="61" t="s">
        <v>243</v>
      </c>
      <c r="O11" s="61" t="s">
        <v>244</v>
      </c>
    </row>
    <row r="12" spans="1:16" ht="12" customHeight="1" x14ac:dyDescent="0.4">
      <c r="A12" s="10">
        <v>10</v>
      </c>
      <c r="B12" s="301"/>
      <c r="C12" s="126">
        <v>2.9803240740740741E-2</v>
      </c>
      <c r="D12" s="69" t="e">
        <f>N$3/HLOOKUP(DATEDIF(VLOOKUP(B12,Ages!A$1:D$164,4,FALSE),B$1,"y"),#REF!,28,FALSE)</f>
        <v>#REF!</v>
      </c>
      <c r="E12" s="14">
        <f t="shared" si="0"/>
        <v>5.9606481481481481E-3</v>
      </c>
      <c r="F12" s="304">
        <v>91</v>
      </c>
      <c r="G12" s="64" t="e">
        <f>D12/C12</f>
        <v>#REF!</v>
      </c>
      <c r="I12" s="10">
        <v>10</v>
      </c>
      <c r="J12" s="13" t="s">
        <v>340</v>
      </c>
      <c r="K12" s="126">
        <v>2.6018518518518517E-2</v>
      </c>
      <c r="L12" s="20"/>
      <c r="M12" s="55" t="e">
        <f>HLOOKUP(M10,#REF!,28,FALSE)</f>
        <v>#REF!</v>
      </c>
      <c r="N12" s="60" t="e">
        <f>N3/M12</f>
        <v>#REF!</v>
      </c>
      <c r="O12" s="56" t="s">
        <v>238</v>
      </c>
    </row>
    <row r="13" spans="1:16" ht="12" customHeight="1" x14ac:dyDescent="0.4">
      <c r="A13" s="10">
        <v>11</v>
      </c>
      <c r="B13" s="13"/>
      <c r="C13" s="126">
        <v>2.462962962962963E-2</v>
      </c>
      <c r="D13" s="69" t="e">
        <f>N$3/HLOOKUP(DATEDIF(VLOOKUP(B13,Ages!A$1:D$164,4,FALSE),B$1,"y"),#REF!,28,FALSE)</f>
        <v>#REF!</v>
      </c>
      <c r="E13" s="14">
        <f t="shared" si="0"/>
        <v>4.9259259259259256E-3</v>
      </c>
      <c r="F13" s="304">
        <v>90</v>
      </c>
      <c r="G13" s="64" t="e">
        <f>D13/C13</f>
        <v>#REF!</v>
      </c>
      <c r="I13" s="10">
        <v>11</v>
      </c>
      <c r="J13" s="13" t="s">
        <v>92</v>
      </c>
      <c r="K13" s="126">
        <v>2.7233796296296298E-2</v>
      </c>
      <c r="L13" s="20"/>
      <c r="M13" s="57" t="e">
        <f>HLOOKUP(M10,#REF!,28,FALSE)</f>
        <v>#REF!</v>
      </c>
      <c r="N13" s="59" t="e">
        <f>N4/M13</f>
        <v>#REF!</v>
      </c>
      <c r="O13" s="58" t="s">
        <v>239</v>
      </c>
    </row>
    <row r="14" spans="1:16" ht="12" customHeight="1" x14ac:dyDescent="0.4">
      <c r="A14" s="10">
        <v>12</v>
      </c>
      <c r="B14" s="13"/>
      <c r="C14" s="126">
        <v>2.6018518518518517E-2</v>
      </c>
      <c r="D14" s="70" t="e">
        <f>N$4/HLOOKUP(DATEDIF(VLOOKUP(B14,Ages!A$1:D$164,4,FALSE),B$1,"y"),#REF!,28,FALSE)</f>
        <v>#REF!</v>
      </c>
      <c r="E14" s="14">
        <f t="shared" si="0"/>
        <v>5.2037037037037034E-3</v>
      </c>
      <c r="F14" s="304">
        <v>89</v>
      </c>
      <c r="G14" s="53" t="e">
        <f>(D14/C14)</f>
        <v>#REF!</v>
      </c>
      <c r="I14" s="10">
        <v>12</v>
      </c>
      <c r="J14" s="301" t="s">
        <v>295</v>
      </c>
      <c r="K14" s="126">
        <v>2.7627314814814816E-2</v>
      </c>
      <c r="L14" s="20"/>
      <c r="M14" s="21"/>
    </row>
    <row r="15" spans="1:16" ht="12" customHeight="1" x14ac:dyDescent="0.5">
      <c r="A15" s="10">
        <v>13</v>
      </c>
      <c r="B15" s="13"/>
      <c r="C15" s="126">
        <v>2.7233796296296298E-2</v>
      </c>
      <c r="D15" s="70" t="e">
        <f>N$4/HLOOKUP(DATEDIF(VLOOKUP(B15,Ages!A$1:D$164,4,FALSE),B$1,"y"),#REF!,28,FALSE)</f>
        <v>#REF!</v>
      </c>
      <c r="E15" s="14">
        <f t="shared" si="0"/>
        <v>5.4467592592592597E-3</v>
      </c>
      <c r="F15" s="304">
        <v>88</v>
      </c>
      <c r="G15" s="53" t="e">
        <f>(D15/C15)</f>
        <v>#REF!</v>
      </c>
      <c r="I15" s="10">
        <v>13</v>
      </c>
      <c r="J15" s="301" t="s">
        <v>401</v>
      </c>
      <c r="K15" s="126">
        <v>2.7673611111111111E-2</v>
      </c>
      <c r="L15" s="20"/>
      <c r="M15" s="117" t="s">
        <v>53</v>
      </c>
      <c r="N15" s="118"/>
      <c r="O15" s="119"/>
    </row>
    <row r="16" spans="1:16" ht="12" customHeight="1" x14ac:dyDescent="0.5">
      <c r="A16" s="10">
        <v>14</v>
      </c>
      <c r="B16" s="301"/>
      <c r="C16" s="126">
        <v>3.050925925925926E-2</v>
      </c>
      <c r="D16" s="69" t="e">
        <f>N$3/HLOOKUP(DATEDIF(VLOOKUP(B16,Ages!A$1:D$164,4,FALSE),B$1,"y"),#REF!,28,FALSE)</f>
        <v>#REF!</v>
      </c>
      <c r="E16" s="14">
        <f t="shared" si="0"/>
        <v>6.1018518518518522E-3</v>
      </c>
      <c r="F16" s="304">
        <v>87</v>
      </c>
      <c r="G16" s="64" t="e">
        <f>D16/C16</f>
        <v>#REF!</v>
      </c>
      <c r="I16" s="10">
        <v>14</v>
      </c>
      <c r="J16" s="301" t="s">
        <v>291</v>
      </c>
      <c r="K16" s="126">
        <v>2.7777777777777776E-2</v>
      </c>
      <c r="L16" s="20"/>
      <c r="M16" s="120" t="s">
        <v>54</v>
      </c>
      <c r="N16" s="116"/>
      <c r="O16" s="121"/>
    </row>
    <row r="17" spans="1:15" ht="12" customHeight="1" x14ac:dyDescent="0.5">
      <c r="A17" s="10">
        <v>15</v>
      </c>
      <c r="B17" s="301"/>
      <c r="C17" s="126">
        <v>2.7627314814814816E-2</v>
      </c>
      <c r="D17" s="70" t="e">
        <f>N$4/HLOOKUP(DATEDIF(VLOOKUP(B17,Ages!A$1:D$164,4,FALSE),B$1,"y"),#REF!,28,FALSE)</f>
        <v>#REF!</v>
      </c>
      <c r="E17" s="14">
        <f t="shared" si="0"/>
        <v>5.5254629629629629E-3</v>
      </c>
      <c r="F17" s="304">
        <v>86</v>
      </c>
      <c r="G17" s="53" t="e">
        <f>(D17/C17)</f>
        <v>#REF!</v>
      </c>
      <c r="I17" s="10">
        <v>15</v>
      </c>
      <c r="J17" s="301" t="s">
        <v>288</v>
      </c>
      <c r="K17" s="126">
        <v>2.8217592592592593E-2</v>
      </c>
      <c r="L17" s="20"/>
      <c r="M17" s="120" t="s">
        <v>55</v>
      </c>
      <c r="N17" s="116"/>
      <c r="O17" s="121"/>
    </row>
    <row r="18" spans="1:15" ht="12" customHeight="1" x14ac:dyDescent="0.5">
      <c r="A18" s="10">
        <v>16</v>
      </c>
      <c r="B18" s="13"/>
      <c r="C18" s="126">
        <v>2.3645833333333335E-2</v>
      </c>
      <c r="D18" s="70" t="e">
        <f>N$4/HLOOKUP(DATEDIF(VLOOKUP(B18,Ages!A$1:D$164,4,FALSE),B$1,"y"),#REF!,28,FALSE)</f>
        <v>#REF!</v>
      </c>
      <c r="E18" s="14">
        <f t="shared" si="0"/>
        <v>4.7291666666666671E-3</v>
      </c>
      <c r="F18" s="304">
        <v>85</v>
      </c>
      <c r="G18" s="53" t="e">
        <f>(D18/C18)</f>
        <v>#REF!</v>
      </c>
      <c r="I18" s="10">
        <v>16</v>
      </c>
      <c r="J18" s="13" t="s">
        <v>465</v>
      </c>
      <c r="K18" s="126">
        <v>2.8738425925925924E-2</v>
      </c>
      <c r="L18" s="20"/>
      <c r="M18" s="120" t="s">
        <v>56</v>
      </c>
      <c r="N18" s="116"/>
      <c r="O18" s="121"/>
    </row>
    <row r="19" spans="1:15" ht="12" customHeight="1" x14ac:dyDescent="0.5">
      <c r="A19" s="10">
        <v>17</v>
      </c>
      <c r="B19" s="301"/>
      <c r="C19" s="126">
        <v>3.3055555555555553E-2</v>
      </c>
      <c r="D19" s="69" t="e">
        <f>N$3/HLOOKUP(DATEDIF(VLOOKUP(B19,Ages!A$1:D$164,4,FALSE),B$1,"y"),#REF!,28,FALSE)</f>
        <v>#REF!</v>
      </c>
      <c r="E19" s="14">
        <f t="shared" si="0"/>
        <v>6.611111111111111E-3</v>
      </c>
      <c r="F19" s="304">
        <v>84</v>
      </c>
      <c r="G19" s="64" t="e">
        <f>D19/C19</f>
        <v>#REF!</v>
      </c>
      <c r="I19" s="10">
        <v>17</v>
      </c>
      <c r="J19" s="13" t="s">
        <v>286</v>
      </c>
      <c r="K19" s="126">
        <v>2.8773148148148148E-2</v>
      </c>
      <c r="L19" s="20"/>
      <c r="M19" s="122" t="s">
        <v>57</v>
      </c>
      <c r="N19" s="123"/>
      <c r="O19" s="124"/>
    </row>
    <row r="20" spans="1:15" ht="12" customHeight="1" x14ac:dyDescent="0.4">
      <c r="A20" s="10">
        <v>18</v>
      </c>
      <c r="B20" s="301"/>
      <c r="C20" s="126">
        <v>2.8217592592592593E-2</v>
      </c>
      <c r="D20" s="70" t="e">
        <f>N$4/HLOOKUP(DATEDIF(VLOOKUP(B20,Ages!A$1:D$164,4,FALSE),B$1,"y"),#REF!,28,FALSE)</f>
        <v>#REF!</v>
      </c>
      <c r="E20" s="14">
        <f t="shared" si="0"/>
        <v>5.6435185185185182E-3</v>
      </c>
      <c r="F20" s="304">
        <v>83</v>
      </c>
      <c r="G20" s="53" t="e">
        <f>(D20/C20)</f>
        <v>#REF!</v>
      </c>
      <c r="I20" s="10">
        <v>18</v>
      </c>
      <c r="J20" s="301" t="s">
        <v>414</v>
      </c>
      <c r="K20" s="126">
        <v>2.8877314814814814E-2</v>
      </c>
      <c r="L20" s="20"/>
    </row>
    <row r="21" spans="1:15" ht="12" customHeight="1" x14ac:dyDescent="0.4">
      <c r="A21" s="10">
        <v>19</v>
      </c>
      <c r="B21" s="301"/>
      <c r="C21" s="126">
        <v>2.3182870370370371E-2</v>
      </c>
      <c r="D21" s="70" t="e">
        <f>N$4/HLOOKUP(DATEDIF(VLOOKUP(B21,Ages!A$1:D$164,4,FALSE),B$1,"y"),#REF!,28,FALSE)</f>
        <v>#REF!</v>
      </c>
      <c r="E21" s="14">
        <f t="shared" si="0"/>
        <v>4.6365740740740742E-3</v>
      </c>
      <c r="F21" s="304">
        <v>82</v>
      </c>
      <c r="G21" s="53" t="e">
        <f>(D21/C21)</f>
        <v>#REF!</v>
      </c>
      <c r="I21" s="10">
        <v>19</v>
      </c>
      <c r="J21" s="13" t="s">
        <v>339</v>
      </c>
      <c r="K21" s="126">
        <v>2.8935185185185185E-2</v>
      </c>
      <c r="L21" s="20"/>
    </row>
    <row r="22" spans="1:15" ht="12" customHeight="1" x14ac:dyDescent="0.4">
      <c r="A22" s="10">
        <v>20</v>
      </c>
      <c r="B22" s="301"/>
      <c r="C22" s="126">
        <v>3.4918981481481481E-2</v>
      </c>
      <c r="D22" s="69" t="e">
        <f>N$3/HLOOKUP(DATEDIF(VLOOKUP(B22,Ages!A$1:D$164,4,FALSE),B$1,"y"),#REF!,28,FALSE)</f>
        <v>#REF!</v>
      </c>
      <c r="E22" s="14">
        <f t="shared" si="0"/>
        <v>6.9837962962962961E-3</v>
      </c>
      <c r="F22" s="304">
        <v>81</v>
      </c>
      <c r="G22" s="64" t="e">
        <f>D22/C22</f>
        <v>#REF!</v>
      </c>
      <c r="I22" s="10">
        <v>20</v>
      </c>
      <c r="J22" s="13" t="s">
        <v>156</v>
      </c>
      <c r="K22" s="126">
        <v>2.8993055555555557E-2</v>
      </c>
      <c r="L22" s="20"/>
    </row>
    <row r="23" spans="1:15" ht="12" customHeight="1" x14ac:dyDescent="0.4">
      <c r="A23" s="10">
        <v>21</v>
      </c>
      <c r="B23" s="301"/>
      <c r="C23" s="126">
        <v>3.6909722222222219E-2</v>
      </c>
      <c r="D23" s="70" t="e">
        <f>N$4/HLOOKUP(DATEDIF(VLOOKUP(B23,Ages!A$1:D$164,4,FALSE),B$1,"y"),#REF!,28,FALSE)</f>
        <v>#REF!</v>
      </c>
      <c r="E23" s="14">
        <f t="shared" si="0"/>
        <v>7.3819444444444436E-3</v>
      </c>
      <c r="F23" s="304">
        <v>80</v>
      </c>
      <c r="G23" s="53" t="e">
        <f>(D23/C23)</f>
        <v>#REF!</v>
      </c>
      <c r="I23" s="10">
        <v>21</v>
      </c>
      <c r="J23" s="13" t="s">
        <v>466</v>
      </c>
      <c r="K23" s="126">
        <v>2.9247685185185186E-2</v>
      </c>
      <c r="L23" s="20"/>
    </row>
    <row r="24" spans="1:15" ht="12" customHeight="1" x14ac:dyDescent="0.4">
      <c r="A24" s="10">
        <v>22</v>
      </c>
      <c r="B24" s="301"/>
      <c r="C24" s="126">
        <v>3.1296296296296294E-2</v>
      </c>
      <c r="D24" s="70" t="e">
        <f>N$4/HLOOKUP(DATEDIF(VLOOKUP(B24,Ages!A$1:D$164,4,FALSE),B$1,"y"),#REF!,28,FALSE)</f>
        <v>#REF!</v>
      </c>
      <c r="E24" s="14">
        <f t="shared" si="0"/>
        <v>6.2592592592592587E-3</v>
      </c>
      <c r="F24" s="304">
        <v>79</v>
      </c>
      <c r="G24" s="53" t="e">
        <f>(D24/C24)</f>
        <v>#REF!</v>
      </c>
      <c r="I24" s="10">
        <v>22</v>
      </c>
      <c r="J24" s="301" t="s">
        <v>213</v>
      </c>
      <c r="K24" s="126">
        <v>2.9629629629629631E-2</v>
      </c>
      <c r="L24" s="20"/>
    </row>
    <row r="25" spans="1:15" ht="12" customHeight="1" x14ac:dyDescent="0.4">
      <c r="A25" s="10">
        <v>23</v>
      </c>
      <c r="B25" s="301"/>
      <c r="C25" s="126">
        <v>2.7777777777777776E-2</v>
      </c>
      <c r="D25" s="69" t="e">
        <f>N$3/HLOOKUP(DATEDIF(VLOOKUP(B25,Ages!A$1:D$164,4,FALSE),B$1,"y"),#REF!,28,FALSE)</f>
        <v>#REF!</v>
      </c>
      <c r="E25" s="14">
        <f t="shared" si="0"/>
        <v>5.5555555555555549E-3</v>
      </c>
      <c r="F25" s="304">
        <v>78</v>
      </c>
      <c r="G25" s="64" t="e">
        <f>D25/C25</f>
        <v>#REF!</v>
      </c>
      <c r="I25" s="10">
        <v>23</v>
      </c>
      <c r="J25" s="301" t="s">
        <v>188</v>
      </c>
      <c r="K25" s="126">
        <v>2.9803240740740741E-2</v>
      </c>
      <c r="L25" s="20"/>
    </row>
    <row r="26" spans="1:15" ht="12" customHeight="1" x14ac:dyDescent="0.4">
      <c r="A26" s="10">
        <v>24</v>
      </c>
      <c r="B26" s="13"/>
      <c r="C26" s="126">
        <v>2.8773148148148148E-2</v>
      </c>
      <c r="D26" s="70" t="e">
        <f>N$4/HLOOKUP(DATEDIF(VLOOKUP(B26,Ages!A$1:D$164,4,FALSE),B$1,"y"),#REF!,28,FALSE)</f>
        <v>#REF!</v>
      </c>
      <c r="E26" s="14">
        <f t="shared" si="0"/>
        <v>5.7546296296296295E-3</v>
      </c>
      <c r="F26" s="304">
        <v>77</v>
      </c>
      <c r="G26" s="53" t="e">
        <f>(D26/C26)</f>
        <v>#REF!</v>
      </c>
      <c r="I26" s="10">
        <v>24</v>
      </c>
      <c r="J26" s="301" t="s">
        <v>350</v>
      </c>
      <c r="K26" s="126">
        <v>2.9988425925925925E-2</v>
      </c>
      <c r="L26" s="20"/>
    </row>
    <row r="27" spans="1:15" ht="12" customHeight="1" x14ac:dyDescent="0.4">
      <c r="A27" s="10">
        <v>25</v>
      </c>
      <c r="B27" s="301"/>
      <c r="C27" s="126">
        <v>3.3530092592592591E-2</v>
      </c>
      <c r="D27" s="69" t="e">
        <f>N$3/HLOOKUP(DATEDIF(VLOOKUP(B27,Ages!A$1:D$164,4,FALSE),B$1,"y"),#REF!,28,FALSE)</f>
        <v>#REF!</v>
      </c>
      <c r="E27" s="14">
        <f t="shared" si="0"/>
        <v>6.7060185185185183E-3</v>
      </c>
      <c r="F27" s="304">
        <v>76</v>
      </c>
      <c r="G27" s="64" t="e">
        <f>D27/C27</f>
        <v>#REF!</v>
      </c>
      <c r="I27" s="10">
        <v>25</v>
      </c>
      <c r="J27" s="13" t="s">
        <v>358</v>
      </c>
      <c r="K27" s="126">
        <v>3.0173611111111109E-2</v>
      </c>
      <c r="L27" s="20"/>
    </row>
    <row r="28" spans="1:15" ht="12" customHeight="1" x14ac:dyDescent="0.4">
      <c r="A28" s="10">
        <v>26</v>
      </c>
      <c r="B28" s="13"/>
      <c r="C28" s="126">
        <v>3.7326388888888888E-2</v>
      </c>
      <c r="D28" s="69" t="e">
        <f>N$3/HLOOKUP(DATEDIF(VLOOKUP(B28,Ages!A$1:D$164,4,FALSE),B$1,"y"),#REF!,28,FALSE)</f>
        <v>#REF!</v>
      </c>
      <c r="E28" s="14">
        <f t="shared" si="0"/>
        <v>7.4652777777777773E-3</v>
      </c>
      <c r="F28" s="304">
        <v>75</v>
      </c>
      <c r="G28" s="64" t="e">
        <f>D28/C28</f>
        <v>#REF!</v>
      </c>
      <c r="I28" s="10">
        <v>26</v>
      </c>
      <c r="J28" s="301" t="s">
        <v>93</v>
      </c>
      <c r="K28" s="126">
        <v>3.050925925925926E-2</v>
      </c>
      <c r="L28" s="20"/>
    </row>
    <row r="29" spans="1:15" ht="12" customHeight="1" x14ac:dyDescent="0.4">
      <c r="A29" s="10">
        <v>27</v>
      </c>
      <c r="B29" s="13"/>
      <c r="C29" s="126">
        <v>2.8738425925925924E-2</v>
      </c>
      <c r="D29" s="69" t="e">
        <f>N$3/HLOOKUP(DATEDIF(VLOOKUP(B29,Ages!A$1:D$164,4,FALSE),B$1,"y"),#REF!,28,FALSE)</f>
        <v>#REF!</v>
      </c>
      <c r="E29" s="14">
        <f t="shared" si="0"/>
        <v>5.7476851851851847E-3</v>
      </c>
      <c r="F29" s="304">
        <v>74</v>
      </c>
      <c r="G29" s="64" t="e">
        <f>D29/C29</f>
        <v>#REF!</v>
      </c>
      <c r="I29" s="10">
        <v>27</v>
      </c>
      <c r="J29" s="301" t="s">
        <v>289</v>
      </c>
      <c r="K29" s="126">
        <v>3.1180555555555555E-2</v>
      </c>
      <c r="L29" s="20"/>
    </row>
    <row r="30" spans="1:15" ht="12" customHeight="1" x14ac:dyDescent="0.4">
      <c r="A30" s="10">
        <v>28</v>
      </c>
      <c r="B30" s="301"/>
      <c r="C30" s="126">
        <v>3.7337962962962962E-2</v>
      </c>
      <c r="D30" s="69" t="e">
        <f>N$3/HLOOKUP(DATEDIF(VLOOKUP(B30,Ages!A$1:D$164,4,FALSE),B$1,"y"),#REF!,28,FALSE)</f>
        <v>#REF!</v>
      </c>
      <c r="E30" s="14">
        <f t="shared" si="0"/>
        <v>7.4675925925925925E-3</v>
      </c>
      <c r="F30" s="304">
        <v>73</v>
      </c>
      <c r="G30" s="64" t="e">
        <f>D30/C30</f>
        <v>#REF!</v>
      </c>
      <c r="I30" s="10">
        <v>28</v>
      </c>
      <c r="J30" s="301" t="s">
        <v>280</v>
      </c>
      <c r="K30" s="126">
        <v>3.1296296296296294E-2</v>
      </c>
      <c r="L30" s="20"/>
    </row>
    <row r="31" spans="1:15" ht="12" customHeight="1" x14ac:dyDescent="0.4">
      <c r="A31" s="10">
        <v>29</v>
      </c>
      <c r="B31" s="301"/>
      <c r="C31" s="126">
        <v>3.7314814814814815E-2</v>
      </c>
      <c r="D31" s="69" t="e">
        <f>N$3/HLOOKUP(DATEDIF(VLOOKUP(B31,Ages!A$1:D$164,4,FALSE),B$1,"y"),#REF!,28,FALSE)</f>
        <v>#REF!</v>
      </c>
      <c r="E31" s="14">
        <f t="shared" si="0"/>
        <v>7.4629629629629629E-3</v>
      </c>
      <c r="F31" s="304">
        <v>72</v>
      </c>
      <c r="G31" s="64" t="e">
        <f>D31/C31</f>
        <v>#REF!</v>
      </c>
      <c r="I31" s="10">
        <v>29</v>
      </c>
      <c r="J31" s="301" t="s">
        <v>388</v>
      </c>
      <c r="K31" s="126">
        <v>3.2002314814814817E-2</v>
      </c>
      <c r="L31" s="20"/>
    </row>
    <row r="32" spans="1:15" ht="12" customHeight="1" x14ac:dyDescent="0.4">
      <c r="A32" s="10">
        <v>30</v>
      </c>
      <c r="B32" s="301"/>
      <c r="C32" s="126">
        <v>2.5520833333333333E-2</v>
      </c>
      <c r="D32" s="70" t="e">
        <f>N$4/HLOOKUP(DATEDIF(VLOOKUP(B32,Ages!A$1:D$164,4,FALSE),B$1,"y"),#REF!,28,FALSE)</f>
        <v>#REF!</v>
      </c>
      <c r="E32" s="14">
        <f t="shared" si="0"/>
        <v>5.1041666666666666E-3</v>
      </c>
      <c r="F32" s="304">
        <v>71</v>
      </c>
      <c r="G32" s="53" t="e">
        <f>(D32/C32)</f>
        <v>#REF!</v>
      </c>
      <c r="I32" s="10">
        <v>30</v>
      </c>
      <c r="J32" s="13" t="s">
        <v>64</v>
      </c>
      <c r="K32" s="126">
        <v>3.2847222222222222E-2</v>
      </c>
      <c r="L32" s="20"/>
    </row>
    <row r="33" spans="1:12" ht="12" customHeight="1" x14ac:dyDescent="0.4">
      <c r="A33" s="10">
        <v>31</v>
      </c>
      <c r="B33" s="13"/>
      <c r="C33" s="126">
        <v>3.0173611111111109E-2</v>
      </c>
      <c r="D33" s="69" t="e">
        <f>N$3/HLOOKUP(DATEDIF(VLOOKUP(B33,Ages!A$1:D$164,4,FALSE),B$1,"y"),#REF!,28,FALSE)</f>
        <v>#REF!</v>
      </c>
      <c r="E33" s="14">
        <f t="shared" si="0"/>
        <v>6.0347222222222217E-3</v>
      </c>
      <c r="F33" s="304">
        <v>70</v>
      </c>
      <c r="G33" s="64" t="e">
        <f>D33/C33</f>
        <v>#REF!</v>
      </c>
      <c r="I33" s="10">
        <v>31</v>
      </c>
      <c r="J33" s="301" t="s">
        <v>271</v>
      </c>
      <c r="K33" s="126">
        <v>3.3055555555555553E-2</v>
      </c>
      <c r="L33" s="20"/>
    </row>
    <row r="34" spans="1:12" ht="12" customHeight="1" x14ac:dyDescent="0.4">
      <c r="A34" s="10">
        <v>32</v>
      </c>
      <c r="B34" s="13"/>
      <c r="C34" s="126">
        <v>3.3252314814814818E-2</v>
      </c>
      <c r="D34" s="70" t="e">
        <f>N$4/HLOOKUP(DATEDIF(VLOOKUP(B34,Ages!A$1:D$164,4,FALSE),B$1,"y"),#REF!,28,FALSE)</f>
        <v>#REF!</v>
      </c>
      <c r="E34" s="14">
        <f t="shared" si="0"/>
        <v>6.6504629629629639E-3</v>
      </c>
      <c r="F34" s="304">
        <v>69</v>
      </c>
      <c r="G34" s="53" t="e">
        <f>(D34/C34)</f>
        <v>#REF!</v>
      </c>
      <c r="I34" s="10">
        <v>32</v>
      </c>
      <c r="J34" s="301" t="s">
        <v>398</v>
      </c>
      <c r="K34" s="126">
        <v>3.3125000000000002E-2</v>
      </c>
      <c r="L34" s="20"/>
    </row>
    <row r="35" spans="1:12" ht="12" customHeight="1" x14ac:dyDescent="0.4">
      <c r="A35" s="10">
        <v>33</v>
      </c>
      <c r="B35" s="301"/>
      <c r="C35" s="126">
        <v>2.8877314814814814E-2</v>
      </c>
      <c r="D35" s="70" t="e">
        <f>N$4/HLOOKUP(DATEDIF(VLOOKUP(B35,Ages!A$1:D$164,4,FALSE),B$1,"y"),#REF!,28,FALSE)</f>
        <v>#REF!</v>
      </c>
      <c r="E35" s="14">
        <f t="shared" si="0"/>
        <v>5.7754629629629631E-3</v>
      </c>
      <c r="F35" s="304">
        <v>68</v>
      </c>
      <c r="G35" s="53" t="e">
        <f>(D35/C35)</f>
        <v>#REF!</v>
      </c>
      <c r="I35" s="10">
        <v>33</v>
      </c>
      <c r="J35" s="13" t="s">
        <v>287</v>
      </c>
      <c r="K35" s="126">
        <v>3.3252314814814818E-2</v>
      </c>
      <c r="L35" s="20"/>
    </row>
    <row r="36" spans="1:12" ht="12" customHeight="1" x14ac:dyDescent="0.4">
      <c r="A36" s="10">
        <v>34</v>
      </c>
      <c r="B36" s="301"/>
      <c r="C36" s="126">
        <v>3.4791666666666665E-2</v>
      </c>
      <c r="D36" s="70" t="e">
        <f>N$4/HLOOKUP(DATEDIF(VLOOKUP(B36,Ages!A$1:D$164,4,FALSE),B$1,"y"),#REF!,28,FALSE)</f>
        <v>#REF!</v>
      </c>
      <c r="E36" s="14">
        <f t="shared" si="0"/>
        <v>6.9583333333333329E-3</v>
      </c>
      <c r="F36" s="304">
        <v>67</v>
      </c>
      <c r="G36" s="53" t="e">
        <f>(D36/C36)</f>
        <v>#REF!</v>
      </c>
      <c r="I36" s="10">
        <v>34</v>
      </c>
      <c r="J36" s="13" t="s">
        <v>149</v>
      </c>
      <c r="K36" s="126">
        <v>3.3333333333333333E-2</v>
      </c>
      <c r="L36" s="20"/>
    </row>
    <row r="37" spans="1:12" ht="12" customHeight="1" x14ac:dyDescent="0.4">
      <c r="A37" s="10">
        <v>35</v>
      </c>
      <c r="B37" s="13"/>
      <c r="C37" s="126">
        <v>3.3333333333333333E-2</v>
      </c>
      <c r="D37" s="69" t="e">
        <f>N$3/HLOOKUP(DATEDIF(VLOOKUP(B37,Ages!A$1:D$164,4,FALSE),B$1,"y"),#REF!,28,FALSE)</f>
        <v>#REF!</v>
      </c>
      <c r="E37" s="14">
        <f t="shared" si="0"/>
        <v>6.6666666666666662E-3</v>
      </c>
      <c r="F37" s="304">
        <v>66</v>
      </c>
      <c r="G37" s="64" t="e">
        <f>D37/C37</f>
        <v>#REF!</v>
      </c>
      <c r="I37" s="10">
        <v>35</v>
      </c>
      <c r="J37" s="301" t="s">
        <v>292</v>
      </c>
      <c r="K37" s="126">
        <v>3.3530092592592591E-2</v>
      </c>
      <c r="L37" s="20"/>
    </row>
    <row r="38" spans="1:12" ht="12" customHeight="1" x14ac:dyDescent="0.4">
      <c r="A38" s="10">
        <v>36</v>
      </c>
      <c r="B38" s="13"/>
      <c r="C38" s="126">
        <v>3.2847222222222222E-2</v>
      </c>
      <c r="D38" s="70" t="e">
        <f>N$4/HLOOKUP(DATEDIF(VLOOKUP(B38,Ages!A$1:D$164,4,FALSE),B$1,"y"),#REF!,28,FALSE)</f>
        <v>#REF!</v>
      </c>
      <c r="E38" s="14">
        <f t="shared" si="0"/>
        <v>6.5694444444444446E-3</v>
      </c>
      <c r="F38" s="304">
        <v>65</v>
      </c>
      <c r="G38" s="53" t="e">
        <f>(D38/C38)</f>
        <v>#REF!</v>
      </c>
      <c r="I38" s="10">
        <v>36</v>
      </c>
      <c r="J38" s="301" t="s">
        <v>359</v>
      </c>
      <c r="K38" s="126">
        <v>3.4039351851851848E-2</v>
      </c>
      <c r="L38" s="20"/>
    </row>
    <row r="39" spans="1:12" ht="11.7" x14ac:dyDescent="0.4">
      <c r="A39" s="10">
        <v>37</v>
      </c>
      <c r="B39" s="301"/>
      <c r="C39" s="126">
        <v>3.4039351851851848E-2</v>
      </c>
      <c r="D39" s="69" t="e">
        <f>N$3/HLOOKUP(DATEDIF(VLOOKUP(B39,Ages!A$1:D$164,4,FALSE),B$1,"y"),#REF!,28,FALSE)</f>
        <v>#REF!</v>
      </c>
      <c r="E39" s="14">
        <f t="shared" si="0"/>
        <v>6.8078703703703695E-3</v>
      </c>
      <c r="F39" s="304">
        <v>64</v>
      </c>
      <c r="G39" s="64" t="e">
        <f>D39/C39</f>
        <v>#REF!</v>
      </c>
      <c r="I39" s="10">
        <v>37</v>
      </c>
      <c r="J39" s="13" t="s">
        <v>389</v>
      </c>
      <c r="K39" s="126">
        <v>3.453703703703704E-2</v>
      </c>
      <c r="L39" s="20"/>
    </row>
    <row r="40" spans="1:12" ht="11.7" x14ac:dyDescent="0.4">
      <c r="A40" s="10">
        <v>38</v>
      </c>
      <c r="B40" s="13"/>
      <c r="C40" s="126">
        <v>3.453703703703704E-2</v>
      </c>
      <c r="D40" s="69" t="e">
        <f>N$3/HLOOKUP(DATEDIF(VLOOKUP(B40,Ages!A$1:D$164,4,FALSE),B$1,"y"),#REF!,28,FALSE)</f>
        <v>#REF!</v>
      </c>
      <c r="E40" s="14">
        <f t="shared" si="0"/>
        <v>6.9074074074074081E-3</v>
      </c>
      <c r="F40" s="304">
        <v>63</v>
      </c>
      <c r="G40" s="64" t="e">
        <f>D40/C40</f>
        <v>#REF!</v>
      </c>
      <c r="I40" s="10">
        <v>38</v>
      </c>
      <c r="J40" s="301" t="s">
        <v>191</v>
      </c>
      <c r="K40" s="126">
        <v>3.4791666666666665E-2</v>
      </c>
      <c r="L40" s="20"/>
    </row>
    <row r="41" spans="1:12" ht="11.7" x14ac:dyDescent="0.4">
      <c r="A41" s="10">
        <v>39</v>
      </c>
      <c r="B41" s="301"/>
      <c r="C41" s="126">
        <v>2.7673611111111111E-2</v>
      </c>
      <c r="D41" s="70" t="e">
        <f>N$4/HLOOKUP(DATEDIF(VLOOKUP(B41,Ages!A$1:D$164,4,FALSE),B$1,"y"),#REF!,28,FALSE)</f>
        <v>#REF!</v>
      </c>
      <c r="E41" s="14">
        <f t="shared" si="0"/>
        <v>5.5347222222222221E-3</v>
      </c>
      <c r="F41" s="304">
        <v>62</v>
      </c>
      <c r="G41" s="53" t="e">
        <f>(D41/C41)</f>
        <v>#REF!</v>
      </c>
      <c r="I41" s="10">
        <v>39</v>
      </c>
      <c r="J41" s="301" t="s">
        <v>279</v>
      </c>
      <c r="K41" s="126">
        <v>3.4918981481481481E-2</v>
      </c>
      <c r="L41" s="20"/>
    </row>
    <row r="42" spans="1:12" ht="11.7" x14ac:dyDescent="0.4">
      <c r="A42" s="10">
        <v>40</v>
      </c>
      <c r="B42" s="301"/>
      <c r="C42" s="126">
        <v>3.2002314814814817E-2</v>
      </c>
      <c r="D42" s="69" t="e">
        <f>N$3/HLOOKUP(DATEDIF(VLOOKUP(B42,Ages!A$1:D$164,4,FALSE),B$1,"y"),#REF!,28,FALSE)</f>
        <v>#REF!</v>
      </c>
      <c r="E42" s="14">
        <f t="shared" si="0"/>
        <v>6.4004629629629637E-3</v>
      </c>
      <c r="F42" s="304">
        <v>61</v>
      </c>
      <c r="G42" s="64" t="e">
        <f>D42/C42</f>
        <v>#REF!</v>
      </c>
      <c r="I42" s="10">
        <v>40</v>
      </c>
      <c r="J42" s="301" t="s">
        <v>276</v>
      </c>
      <c r="K42" s="126">
        <v>3.6203703703703703E-2</v>
      </c>
      <c r="L42" s="20"/>
    </row>
    <row r="43" spans="1:12" ht="11.7" x14ac:dyDescent="0.4">
      <c r="A43" s="10">
        <v>41</v>
      </c>
      <c r="B43" s="13"/>
      <c r="C43" s="126">
        <v>4.0810185185185185E-2</v>
      </c>
      <c r="D43" s="69" t="e">
        <f>N$3/HLOOKUP(DATEDIF(VLOOKUP(B43,Ages!A$1:D$164,4,FALSE),B$1,"y"),#REF!,28,FALSE)</f>
        <v>#REF!</v>
      </c>
      <c r="E43" s="14">
        <f t="shared" si="0"/>
        <v>8.1620370370370371E-3</v>
      </c>
      <c r="F43" s="304">
        <v>60</v>
      </c>
      <c r="G43" s="64" t="e">
        <f>D43/C43</f>
        <v>#REF!</v>
      </c>
      <c r="I43" s="10">
        <v>41</v>
      </c>
      <c r="J43" s="301" t="s">
        <v>62</v>
      </c>
      <c r="K43" s="126">
        <v>3.6909722222222219E-2</v>
      </c>
      <c r="L43" s="20"/>
    </row>
    <row r="44" spans="1:12" ht="11.7" x14ac:dyDescent="0.4">
      <c r="A44" s="10">
        <v>42</v>
      </c>
      <c r="B44" s="13"/>
      <c r="C44" s="126">
        <v>2.9247685185185186E-2</v>
      </c>
      <c r="D44" s="70" t="e">
        <f>N$4/HLOOKUP(DATEDIF(VLOOKUP(B44,Ages!A$1:D$164,4,FALSE),B$1,"y"),#REF!,28,FALSE)</f>
        <v>#REF!</v>
      </c>
      <c r="E44" s="14">
        <f t="shared" si="0"/>
        <v>5.8495370370370368E-3</v>
      </c>
      <c r="F44" s="304">
        <v>59</v>
      </c>
      <c r="G44" s="53" t="e">
        <f>(D44/C44)</f>
        <v>#REF!</v>
      </c>
      <c r="I44" s="10">
        <v>42</v>
      </c>
      <c r="J44" s="301" t="s">
        <v>127</v>
      </c>
      <c r="K44" s="126">
        <v>3.7314814814814815E-2</v>
      </c>
      <c r="L44" s="20"/>
    </row>
    <row r="45" spans="1:12" ht="11.35" x14ac:dyDescent="0.35">
      <c r="A45" s="303">
        <v>43</v>
      </c>
      <c r="B45" s="301"/>
      <c r="C45" s="126">
        <v>3.3125000000000002E-2</v>
      </c>
      <c r="D45" s="69" t="e">
        <f>N$3/HLOOKUP(DATEDIF(VLOOKUP(B45,Ages!A$1:D$164,4,FALSE),B$1,"y"),#REF!,28,FALSE)</f>
        <v>#REF!</v>
      </c>
      <c r="E45" s="14">
        <f t="shared" si="0"/>
        <v>6.6250000000000007E-3</v>
      </c>
      <c r="F45" s="304">
        <v>58</v>
      </c>
      <c r="G45" s="64" t="e">
        <f>D45/C45</f>
        <v>#REF!</v>
      </c>
      <c r="I45" s="10">
        <v>43</v>
      </c>
      <c r="J45" s="13" t="s">
        <v>98</v>
      </c>
      <c r="K45" s="126">
        <v>3.7326388888888888E-2</v>
      </c>
    </row>
    <row r="46" spans="1:12" ht="11.35" x14ac:dyDescent="0.35">
      <c r="A46" s="303">
        <v>44</v>
      </c>
      <c r="B46" s="301"/>
      <c r="C46" s="126">
        <v>2.9988425925925925E-2</v>
      </c>
      <c r="D46" s="70" t="e">
        <f>N$4/HLOOKUP(DATEDIF(VLOOKUP(B46,Ages!A$1:D$164,4,FALSE),B$1,"y"),#REF!,28,FALSE)</f>
        <v>#REF!</v>
      </c>
      <c r="E46" s="14">
        <f t="shared" si="0"/>
        <v>5.9976851851851849E-3</v>
      </c>
      <c r="F46" s="304">
        <v>57</v>
      </c>
      <c r="G46" s="53" t="e">
        <f>(D46/C46)</f>
        <v>#REF!</v>
      </c>
      <c r="I46" s="10">
        <v>44</v>
      </c>
      <c r="J46" s="301" t="s">
        <v>90</v>
      </c>
      <c r="K46" s="126">
        <v>3.7337962962962962E-2</v>
      </c>
    </row>
    <row r="47" spans="1:12" ht="11.35" x14ac:dyDescent="0.35">
      <c r="A47" s="10">
        <v>45</v>
      </c>
      <c r="B47" s="301"/>
      <c r="C47" s="126">
        <v>3.6203703703703703E-2</v>
      </c>
      <c r="D47" s="69" t="e">
        <f>N$3/HLOOKUP(DATEDIF(VLOOKUP(B47,Ages!A$1:D$164,4,FALSE),B$1,"y"),#REF!,28,FALSE)</f>
        <v>#REF!</v>
      </c>
      <c r="E47" s="14">
        <f t="shared" si="0"/>
        <v>7.2407407407407403E-3</v>
      </c>
      <c r="F47" s="304">
        <v>56</v>
      </c>
      <c r="G47" s="64" t="e">
        <f>D47/C47</f>
        <v>#REF!</v>
      </c>
      <c r="I47" s="10">
        <v>45</v>
      </c>
      <c r="J47" s="13" t="s">
        <v>122</v>
      </c>
      <c r="K47" s="126">
        <v>4.0810185185185185E-2</v>
      </c>
    </row>
    <row r="48" spans="1:12" ht="11.35" x14ac:dyDescent="0.35">
      <c r="A48" s="75">
        <v>46</v>
      </c>
      <c r="B48" s="127"/>
      <c r="C48" s="302">
        <v>5.3321759259259256E-2</v>
      </c>
      <c r="D48" s="87" t="e">
        <f>N$3/HLOOKUP(DATEDIF(VLOOKUP(B48,Ages!A$1:D$164,4,FALSE),B$1,"y"),#REF!,28,FALSE)</f>
        <v>#REF!</v>
      </c>
      <c r="E48" s="83">
        <f t="shared" si="0"/>
        <v>1.0664351851851852E-2</v>
      </c>
      <c r="F48" s="304">
        <v>55</v>
      </c>
      <c r="G48" s="88" t="e">
        <f>D48/C48</f>
        <v>#REF!</v>
      </c>
      <c r="I48" s="75">
        <v>46</v>
      </c>
      <c r="J48" s="127" t="s">
        <v>207</v>
      </c>
      <c r="K48" s="302">
        <v>5.3321759259259256E-2</v>
      </c>
    </row>
    <row r="49" spans="6:6" x14ac:dyDescent="0.35">
      <c r="F49" s="128"/>
    </row>
    <row r="50" spans="6:6" x14ac:dyDescent="0.35">
      <c r="F50" s="128"/>
    </row>
    <row r="51" spans="6:6" x14ac:dyDescent="0.35">
      <c r="F51" s="128"/>
    </row>
    <row r="52" spans="6:6" x14ac:dyDescent="0.35">
      <c r="F52" s="128"/>
    </row>
    <row r="53" spans="6:6" x14ac:dyDescent="0.35">
      <c r="F53" s="128"/>
    </row>
    <row r="54" spans="6:6" x14ac:dyDescent="0.35">
      <c r="F54" s="128"/>
    </row>
    <row r="55" spans="6:6" x14ac:dyDescent="0.35">
      <c r="F55" s="128"/>
    </row>
    <row r="56" spans="6:6" x14ac:dyDescent="0.35">
      <c r="F56" s="128"/>
    </row>
    <row r="57" spans="6:6" x14ac:dyDescent="0.35">
      <c r="F57" s="128"/>
    </row>
    <row r="58" spans="6:6" x14ac:dyDescent="0.35">
      <c r="F58" s="128"/>
    </row>
    <row r="59" spans="6:6" x14ac:dyDescent="0.35">
      <c r="F59" s="128"/>
    </row>
    <row r="60" spans="6:6" x14ac:dyDescent="0.35">
      <c r="F60" s="128"/>
    </row>
    <row r="61" spans="6:6" x14ac:dyDescent="0.35">
      <c r="F61" s="128"/>
    </row>
    <row r="62" spans="6:6" x14ac:dyDescent="0.35">
      <c r="F62" s="128"/>
    </row>
    <row r="63" spans="6:6" x14ac:dyDescent="0.35">
      <c r="F63" s="128"/>
    </row>
    <row r="64" spans="6:6" x14ac:dyDescent="0.35">
      <c r="F64" s="128"/>
    </row>
    <row r="65" spans="6:6" x14ac:dyDescent="0.35">
      <c r="F65" s="128"/>
    </row>
    <row r="66" spans="6:6" x14ac:dyDescent="0.35">
      <c r="F66" s="128"/>
    </row>
    <row r="67" spans="6:6" x14ac:dyDescent="0.35">
      <c r="F67" s="128"/>
    </row>
    <row r="68" spans="6:6" x14ac:dyDescent="0.35">
      <c r="F68" s="128"/>
    </row>
    <row r="69" spans="6:6" x14ac:dyDescent="0.35">
      <c r="F69" s="128"/>
    </row>
    <row r="70" spans="6:6" x14ac:dyDescent="0.35">
      <c r="F70" s="128"/>
    </row>
    <row r="71" spans="6:6" x14ac:dyDescent="0.35">
      <c r="F71" s="128"/>
    </row>
  </sheetData>
  <sortState xmlns:xlrd2="http://schemas.microsoft.com/office/spreadsheetml/2017/richdata2" ref="B3:G48">
    <sortCondition descending="1" ref="G3:G48"/>
  </sortState>
  <mergeCells count="1">
    <mergeCell ref="N10:O10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pageSetUpPr fitToPage="1"/>
  </sheetPr>
  <dimension ref="A1:N75"/>
  <sheetViews>
    <sheetView showGridLines="0" showZeros="0" zoomScaleNormal="100" workbookViewId="0">
      <selection activeCell="N12" sqref="N12"/>
    </sheetView>
  </sheetViews>
  <sheetFormatPr defaultColWidth="9.1171875" defaultRowHeight="12.7" x14ac:dyDescent="0.4"/>
  <cols>
    <col min="1" max="1" width="4.64453125" style="90" customWidth="1"/>
    <col min="2" max="2" width="23.41015625" style="89" bestFit="1" customWidth="1"/>
    <col min="3" max="3" width="7.3515625" style="89" bestFit="1" customWidth="1"/>
    <col min="4" max="5" width="3.703125" style="90" bestFit="1" customWidth="1"/>
    <col min="6" max="6" width="4.64453125" style="90" bestFit="1" customWidth="1"/>
    <col min="7" max="9" width="3.76171875" style="90" bestFit="1" customWidth="1"/>
    <col min="10" max="10" width="3.76171875" style="90" customWidth="1"/>
    <col min="11" max="11" width="3.76171875" style="90" bestFit="1" customWidth="1"/>
    <col min="12" max="12" width="10.17578125" style="90" customWidth="1"/>
    <col min="13" max="13" width="21.703125" style="89" bestFit="1" customWidth="1"/>
    <col min="14" max="14" width="23" style="89" bestFit="1" customWidth="1"/>
    <col min="15" max="16384" width="9.1171875" style="89"/>
  </cols>
  <sheetData>
    <row r="1" spans="1:14" ht="24.45" customHeight="1" thickBot="1" x14ac:dyDescent="0.45">
      <c r="B1" s="95" t="s">
        <v>51</v>
      </c>
      <c r="C1" s="95"/>
      <c r="D1" s="96"/>
      <c r="E1" s="97"/>
      <c r="L1" s="95" t="s">
        <v>407</v>
      </c>
    </row>
    <row r="2" spans="1:14" s="91" customFormat="1" ht="14.6" customHeight="1" thickBot="1" x14ac:dyDescent="0.45">
      <c r="A2" s="98" t="s">
        <v>5</v>
      </c>
      <c r="B2" s="99" t="s">
        <v>4</v>
      </c>
      <c r="C2" s="100" t="s">
        <v>1</v>
      </c>
      <c r="D2" s="99">
        <v>1</v>
      </c>
      <c r="E2" s="99">
        <v>2</v>
      </c>
      <c r="F2" s="99">
        <v>3</v>
      </c>
      <c r="G2" s="99">
        <v>4</v>
      </c>
      <c r="H2" s="99">
        <v>5</v>
      </c>
      <c r="I2" s="99">
        <v>6</v>
      </c>
      <c r="J2" s="99">
        <v>7</v>
      </c>
      <c r="K2" s="99">
        <v>8</v>
      </c>
      <c r="L2" s="101" t="s">
        <v>2</v>
      </c>
      <c r="N2" s="305"/>
    </row>
    <row r="3" spans="1:14" ht="14.6" customHeight="1" x14ac:dyDescent="0.5">
      <c r="A3" s="103">
        <v>1</v>
      </c>
      <c r="B3" s="130" t="s">
        <v>345</v>
      </c>
      <c r="C3" s="104">
        <f>COUNTIF(D3:K3,"&gt;0")</f>
        <v>4</v>
      </c>
      <c r="D3" s="105">
        <f>IF(ISERROR(VLOOKUP(B3,'Race 1'!B$3:G$44,5,FALSE)),0,VLOOKUP(B3,'Race 1'!B$3:G$44,5,FALSE))</f>
        <v>99</v>
      </c>
      <c r="E3" s="103">
        <f>IF(ISERROR(VLOOKUP(B3,'Race 2'!$B$3:$F$66,5,FALSE)),0,VLOOKUP(B3,'Race 2'!$B$3:$F$66,5,FALSE))</f>
        <v>98</v>
      </c>
      <c r="F3" s="105">
        <f>IF(ISERROR(VLOOKUP(B3,'Race 3'!$B$3:$F$43,5,FALSE)),0,VLOOKUP(B3,'Race 3'!$B$3:$F$43,5,FALSE))</f>
        <v>99</v>
      </c>
      <c r="G3" s="105">
        <f>IF(ISERROR(VLOOKUP(B3,'Race 4'!$B$3:$F$53,5,FALSE)),0,VLOOKUP(B3,'Race 4'!$B$3:$F$53,5,FALSE))</f>
        <v>98</v>
      </c>
      <c r="H3" s="103">
        <f>IF(ISERROR(VLOOKUP(B3,'Race 5'!$B$3:$F$78,5,FALSE)),0,VLOOKUP(B3,'Race 5'!$B$3:$F$78,5,FALSE))</f>
        <v>0</v>
      </c>
      <c r="I3" s="103">
        <f>IF(ISERROR(VLOOKUP(B3,'Race 6'!B$3:G$42,5,FALSE)),0,VLOOKUP(B3,'Race 6'!B$3:G$42,5,FALSE))</f>
        <v>0</v>
      </c>
      <c r="J3" s="103">
        <f>IF(ISERROR(VLOOKUP(B3,'Race 7'!B$3:G$38,5,FALSE)),0,VLOOKUP(B3,'Race 7'!B$3:G$38,5,FALSE))</f>
        <v>0</v>
      </c>
      <c r="K3" s="103">
        <f>IF(ISERROR(VLOOKUP(B3,'Race 8'!B$3:J$50,5,FALSE)),0,VLOOKUP(B3,'Race 8'!B$3:J$50,5,FALSE))</f>
        <v>0</v>
      </c>
      <c r="L3" s="104" cm="1">
        <f t="array" ref="L3">SUM(LARGE(D3:K3,{1,2,3,4,5}))</f>
        <v>394</v>
      </c>
      <c r="N3" s="306"/>
    </row>
    <row r="4" spans="1:14" ht="14.6" customHeight="1" x14ac:dyDescent="0.5">
      <c r="A4" s="106">
        <v>2</v>
      </c>
      <c r="B4" s="134" t="s">
        <v>92</v>
      </c>
      <c r="C4" s="107">
        <f>COUNTIF(D4:K4,"&gt;0")</f>
        <v>4</v>
      </c>
      <c r="D4" s="108">
        <f>IF(ISERROR(VLOOKUP(B4,'Race 1'!B$3:G$44,5,FALSE)),0,VLOOKUP(B4,'Race 1'!B$3:G$44,5,FALSE))</f>
        <v>92</v>
      </c>
      <c r="E4" s="106">
        <f>IF(ISERROR(VLOOKUP(B4,'Race 2'!$B$3:$F$66,5,FALSE)),0,VLOOKUP(B4,'Race 2'!$B$3:$F$66,5,FALSE))</f>
        <v>91</v>
      </c>
      <c r="F4" s="108">
        <f>IF(ISERROR(VLOOKUP(B4,'Race 3'!$B$3:$F$43,5,FALSE)),0,VLOOKUP(B4,'Race 3'!$B$3:$F$43,5,FALSE))</f>
        <v>97</v>
      </c>
      <c r="G4" s="108">
        <f>IF(ISERROR(VLOOKUP(B4,'Race 4'!$B$3:$F$53,5,FALSE)),0,VLOOKUP(B4,'Race 4'!$B$3:$F$53,5,FALSE))</f>
        <v>93</v>
      </c>
      <c r="H4" s="106">
        <f>IF(ISERROR(VLOOKUP(B4,'Race 5'!$B$3:$F$78,5,FALSE)),0,VLOOKUP(B4,'Race 5'!$B$3:$F$78,5,FALSE))</f>
        <v>0</v>
      </c>
      <c r="I4" s="106">
        <f>IF(ISERROR(VLOOKUP(B4,'Race 6'!B$3:G$42,5,FALSE)),0,VLOOKUP(B4,'Race 6'!B$3:G$42,5,FALSE))</f>
        <v>0</v>
      </c>
      <c r="J4" s="106">
        <f>IF(ISERROR(VLOOKUP(B4,'Race 7'!B$3:G$38,5,FALSE)),0,VLOOKUP(B4,'Race 7'!B$3:G$38,5,FALSE))</f>
        <v>0</v>
      </c>
      <c r="K4" s="106">
        <f>IF(ISERROR(VLOOKUP(B4,'Race 8'!B$3:J$45,5,FALSE)),0,VLOOKUP(B4,'Race 8'!B$3:J$45,5,FALSE))</f>
        <v>0</v>
      </c>
      <c r="L4" s="107" cm="1">
        <f t="array" ref="L4">SUM(LARGE(D4:K4,{1,2,3,4,5}))</f>
        <v>373</v>
      </c>
    </row>
    <row r="5" spans="1:14" ht="14.6" customHeight="1" x14ac:dyDescent="0.5">
      <c r="A5" s="106">
        <v>3</v>
      </c>
      <c r="B5" s="309" t="s">
        <v>62</v>
      </c>
      <c r="C5" s="107">
        <f>COUNTIF(D5:K5,"&gt;0")</f>
        <v>4</v>
      </c>
      <c r="D5" s="108">
        <f>IF(ISERROR(VLOOKUP(B5,'Race 1'!B$3:G$44,5,FALSE)),0,VLOOKUP(B5,'Race 1'!B$3:G$44,5,FALSE))</f>
        <v>93</v>
      </c>
      <c r="E5" s="106">
        <f>IF(ISERROR(VLOOKUP(B5,'Race 2'!$B$3:$F$66,5,FALSE)),0,VLOOKUP(B5,'Race 2'!$B$3:$F$66,5,FALSE))</f>
        <v>92</v>
      </c>
      <c r="F5" s="108">
        <f>IF(ISERROR(VLOOKUP(B5,'Race 3'!$B$3:$F$43,5,FALSE)),0,VLOOKUP(B5,'Race 3'!$B$3:$F$43,5,FALSE))</f>
        <v>91</v>
      </c>
      <c r="G5" s="108">
        <f>IF(ISERROR(VLOOKUP(B5,'Race 4'!$B$3:$F$53,5,FALSE)),0,VLOOKUP(B5,'Race 4'!$B$3:$F$53,5,FALSE))</f>
        <v>91</v>
      </c>
      <c r="H5" s="106">
        <f>IF(ISERROR(VLOOKUP(B5,'Race 5'!$B$3:$F$78,5,FALSE)),0,VLOOKUP(B5,'Race 5'!$B$3:$F$78,5,FALSE))</f>
        <v>0</v>
      </c>
      <c r="I5" s="106">
        <f>IF(ISERROR(VLOOKUP(B5,'Race 6'!B$3:G$42,5,FALSE)),0,VLOOKUP(B5,'Race 6'!B$3:G$42,5,FALSE))</f>
        <v>0</v>
      </c>
      <c r="J5" s="106">
        <f>IF(ISERROR(VLOOKUP(B5,'Race 7'!B$3:G$38,5,FALSE)),0,VLOOKUP(B5,'Race 7'!B$3:G$38,5,FALSE))</f>
        <v>0</v>
      </c>
      <c r="K5" s="106">
        <f>IF(ISERROR(VLOOKUP(B5,'Race 8'!B$3:J$50,5,FALSE)),0,VLOOKUP(B5,'Race 8'!B$3:J$50,5,FALSE))</f>
        <v>0</v>
      </c>
      <c r="L5" s="107" cm="1">
        <f t="array" ref="L5">SUM(LARGE(D5:K5,{1,2,3,4,5}))</f>
        <v>367</v>
      </c>
    </row>
    <row r="6" spans="1:14" ht="14.6" customHeight="1" x14ac:dyDescent="0.5">
      <c r="A6" s="106">
        <v>4</v>
      </c>
      <c r="B6" s="308" t="s">
        <v>213</v>
      </c>
      <c r="C6" s="107">
        <f>COUNTIF(D6:K6,"&gt;0")</f>
        <v>4</v>
      </c>
      <c r="D6" s="108">
        <f>IF(ISERROR(VLOOKUP(B6,'Race 1'!B$3:G$44,5,FALSE)),0,VLOOKUP(B6,'Race 1'!B$3:G$44,5,FALSE))</f>
        <v>90</v>
      </c>
      <c r="E6" s="106">
        <f>IF(ISERROR(VLOOKUP(B6,'Race 2'!$B$3:$F$66,5,FALSE)),0,VLOOKUP(B6,'Race 2'!$B$3:$F$66,5,FALSE))</f>
        <v>89</v>
      </c>
      <c r="F6" s="108">
        <f>IF(ISERROR(VLOOKUP(B6,'Race 3'!$B$3:$F$43,5,FALSE)),0,VLOOKUP(B6,'Race 3'!$B$3:$F$43,5,FALSE))</f>
        <v>87</v>
      </c>
      <c r="G6" s="108">
        <f>IF(ISERROR(VLOOKUP(B6,'Race 4'!$B$3:$F$53,5,FALSE)),0,VLOOKUP(B6,'Race 4'!$B$3:$F$53,5,FALSE))</f>
        <v>89</v>
      </c>
      <c r="H6" s="106">
        <f>IF(ISERROR(VLOOKUP(B6,'Race 5'!$B$3:$F$78,5,FALSE)),0,VLOOKUP(B6,'Race 5'!$B$3:$F$78,5,FALSE))</f>
        <v>0</v>
      </c>
      <c r="I6" s="106">
        <f>IF(ISERROR(VLOOKUP(B6,'Race 6'!B$3:G$42,5,FALSE)),0,VLOOKUP(B6,'Race 6'!B$3:G$42,5,FALSE))</f>
        <v>0</v>
      </c>
      <c r="J6" s="106">
        <f>IF(ISERROR(VLOOKUP(B6,'Race 7'!B$3:G$38,5,FALSE)),0,VLOOKUP(B6,'Race 7'!B$3:G$38,5,FALSE))</f>
        <v>0</v>
      </c>
      <c r="K6" s="106">
        <f>IF(ISERROR(VLOOKUP(B6,'Race 8'!B$3:J$50,5,FALSE)),0,VLOOKUP(B6,'Race 8'!B$3:J$50,5,FALSE))</f>
        <v>0</v>
      </c>
      <c r="L6" s="107" cm="1">
        <f t="array" ref="L6">SUM(LARGE(D6:K6,{1,2,3,4,5}))</f>
        <v>355</v>
      </c>
    </row>
    <row r="7" spans="1:14" ht="14.6" customHeight="1" x14ac:dyDescent="0.5">
      <c r="A7" s="106">
        <v>5</v>
      </c>
      <c r="B7" s="308" t="s">
        <v>80</v>
      </c>
      <c r="C7" s="107">
        <f>COUNTIF(D7:K7,"&gt;0")</f>
        <v>4</v>
      </c>
      <c r="D7" s="108">
        <f>IF(ISERROR(VLOOKUP(B7,'Race 1'!B$3:G$44,5,FALSE)),0,VLOOKUP(B7,'Race 1'!B$3:G$44,5,FALSE))</f>
        <v>89</v>
      </c>
      <c r="E7" s="106">
        <f>IF(ISERROR(VLOOKUP(B7,'Race 2'!$B$3:$F$66,5,FALSE)),0,VLOOKUP(B7,'Race 2'!$B$3:$F$66,5,FALSE))</f>
        <v>86</v>
      </c>
      <c r="F7" s="108">
        <f>IF(ISERROR(VLOOKUP(B7,'Race 3'!$B$3:$F$43,5,FALSE)),0,VLOOKUP(B7,'Race 3'!$B$3:$F$43,5,FALSE))</f>
        <v>92</v>
      </c>
      <c r="G7" s="108">
        <f>IF(ISERROR(VLOOKUP(B7,'Race 4'!$B$3:$F$53,5,FALSE)),0,VLOOKUP(B7,'Race 4'!$B$3:$F$53,5,FALSE))</f>
        <v>88</v>
      </c>
      <c r="H7" s="106">
        <f>IF(ISERROR(VLOOKUP(B7,'Race 5'!$B$3:$F$78,5,FALSE)),0,VLOOKUP(B7,'Race 5'!$B$3:$F$78,5,FALSE))</f>
        <v>0</v>
      </c>
      <c r="I7" s="106">
        <f>IF(ISERROR(VLOOKUP(B7,'Race 6'!B$3:G$42,5,FALSE)),0,VLOOKUP(B7,'Race 6'!B$3:G$42,5,FALSE))</f>
        <v>0</v>
      </c>
      <c r="J7" s="106">
        <f>IF(ISERROR(VLOOKUP(B7,'Race 7'!B$3:G$38,5,FALSE)),0,VLOOKUP(B7,'Race 7'!B$3:G$38,5,FALSE))</f>
        <v>0</v>
      </c>
      <c r="K7" s="106">
        <f>IF(ISERROR(VLOOKUP(B7,'Race 8'!B$3:J$50,5,FALSE)),0,VLOOKUP(B7,'Race 8'!B$3:J$50,5,FALSE))</f>
        <v>0</v>
      </c>
      <c r="L7" s="107" cm="1">
        <f t="array" ref="L7">SUM(LARGE(D7:K7,{1,2,3,4,5}))</f>
        <v>355</v>
      </c>
    </row>
    <row r="8" spans="1:14" ht="14.6" customHeight="1" x14ac:dyDescent="0.5">
      <c r="A8" s="106">
        <v>6</v>
      </c>
      <c r="B8" s="134" t="s">
        <v>288</v>
      </c>
      <c r="C8" s="107">
        <f>COUNTIF(D8:K8,"&gt;0")</f>
        <v>4</v>
      </c>
      <c r="D8" s="108">
        <f>IF(ISERROR(VLOOKUP(B8,'Race 1'!B$3:G$44,5,FALSE)),0,VLOOKUP(B8,'Race 1'!B$3:G$44,5,FALSE))</f>
        <v>88</v>
      </c>
      <c r="E8" s="106">
        <f>IF(ISERROR(VLOOKUP(B8,'Race 2'!$B$3:$F$66,5,FALSE)),0,VLOOKUP(B8,'Race 2'!$B$3:$F$66,5,FALSE))</f>
        <v>84</v>
      </c>
      <c r="F8" s="108">
        <f>IF(ISERROR(VLOOKUP(B8,'Race 3'!$B$3:$F$43,5,FALSE)),0,VLOOKUP(B8,'Race 3'!$B$3:$F$43,5,FALSE))</f>
        <v>84</v>
      </c>
      <c r="G8" s="108">
        <f>IF(ISERROR(VLOOKUP(B8,'Race 4'!$B$3:$F$53,5,FALSE)),0,VLOOKUP(B8,'Race 4'!$B$3:$F$53,5,FALSE))</f>
        <v>87</v>
      </c>
      <c r="H8" s="106">
        <f>IF(ISERROR(VLOOKUP(B8,'Race 5'!$B$3:$F$78,5,FALSE)),0,VLOOKUP(B8,'Race 5'!$B$3:$F$78,5,FALSE))</f>
        <v>0</v>
      </c>
      <c r="I8" s="106">
        <f>IF(ISERROR(VLOOKUP(B8,'Race 6'!B$3:G$42,5,FALSE)),0,VLOOKUP(B8,'Race 6'!B$3:G$42,5,FALSE))</f>
        <v>0</v>
      </c>
      <c r="J8" s="106">
        <f>IF(ISERROR(VLOOKUP(B8,'Race 7'!B$3:G$38,5,FALSE)),0,VLOOKUP(B8,'Race 7'!B$3:G$38,5,FALSE))</f>
        <v>0</v>
      </c>
      <c r="K8" s="106">
        <f>IF(ISERROR(VLOOKUP(B8,'Race 8'!B$3:J$45,5,FALSE)),0,VLOOKUP(B8,'Race 8'!B$3:J$45,5,FALSE))</f>
        <v>0</v>
      </c>
      <c r="L8" s="107" cm="1">
        <f t="array" ref="L8">SUM(LARGE(D8:K8,{1,2,3,4,5}))</f>
        <v>343</v>
      </c>
    </row>
    <row r="9" spans="1:14" ht="14.6" customHeight="1" x14ac:dyDescent="0.5">
      <c r="A9" s="106">
        <v>7</v>
      </c>
      <c r="B9" s="134" t="s">
        <v>123</v>
      </c>
      <c r="C9" s="107">
        <f>COUNTIF(D9:K9,"&gt;0")</f>
        <v>4</v>
      </c>
      <c r="D9" s="108">
        <f>IF(ISERROR(VLOOKUP(B9,'Race 1'!B$3:G$44,5,FALSE)),0,VLOOKUP(B9,'Race 1'!B$3:G$44,5,FALSE))</f>
        <v>84</v>
      </c>
      <c r="E9" s="106">
        <f>IF(ISERROR(VLOOKUP(B9,'Race 2'!$B$3:$F$66,5,FALSE)),0,VLOOKUP(B9,'Race 2'!$B$3:$F$66,5,FALSE))</f>
        <v>85</v>
      </c>
      <c r="F9" s="108">
        <f>IF(ISERROR(VLOOKUP(B9,'Race 3'!$B$3:$F$43,5,FALSE)),0,VLOOKUP(B9,'Race 3'!$B$3:$F$43,5,FALSE))</f>
        <v>88</v>
      </c>
      <c r="G9" s="108">
        <f>IF(ISERROR(VLOOKUP(B9,'Race 4'!$B$3:$F$53,5,FALSE)),0,VLOOKUP(B9,'Race 4'!$B$3:$F$53,5,FALSE))</f>
        <v>83</v>
      </c>
      <c r="H9" s="106">
        <f>IF(ISERROR(VLOOKUP(B9,'Race 5'!$B$3:$F$78,5,FALSE)),0,VLOOKUP(B9,'Race 5'!$B$3:$F$78,5,FALSE))</f>
        <v>0</v>
      </c>
      <c r="I9" s="106">
        <f>IF(ISERROR(VLOOKUP(B9,'Race 6'!B$3:G$42,5,FALSE)),0,VLOOKUP(B9,'Race 6'!B$3:G$42,5,FALSE))</f>
        <v>0</v>
      </c>
      <c r="J9" s="106">
        <f>IF(ISERROR(VLOOKUP(B9,'Race 7'!B$3:G$38,5,FALSE)),0,VLOOKUP(B9,'Race 7'!B$3:G$38,5,FALSE))</f>
        <v>0</v>
      </c>
      <c r="K9" s="106">
        <f>IF(ISERROR(VLOOKUP(B9,'Race 8'!B$3:J$45,5,FALSE)),0,VLOOKUP(B9,'Race 8'!B$3:J$45,5,FALSE))</f>
        <v>0</v>
      </c>
      <c r="L9" s="107" cm="1">
        <f t="array" ref="L9">SUM(LARGE(D9:K9,{1,2,3,4,5}))</f>
        <v>340</v>
      </c>
    </row>
    <row r="10" spans="1:14" ht="14.6" customHeight="1" x14ac:dyDescent="0.5">
      <c r="A10" s="106">
        <v>8</v>
      </c>
      <c r="B10" s="286" t="s">
        <v>392</v>
      </c>
      <c r="C10" s="107">
        <f>COUNTIF(D10:K10,"&gt;0")</f>
        <v>4</v>
      </c>
      <c r="D10" s="108">
        <f>IF(ISERROR(VLOOKUP(B10,'Race 1'!B$3:G$44,5,FALSE)),0,VLOOKUP(B10,'Race 1'!B$3:G$44,5,FALSE))</f>
        <v>82</v>
      </c>
      <c r="E10" s="106">
        <f>IF(ISERROR(VLOOKUP(B10,'Race 2'!$B$3:$F$66,5,FALSE)),0,VLOOKUP(B10,'Race 2'!$B$3:$F$66,5,FALSE))</f>
        <v>83</v>
      </c>
      <c r="F10" s="108">
        <f>IF(ISERROR(VLOOKUP(B10,'Race 3'!$B$3:$F$43,5,FALSE)),0,VLOOKUP(B10,'Race 3'!$B$3:$F$43,5,FALSE))</f>
        <v>85</v>
      </c>
      <c r="G10" s="108">
        <f>IF(ISERROR(VLOOKUP(B10,'Race 4'!$B$3:$F$53,5,FALSE)),0,VLOOKUP(B10,'Race 4'!$B$3:$F$53,5,FALSE))</f>
        <v>78</v>
      </c>
      <c r="H10" s="106">
        <f>IF(ISERROR(VLOOKUP(B10,'Race 5'!$B$3:$F$78,5,FALSE)),0,VLOOKUP(B10,'Race 5'!$B$3:$F$78,5,FALSE))</f>
        <v>0</v>
      </c>
      <c r="I10" s="106">
        <f>IF(ISERROR(VLOOKUP(B10,'Race 6'!B$3:G$42,5,FALSE)),0,VLOOKUP(B10,'Race 6'!B$3:G$42,5,FALSE))</f>
        <v>0</v>
      </c>
      <c r="J10" s="106">
        <f>IF(ISERROR(VLOOKUP(B10,'Race 7'!B$3:G$38,5,FALSE)),0,VLOOKUP(B10,'Race 7'!B$3:G$38,5,FALSE))</f>
        <v>0</v>
      </c>
      <c r="K10" s="106">
        <f>IF(ISERROR(VLOOKUP(B10,'Race 8'!B$3:J$50,5,FALSE)),0,VLOOKUP(B10,'Race 8'!B$3:J$50,5,FALSE))</f>
        <v>0</v>
      </c>
      <c r="L10" s="107" cm="1">
        <f t="array" ref="L10">SUM(LARGE(D10:K10,{1,2,3,4,5}))</f>
        <v>328</v>
      </c>
    </row>
    <row r="11" spans="1:14" ht="14.6" customHeight="1" x14ac:dyDescent="0.5">
      <c r="A11" s="106">
        <v>9</v>
      </c>
      <c r="B11" s="134" t="s">
        <v>191</v>
      </c>
      <c r="C11" s="107">
        <f>COUNTIF(D11:K11,"&gt;0")</f>
        <v>4</v>
      </c>
      <c r="D11" s="108">
        <f>IF(ISERROR(VLOOKUP(B11,'Race 1'!B$3:G$44,5,FALSE)),0,VLOOKUP(B11,'Race 1'!B$3:G$44,5,FALSE))</f>
        <v>77</v>
      </c>
      <c r="E11" s="106">
        <f>IF(ISERROR(VLOOKUP(B11,'Race 2'!$B$3:$F$66,5,FALSE)),0,VLOOKUP(B11,'Race 2'!$B$3:$F$66,5,FALSE))</f>
        <v>82</v>
      </c>
      <c r="F11" s="108">
        <f>IF(ISERROR(VLOOKUP(B11,'Race 3'!$B$3:$F$43,5,FALSE)),0,VLOOKUP(B11,'Race 3'!$B$3:$F$43,5,FALSE))</f>
        <v>76</v>
      </c>
      <c r="G11" s="108">
        <f>IF(ISERROR(VLOOKUP(B11,'Race 4'!$B$3:$F$53,5,FALSE)),0,VLOOKUP(B11,'Race 4'!$B$3:$F$53,5,FALSE))</f>
        <v>77</v>
      </c>
      <c r="H11" s="106">
        <f>IF(ISERROR(VLOOKUP(B11,'Race 5'!$B$3:$F$78,5,FALSE)),0,VLOOKUP(B11,'Race 5'!$B$3:$F$78,5,FALSE))</f>
        <v>0</v>
      </c>
      <c r="I11" s="106">
        <f>IF(ISERROR(VLOOKUP(B11,'Race 6'!B$3:G$42,5,FALSE)),0,VLOOKUP(B11,'Race 6'!B$3:G$42,5,FALSE))</f>
        <v>0</v>
      </c>
      <c r="J11" s="106">
        <f>IF(ISERROR(VLOOKUP(B11,'Race 7'!B$3:G$38,5,FALSE)),0,VLOOKUP(B11,'Race 7'!B$3:G$38,5,FALSE))</f>
        <v>0</v>
      </c>
      <c r="K11" s="106">
        <f>IF(ISERROR(VLOOKUP(B11,'Race 8'!B$3:J$50,5,FALSE)),0,VLOOKUP(B11,'Race 8'!B$3:J$50,5,FALSE))</f>
        <v>0</v>
      </c>
      <c r="L11" s="107" cm="1">
        <f t="array" ref="L11">SUM(LARGE(D11:K11,{1,2,3,4,5}))</f>
        <v>312</v>
      </c>
    </row>
    <row r="12" spans="1:14" ht="14.6" customHeight="1" thickBot="1" x14ac:dyDescent="0.55000000000000004">
      <c r="A12" s="111">
        <v>10</v>
      </c>
      <c r="B12" s="393" t="s">
        <v>116</v>
      </c>
      <c r="C12" s="112">
        <f>COUNTIF(D12:K12,"&gt;0")</f>
        <v>3</v>
      </c>
      <c r="D12" s="113">
        <f>IF(ISERROR(VLOOKUP(B12,'Race 1'!B$3:G$44,5,FALSE)),0,VLOOKUP(B12,'Race 1'!B$3:G$44,5,FALSE))</f>
        <v>0</v>
      </c>
      <c r="E12" s="111">
        <f>IF(ISERROR(VLOOKUP(B12,'Race 2'!$B$3:$F$66,5,FALSE)),0,VLOOKUP(B12,'Race 2'!$B$3:$F$66,5,FALSE))</f>
        <v>100</v>
      </c>
      <c r="F12" s="113">
        <f>IF(ISERROR(VLOOKUP(B12,'Race 3'!$B$3:$F$43,5,FALSE)),0,VLOOKUP(B12,'Race 3'!$B$3:$F$43,5,FALSE))</f>
        <v>100</v>
      </c>
      <c r="G12" s="113">
        <f>IF(ISERROR(VLOOKUP(B12,'Race 4'!$B$3:$F$53,5,FALSE)),0,VLOOKUP(B12,'Race 4'!$B$3:$F$53,5,FALSE))</f>
        <v>99</v>
      </c>
      <c r="H12" s="111">
        <f>IF(ISERROR(VLOOKUP(B12,'Race 5'!$B$3:$F$78,5,FALSE)),0,VLOOKUP(B12,'Race 5'!$B$3:$F$78,5,FALSE))</f>
        <v>0</v>
      </c>
      <c r="I12" s="111">
        <f>IF(ISERROR(VLOOKUP(B12,'Race 6'!B$3:G$42,5,FALSE)),0,VLOOKUP(B12,'Race 6'!B$3:G$42,5,FALSE))</f>
        <v>0</v>
      </c>
      <c r="J12" s="111">
        <f>IF(ISERROR(VLOOKUP(B12,'Race 7'!B$3:G$38,5,FALSE)),0,VLOOKUP(B12,'Race 7'!B$3:G$38,5,FALSE))</f>
        <v>0</v>
      </c>
      <c r="K12" s="111">
        <f>IF(ISERROR(VLOOKUP(B12,'Race 8'!B$3:J$50,5,FALSE)),0,VLOOKUP(B12,'Race 8'!B$3:J$50,5,FALSE))</f>
        <v>0</v>
      </c>
      <c r="L12" s="112" cm="1">
        <f t="array" ref="L12">SUM(LARGE(D12:K12,{1,2,3,4,5}))</f>
        <v>299</v>
      </c>
    </row>
    <row r="13" spans="1:14" ht="14.6" customHeight="1" x14ac:dyDescent="0.5">
      <c r="A13" s="106">
        <v>11</v>
      </c>
      <c r="B13" s="134" t="s">
        <v>221</v>
      </c>
      <c r="C13" s="107">
        <f>COUNTIF(D13:K13,"&gt;0")</f>
        <v>3</v>
      </c>
      <c r="D13" s="108">
        <f>IF(ISERROR(VLOOKUP(B13,'Race 1'!B$3:G$44,5,FALSE)),0,VLOOKUP(B13,'Race 1'!B$3:G$44,5,FALSE))</f>
        <v>100</v>
      </c>
      <c r="E13" s="106">
        <f>IF(ISERROR(VLOOKUP(B13,'Race 2'!$B$3:$F$66,5,FALSE)),0,VLOOKUP(B13,'Race 2'!$B$3:$F$66,5,FALSE))</f>
        <v>99</v>
      </c>
      <c r="F13" s="108">
        <f>IF(ISERROR(VLOOKUP(B13,'Race 3'!$B$3:$F$43,5,FALSE)),0,VLOOKUP(B13,'Race 3'!$B$3:$F$43,5,FALSE))</f>
        <v>0</v>
      </c>
      <c r="G13" s="108">
        <f>IF(ISERROR(VLOOKUP(B13,'Race 4'!$B$3:$F$53,5,FALSE)),0,VLOOKUP(B13,'Race 4'!$B$3:$F$53,5,FALSE))</f>
        <v>95</v>
      </c>
      <c r="H13" s="106">
        <f>IF(ISERROR(VLOOKUP(B13,'Race 5'!$B$3:$F$78,5,FALSE)),0,VLOOKUP(B13,'Race 5'!$B$3:$F$78,5,FALSE))</f>
        <v>0</v>
      </c>
      <c r="I13" s="106">
        <f>IF(ISERROR(VLOOKUP(B13,'Race 6'!B$3:G$42,5,FALSE)),0,VLOOKUP(B13,'Race 6'!B$3:G$42,5,FALSE))</f>
        <v>0</v>
      </c>
      <c r="J13" s="106">
        <f>IF(ISERROR(VLOOKUP(B13,'Race 7'!B$3:G$38,5,FALSE)),0,VLOOKUP(B13,'Race 7'!B$3:G$38,5,FALSE))</f>
        <v>0</v>
      </c>
      <c r="K13" s="106">
        <f>IF(ISERROR(VLOOKUP(B13,'Race 8'!B$3:J$50,5,FALSE)),0,VLOOKUP(B13,'Race 8'!B$3:J$50,5,FALSE))</f>
        <v>0</v>
      </c>
      <c r="L13" s="107" cm="1">
        <f t="array" ref="L13">SUM(LARGE(D13:K13,{1,2,3,4,5}))</f>
        <v>294</v>
      </c>
    </row>
    <row r="14" spans="1:14" ht="14.6" customHeight="1" x14ac:dyDescent="0.5">
      <c r="A14" s="106">
        <v>11</v>
      </c>
      <c r="B14" s="134" t="s">
        <v>399</v>
      </c>
      <c r="C14" s="107">
        <f>COUNTIF(D14:K14,"&gt;0")</f>
        <v>3</v>
      </c>
      <c r="D14" s="108">
        <f>IF(ISERROR(VLOOKUP(B14,'Race 1'!B$3:G$44,5,FALSE)),0,VLOOKUP(B14,'Race 1'!B$3:G$44,5,FALSE))</f>
        <v>98</v>
      </c>
      <c r="E14" s="106">
        <f>IF(ISERROR(VLOOKUP(B14,'Race 2'!$B$3:$F$66,5,FALSE)),0,VLOOKUP(B14,'Race 2'!$B$3:$F$66,5,FALSE))</f>
        <v>97</v>
      </c>
      <c r="F14" s="108">
        <f>IF(ISERROR(VLOOKUP(B14,'Race 3'!$B$3:$F$43,5,FALSE)),0,VLOOKUP(B14,'Race 3'!$B$3:$F$43,5,FALSE))</f>
        <v>0</v>
      </c>
      <c r="G14" s="108">
        <f>IF(ISERROR(VLOOKUP(B14,'Race 4'!$B$3:$F$53,5,FALSE)),0,VLOOKUP(B14,'Race 4'!$B$3:$F$53,5,FALSE))</f>
        <v>97</v>
      </c>
      <c r="H14" s="106">
        <f>IF(ISERROR(VLOOKUP(B14,'Race 5'!$B$3:$F$78,5,FALSE)),0,VLOOKUP(B14,'Race 5'!$B$3:$F$78,5,FALSE))</f>
        <v>0</v>
      </c>
      <c r="I14" s="106">
        <f>IF(ISERROR(VLOOKUP(B14,'Race 6'!B$3:G$42,5,FALSE)),0,VLOOKUP(B14,'Race 6'!B$3:G$42,5,FALSE))</f>
        <v>0</v>
      </c>
      <c r="J14" s="106">
        <f>IF(ISERROR(VLOOKUP(B14,'Race 7'!B$3:G$38,5,FALSE)),0,VLOOKUP(B14,'Race 7'!B$3:G$38,5,FALSE))</f>
        <v>0</v>
      </c>
      <c r="K14" s="106">
        <f>IF(ISERROR(VLOOKUP(B14,'Race 8'!B$3:J$50,5,FALSE)),0,VLOOKUP(B14,'Race 8'!B$3:J$50,5,FALSE))</f>
        <v>0</v>
      </c>
      <c r="L14" s="107" cm="1">
        <f t="array" ref="L14">SUM(LARGE(D14:K14,{1,2,3,4,5}))</f>
        <v>292</v>
      </c>
    </row>
    <row r="15" spans="1:14" ht="14.6" customHeight="1" x14ac:dyDescent="0.5">
      <c r="A15" s="106">
        <v>12</v>
      </c>
      <c r="B15" s="132" t="s">
        <v>339</v>
      </c>
      <c r="C15" s="107">
        <f>COUNTIF(D15:K15,"&gt;0")</f>
        <v>3</v>
      </c>
      <c r="D15" s="108">
        <f>IF(ISERROR(VLOOKUP(B15,'Race 1'!B$3:G$44,5,FALSE)),0,VLOOKUP(B15,'Race 1'!B$3:G$44,5,FALSE))</f>
        <v>96</v>
      </c>
      <c r="E15" s="106">
        <f>IF(ISERROR(VLOOKUP(B15,'Race 2'!$B$3:$F$66,5,FALSE)),0,VLOOKUP(B15,'Race 2'!$B$3:$F$66,5,FALSE))</f>
        <v>96</v>
      </c>
      <c r="F15" s="108">
        <f>IF(ISERROR(VLOOKUP(B15,'Race 3'!$B$3:$F$43,5,FALSE)),0,VLOOKUP(B15,'Race 3'!$B$3:$F$43,5,FALSE))</f>
        <v>0</v>
      </c>
      <c r="G15" s="108">
        <f>IF(ISERROR(VLOOKUP(B15,'Race 4'!$B$3:$F$53,5,FALSE)),0,VLOOKUP(B15,'Race 4'!$B$3:$F$53,5,FALSE))</f>
        <v>94</v>
      </c>
      <c r="H15" s="106">
        <f>IF(ISERROR(VLOOKUP(B15,'Race 5'!$B$3:$F$78,5,FALSE)),0,VLOOKUP(B15,'Race 5'!$B$3:$F$78,5,FALSE))</f>
        <v>0</v>
      </c>
      <c r="I15" s="106">
        <f>IF(ISERROR(VLOOKUP(B15,'Race 6'!B$3:G$42,5,FALSE)),0,VLOOKUP(B15,'Race 6'!B$3:G$42,5,FALSE))</f>
        <v>0</v>
      </c>
      <c r="J15" s="106">
        <f>IF(ISERROR(VLOOKUP(B15,'Race 7'!B$3:G$38,5,FALSE)),0,VLOOKUP(B15,'Race 7'!B$3:G$38,5,FALSE))</f>
        <v>0</v>
      </c>
      <c r="K15" s="106">
        <f>IF(ISERROR(VLOOKUP(B15,'Race 8'!B$3:J$50,5,FALSE)),0,VLOOKUP(B15,'Race 8'!B$3:J$50,5,FALSE))</f>
        <v>0</v>
      </c>
      <c r="L15" s="107" cm="1">
        <f t="array" ref="L15">SUM(LARGE(D15:K15,{1,2,3,4,5}))</f>
        <v>286</v>
      </c>
    </row>
    <row r="16" spans="1:14" ht="14.6" customHeight="1" x14ac:dyDescent="0.5">
      <c r="A16" s="106">
        <v>13</v>
      </c>
      <c r="B16" s="132" t="s">
        <v>271</v>
      </c>
      <c r="C16" s="107">
        <f>COUNTIF(D16:K16,"&gt;0")</f>
        <v>3</v>
      </c>
      <c r="D16" s="108">
        <f>IF(ISERROR(VLOOKUP(B16,'Race 1'!B$3:G$44,5,FALSE)),0,VLOOKUP(B16,'Race 1'!B$3:G$44,5,FALSE))</f>
        <v>0</v>
      </c>
      <c r="E16" s="106">
        <f>IF(ISERROR(VLOOKUP(B16,'Race 2'!$B$3:$F$66,5,FALSE)),0,VLOOKUP(B16,'Race 2'!$B$3:$F$66,5,FALSE))</f>
        <v>94</v>
      </c>
      <c r="F16" s="108">
        <f>IF(ISERROR(VLOOKUP(B16,'Race 3'!$B$3:$F$43,5,FALSE)),0,VLOOKUP(B16,'Race 3'!$B$3:$F$43,5,FALSE))</f>
        <v>96</v>
      </c>
      <c r="G16" s="108">
        <f>IF(ISERROR(VLOOKUP(B16,'Race 4'!$B$3:$F$53,5,FALSE)),0,VLOOKUP(B16,'Race 4'!$B$3:$F$53,5,FALSE))</f>
        <v>92</v>
      </c>
      <c r="H16" s="106">
        <f>IF(ISERROR(VLOOKUP(B16,'Race 5'!$B$3:$F$78,5,FALSE)),0,VLOOKUP(B16,'Race 5'!$B$3:$F$78,5,FALSE))</f>
        <v>0</v>
      </c>
      <c r="I16" s="106">
        <f>IF(ISERROR(VLOOKUP(B16,'Race 6'!B$3:G$42,5,FALSE)),0,VLOOKUP(B16,'Race 6'!B$3:G$42,5,FALSE))</f>
        <v>0</v>
      </c>
      <c r="J16" s="106">
        <f>IF(ISERROR(VLOOKUP(B16,'Race 7'!B$3:G$38,5,FALSE)),0,VLOOKUP(B16,'Race 7'!B$3:G$38,5,FALSE))</f>
        <v>0</v>
      </c>
      <c r="K16" s="106">
        <f>IF(ISERROR(VLOOKUP(B16,'Race 8'!B$3:J$50,5,FALSE)),0,VLOOKUP(B16,'Race 8'!B$3:J$50,5,FALSE))</f>
        <v>0</v>
      </c>
      <c r="L16" s="107" cm="1">
        <f t="array" ref="L16">SUM(LARGE(D16:K16,{1,2,3,4,5}))</f>
        <v>282</v>
      </c>
    </row>
    <row r="17" spans="1:12" ht="14.6" customHeight="1" x14ac:dyDescent="0.5">
      <c r="A17" s="106">
        <v>14</v>
      </c>
      <c r="B17" s="134" t="s">
        <v>284</v>
      </c>
      <c r="C17" s="107">
        <f>COUNTIF(D17:K17,"&gt;0")</f>
        <v>3</v>
      </c>
      <c r="D17" s="108">
        <f>IF(ISERROR(VLOOKUP(B17,'Race 1'!B$3:G$44,5,FALSE)),0,VLOOKUP(B17,'Race 1'!B$3:G$44,5,FALSE))</f>
        <v>95</v>
      </c>
      <c r="E17" s="106">
        <f>IF(ISERROR(VLOOKUP(B17,'Race 2'!$B$3:$F$66,5,FALSE)),0,VLOOKUP(B17,'Race 2'!$B$3:$F$66,5,FALSE))</f>
        <v>93</v>
      </c>
      <c r="F17" s="108">
        <f>IF(ISERROR(VLOOKUP(B17,'Race 3'!$B$3:$F$43,5,FALSE)),0,VLOOKUP(B17,'Race 3'!$B$3:$F$43,5,FALSE))</f>
        <v>94</v>
      </c>
      <c r="G17" s="108">
        <f>IF(ISERROR(VLOOKUP(B17,'Race 4'!$B$3:$F$53,5,FALSE)),0,VLOOKUP(B17,'Race 4'!$B$3:$F$53,5,FALSE))</f>
        <v>0</v>
      </c>
      <c r="H17" s="106">
        <f>IF(ISERROR(VLOOKUP(B17,'Race 5'!$B$3:$F$78,5,FALSE)),0,VLOOKUP(B17,'Race 5'!$B$3:$F$78,5,FALSE))</f>
        <v>0</v>
      </c>
      <c r="I17" s="106">
        <f>IF(ISERROR(VLOOKUP(B17,'Race 6'!B$3:G$42,5,FALSE)),0,VLOOKUP(B17,'Race 6'!B$3:G$42,5,FALSE))</f>
        <v>0</v>
      </c>
      <c r="J17" s="106">
        <f>IF(ISERROR(VLOOKUP(B17,'Race 7'!B$3:G$38,5,FALSE)),0,VLOOKUP(B17,'Race 7'!B$3:G$38,5,FALSE))</f>
        <v>0</v>
      </c>
      <c r="K17" s="106">
        <f>IF(ISERROR(VLOOKUP(B17,'Race 8'!B$3:J$45,5,FALSE)),0,VLOOKUP(B17,'Race 8'!B$3:J$45,5,FALSE))</f>
        <v>0</v>
      </c>
      <c r="L17" s="107" cm="1">
        <f t="array" ref="L17">SUM(LARGE(D17:K17,{1,2,3,4,5}))</f>
        <v>282</v>
      </c>
    </row>
    <row r="18" spans="1:12" ht="14.6" customHeight="1" x14ac:dyDescent="0.4">
      <c r="A18" s="106">
        <v>15</v>
      </c>
      <c r="B18" s="380" t="s">
        <v>149</v>
      </c>
      <c r="C18" s="107">
        <f>COUNTIF(D18:K18,"&gt;0")</f>
        <v>4</v>
      </c>
      <c r="D18" s="108">
        <f>IF(ISERROR(VLOOKUP(B18,'Race 1'!B$3:G$44,5,FALSE)),0,VLOOKUP(B18,'Race 1'!B$3:G$44,5,FALSE))</f>
        <v>67</v>
      </c>
      <c r="E18" s="106">
        <f>IF(ISERROR(VLOOKUP(B18,'Race 2'!$B$3:$F$66,5,FALSE)),0,VLOOKUP(B18,'Race 2'!$B$3:$F$66,5,FALSE))</f>
        <v>67</v>
      </c>
      <c r="F18" s="108">
        <f>IF(ISERROR(VLOOKUP(B18,'Race 3'!$B$3:$F$43,5,FALSE)),0,VLOOKUP(B18,'Race 3'!$B$3:$F$43,5,FALSE))</f>
        <v>70</v>
      </c>
      <c r="G18" s="108">
        <f>IF(ISERROR(VLOOKUP(B18,'Race 4'!$B$3:$F$53,5,FALSE)),0,VLOOKUP(B18,'Race 4'!$B$3:$F$53,5,FALSE))</f>
        <v>68</v>
      </c>
      <c r="H18" s="106">
        <f>IF(ISERROR(VLOOKUP(B18,'Race 5'!$B$3:$F$78,5,FALSE)),0,VLOOKUP(B18,'Race 5'!$B$3:$F$78,5,FALSE))</f>
        <v>0</v>
      </c>
      <c r="I18" s="106">
        <f>IF(ISERROR(VLOOKUP(B18,'Race 6'!B$3:G$42,5,FALSE)),0,VLOOKUP(B18,'Race 6'!B$3:G$42,5,FALSE))</f>
        <v>0</v>
      </c>
      <c r="J18" s="106">
        <f>IF(ISERROR(VLOOKUP(B18,'Race 7'!B$3:G$38,5,FALSE)),0,VLOOKUP(B18,'Race 7'!B$3:G$38,5,FALSE))</f>
        <v>0</v>
      </c>
      <c r="K18" s="106">
        <f>IF(ISERROR(VLOOKUP(B18,'Race 8'!B$3:J$50,5,FALSE)),0,VLOOKUP(B18,'Race 8'!B$3:J$50,5,FALSE))</f>
        <v>0</v>
      </c>
      <c r="L18" s="107" cm="1">
        <f t="array" ref="L18">SUM(LARGE(D18:K18,{1,2,3,4,5}))</f>
        <v>272</v>
      </c>
    </row>
    <row r="19" spans="1:12" ht="14.6" customHeight="1" x14ac:dyDescent="0.5">
      <c r="A19" s="106">
        <v>16</v>
      </c>
      <c r="B19" s="134" t="s">
        <v>188</v>
      </c>
      <c r="C19" s="107">
        <f>COUNTIF(D19:K19,"&gt;0")</f>
        <v>3</v>
      </c>
      <c r="D19" s="108">
        <f>IF(ISERROR(VLOOKUP(B19,'Race 1'!B$3:G$44,5,FALSE)),0,VLOOKUP(B19,'Race 1'!B$3:G$44,5,FALSE))</f>
        <v>94</v>
      </c>
      <c r="E19" s="106">
        <f>IF(ISERROR(VLOOKUP(B19,'Race 2'!$B$3:$F$66,5,FALSE)),0,VLOOKUP(B19,'Race 2'!$B$3:$F$66,5,FALSE))</f>
        <v>88</v>
      </c>
      <c r="F19" s="108">
        <f>IF(ISERROR(VLOOKUP(B19,'Race 3'!$B$3:$F$43,5,FALSE)),0,VLOOKUP(B19,'Race 3'!$B$3:$F$43,5,FALSE))</f>
        <v>0</v>
      </c>
      <c r="G19" s="108">
        <f>IF(ISERROR(VLOOKUP(B19,'Race 4'!$B$3:$F$53,5,FALSE)),0,VLOOKUP(B19,'Race 4'!$B$3:$F$53,5,FALSE))</f>
        <v>84</v>
      </c>
      <c r="H19" s="106">
        <f>IF(ISERROR(VLOOKUP(B19,'Race 5'!$B$3:$F$78,5,FALSE)),0,VLOOKUP(B19,'Race 5'!$B$3:$F$78,5,FALSE))</f>
        <v>0</v>
      </c>
      <c r="I19" s="106">
        <f>IF(ISERROR(VLOOKUP(B19,'Race 6'!B$3:G$42,5,FALSE)),0,VLOOKUP(B19,'Race 6'!B$3:G$42,5,FALSE))</f>
        <v>0</v>
      </c>
      <c r="J19" s="106">
        <f>IF(ISERROR(VLOOKUP(B19,'Race 7'!B$3:G$38,5,FALSE)),0,VLOOKUP(B19,'Race 7'!B$3:G$38,5,FALSE))</f>
        <v>0</v>
      </c>
      <c r="K19" s="106">
        <f>IF(ISERROR(VLOOKUP(B19,'Race 8'!B$3:J$50,5,FALSE)),0,VLOOKUP(B19,'Race 8'!B$3:J$50,5,FALSE))</f>
        <v>0</v>
      </c>
      <c r="L19" s="107" cm="1">
        <f t="array" ref="L19">SUM(LARGE(D19:K19,{1,2,3,4,5}))</f>
        <v>266</v>
      </c>
    </row>
    <row r="20" spans="1:12" ht="14.6" customHeight="1" x14ac:dyDescent="0.5">
      <c r="A20" s="106">
        <v>17</v>
      </c>
      <c r="B20" s="132" t="s">
        <v>295</v>
      </c>
      <c r="C20" s="107">
        <f>COUNTIF(D20:K20,"&gt;0")</f>
        <v>3</v>
      </c>
      <c r="D20" s="108">
        <f>IF(ISERROR(VLOOKUP(B20,'Race 1'!B$3:G$44,5,FALSE)),0,VLOOKUP(B20,'Race 1'!B$3:G$44,5,FALSE))</f>
        <v>86</v>
      </c>
      <c r="E20" s="106">
        <f>IF(ISERROR(VLOOKUP(B20,'Race 2'!$B$3:$F$66,5,FALSE)),0,VLOOKUP(B20,'Race 2'!$B$3:$F$66,5,FALSE))</f>
        <v>0</v>
      </c>
      <c r="F20" s="108">
        <f>IF(ISERROR(VLOOKUP(B20,'Race 3'!$B$3:$F$43,5,FALSE)),0,VLOOKUP(B20,'Race 3'!$B$3:$F$43,5,FALSE))</f>
        <v>98</v>
      </c>
      <c r="G20" s="108">
        <f>IF(ISERROR(VLOOKUP(B20,'Race 4'!$B$3:$F$53,5,FALSE)),0,VLOOKUP(B20,'Race 4'!$B$3:$F$53,5,FALSE))</f>
        <v>82</v>
      </c>
      <c r="H20" s="106">
        <f>IF(ISERROR(VLOOKUP(B20,'Race 5'!$B$3:$F$78,5,FALSE)),0,VLOOKUP(B20,'Race 5'!$B$3:$F$78,5,FALSE))</f>
        <v>0</v>
      </c>
      <c r="I20" s="106">
        <f>IF(ISERROR(VLOOKUP(B20,'Race 6'!B$3:G$42,5,FALSE)),0,VLOOKUP(B20,'Race 6'!B$3:G$42,5,FALSE))</f>
        <v>0</v>
      </c>
      <c r="J20" s="106">
        <f>IF(ISERROR(VLOOKUP(B20,'Race 7'!B$3:G$38,5,FALSE)),0,VLOOKUP(B20,'Race 7'!B$3:G$38,5,FALSE))</f>
        <v>0</v>
      </c>
      <c r="K20" s="106">
        <f>IF(ISERROR(VLOOKUP(B20,'Race 8'!B$3:J$50,5,FALSE)),0,VLOOKUP(B20,'Race 8'!B$3:J$50,5,FALSE))</f>
        <v>0</v>
      </c>
      <c r="L20" s="107" cm="1">
        <f t="array" ref="L20">SUM(LARGE(D20:K20,{1,2,3,4,5}))</f>
        <v>266</v>
      </c>
    </row>
    <row r="21" spans="1:12" ht="14.6" customHeight="1" x14ac:dyDescent="0.5">
      <c r="A21" s="106">
        <v>18</v>
      </c>
      <c r="B21" s="134" t="s">
        <v>402</v>
      </c>
      <c r="C21" s="107">
        <f>COUNTIF(D21:K21,"&gt;0")</f>
        <v>3</v>
      </c>
      <c r="D21" s="108">
        <f>IF(ISERROR(VLOOKUP(B21,'Race 1'!B$3:G$44,5,FALSE)),0,VLOOKUP(B21,'Race 1'!B$3:G$44,5,FALSE))</f>
        <v>87</v>
      </c>
      <c r="E21" s="106">
        <f>IF(ISERROR(VLOOKUP(B21,'Race 2'!$B$3:$F$66,5,FALSE)),0,VLOOKUP(B21,'Race 2'!$B$3:$F$66,5,FALSE))</f>
        <v>87</v>
      </c>
      <c r="F21" s="108">
        <f>IF(ISERROR(VLOOKUP(B21,'Race 3'!$B$3:$F$43,5,FALSE)),0,VLOOKUP(B21,'Race 3'!$B$3:$F$43,5,FALSE))</f>
        <v>90</v>
      </c>
      <c r="G21" s="108">
        <f>IF(ISERROR(VLOOKUP(B21,'Race 4'!$B$3:$F$53,5,FALSE)),0,VLOOKUP(B21,'Race 4'!$B$3:$F$53,5,FALSE))</f>
        <v>0</v>
      </c>
      <c r="H21" s="106">
        <f>IF(ISERROR(VLOOKUP(B21,'Race 5'!$B$3:$F$78,5,FALSE)),0,VLOOKUP(B21,'Race 5'!$B$3:$F$78,5,FALSE))</f>
        <v>0</v>
      </c>
      <c r="I21" s="106">
        <f>IF(ISERROR(VLOOKUP(B21,'Race 6'!B$3:G$42,5,FALSE)),0,VLOOKUP(B21,'Race 6'!B$3:G$42,5,FALSE))</f>
        <v>0</v>
      </c>
      <c r="J21" s="106">
        <f>IF(ISERROR(VLOOKUP(B21,'Race 7'!B$3:G$38,5,FALSE)),0,VLOOKUP(B21,'Race 7'!B$3:G$38,5,FALSE))</f>
        <v>0</v>
      </c>
      <c r="K21" s="106">
        <f>IF(ISERROR(VLOOKUP(B21,'Race 8'!B$3:J$50,5,FALSE)),0,VLOOKUP(B21,'Race 8'!B$3:J$50,5,FALSE))</f>
        <v>0</v>
      </c>
      <c r="L21" s="107" cm="1">
        <f t="array" ref="L21">SUM(LARGE(D21:K21,{1,2,3,4,5}))</f>
        <v>264</v>
      </c>
    </row>
    <row r="22" spans="1:12" ht="14.6" customHeight="1" x14ac:dyDescent="0.4">
      <c r="A22" s="106">
        <v>19</v>
      </c>
      <c r="B22" s="380" t="s">
        <v>340</v>
      </c>
      <c r="C22" s="107">
        <f>COUNTIF(D22:K22,"&gt;0")</f>
        <v>3</v>
      </c>
      <c r="D22" s="108">
        <f>IF(ISERROR(VLOOKUP(B22,'Race 1'!B$3:G$44,5,FALSE)),0,VLOOKUP(B22,'Race 1'!B$3:G$44,5,FALSE))</f>
        <v>85</v>
      </c>
      <c r="E22" s="106">
        <f>IF(ISERROR(VLOOKUP(B22,'Race 2'!$B$3:$F$66,5,FALSE)),0,VLOOKUP(B22,'Race 2'!$B$3:$F$66,5,FALSE))</f>
        <v>0</v>
      </c>
      <c r="F22" s="108">
        <f>IF(ISERROR(VLOOKUP(B22,'Race 3'!$B$3:$F$43,5,FALSE)),0,VLOOKUP(B22,'Race 3'!$B$3:$F$43,5,FALSE))</f>
        <v>86</v>
      </c>
      <c r="G22" s="108">
        <f>IF(ISERROR(VLOOKUP(B22,'Race 4'!$B$3:$F$53,5,FALSE)),0,VLOOKUP(B22,'Race 4'!$B$3:$F$53,5,FALSE))</f>
        <v>86</v>
      </c>
      <c r="H22" s="106">
        <f>IF(ISERROR(VLOOKUP(B22,'Race 5'!$B$3:$F$78,5,FALSE)),0,VLOOKUP(B22,'Race 5'!$B$3:$F$78,5,FALSE))</f>
        <v>0</v>
      </c>
      <c r="I22" s="106">
        <f>IF(ISERROR(VLOOKUP(B22,'Race 6'!B$3:G$42,5,FALSE)),0,VLOOKUP(B22,'Race 6'!B$3:G$42,5,FALSE))</f>
        <v>0</v>
      </c>
      <c r="J22" s="106">
        <f>IF(ISERROR(VLOOKUP(B22,'Race 7'!B$3:G$38,5,FALSE)),0,VLOOKUP(B22,'Race 7'!B$3:G$38,5,FALSE))</f>
        <v>0</v>
      </c>
      <c r="K22" s="106">
        <f>IF(ISERROR(VLOOKUP(B22,'Race 8'!B$3:J$50,5,FALSE)),0,VLOOKUP(B22,'Race 8'!B$3:J$50,5,FALSE))</f>
        <v>0</v>
      </c>
      <c r="L22" s="107" cm="1">
        <f t="array" ref="L22">SUM(LARGE(D22:K22,{1,2,3,4,5}))</f>
        <v>257</v>
      </c>
    </row>
    <row r="23" spans="1:12" ht="14.6" customHeight="1" x14ac:dyDescent="0.5">
      <c r="A23" s="106">
        <v>20</v>
      </c>
      <c r="B23" s="134" t="s">
        <v>388</v>
      </c>
      <c r="C23" s="107">
        <f>COUNTIF(D23:K23,"&gt;0")</f>
        <v>4</v>
      </c>
      <c r="D23" s="108">
        <f>IF(ISERROR(VLOOKUP(B23,'Race 1'!B$3:G$44,5,FALSE)),0,VLOOKUP(B23,'Race 1'!B$3:G$44,5,FALSE))</f>
        <v>66</v>
      </c>
      <c r="E23" s="106">
        <f>IF(ISERROR(VLOOKUP(B23,'Race 2'!$B$3:$F$66,5,FALSE)),0,VLOOKUP(B23,'Race 2'!$B$3:$F$66,5,FALSE))</f>
        <v>62</v>
      </c>
      <c r="F23" s="108">
        <f>IF(ISERROR(VLOOKUP(B23,'Race 3'!$B$3:$F$43,5,FALSE)),0,VLOOKUP(B23,'Race 3'!$B$3:$F$43,5,FALSE))</f>
        <v>69</v>
      </c>
      <c r="G23" s="108">
        <f>IF(ISERROR(VLOOKUP(B23,'Race 4'!$B$3:$F$53,5,FALSE)),0,VLOOKUP(B23,'Race 4'!$B$3:$F$53,5,FALSE))</f>
        <v>58</v>
      </c>
      <c r="H23" s="106">
        <f>IF(ISERROR(VLOOKUP(B23,'Race 5'!$B$3:$F$78,5,FALSE)),0,VLOOKUP(B23,'Race 5'!$B$3:$F$78,5,FALSE))</f>
        <v>0</v>
      </c>
      <c r="I23" s="106">
        <f>IF(ISERROR(VLOOKUP(B23,'Race 6'!B$3:G$42,5,FALSE)),0,VLOOKUP(B23,'Race 6'!B$3:G$42,5,FALSE))</f>
        <v>0</v>
      </c>
      <c r="J23" s="106">
        <f>IF(ISERROR(VLOOKUP(B23,'Race 7'!B$3:G$38,5,FALSE)),0,VLOOKUP(B23,'Race 7'!B$3:G$38,5,FALSE))</f>
        <v>0</v>
      </c>
      <c r="K23" s="106">
        <f>IF(ISERROR(VLOOKUP(B23,'Race 8'!B$3:J$50,5,FALSE)),0,VLOOKUP(B23,'Race 8'!B$3:J$50,5,FALSE))</f>
        <v>0</v>
      </c>
      <c r="L23" s="107" cm="1">
        <f t="array" ref="L23">SUM(LARGE(D23:K23,{1,2,3,4,5}))</f>
        <v>255</v>
      </c>
    </row>
    <row r="24" spans="1:12" ht="14.6" customHeight="1" x14ac:dyDescent="0.5">
      <c r="A24" s="106">
        <v>21</v>
      </c>
      <c r="B24" s="134" t="s">
        <v>298</v>
      </c>
      <c r="C24" s="107">
        <f>COUNTIF(D24:K24,"&gt;0")</f>
        <v>4</v>
      </c>
      <c r="D24" s="108">
        <f>IF(ISERROR(VLOOKUP(B24,'Race 1'!B$3:G$44,5,FALSE)),0,VLOOKUP(B24,'Race 1'!B$3:G$44,5,FALSE))</f>
        <v>59</v>
      </c>
      <c r="E24" s="106">
        <f>IF(ISERROR(VLOOKUP(B24,'Race 2'!$B$3:$F$66,5,FALSE)),0,VLOOKUP(B24,'Race 2'!$B$3:$F$66,5,FALSE))</f>
        <v>73</v>
      </c>
      <c r="F24" s="108">
        <f>IF(ISERROR(VLOOKUP(B24,'Race 3'!$B$3:$F$43,5,FALSE)),0,VLOOKUP(B24,'Race 3'!$B$3:$F$43,5,FALSE))</f>
        <v>60</v>
      </c>
      <c r="G24" s="108">
        <f>IF(ISERROR(VLOOKUP(B24,'Race 4'!$B$3:$F$53,5,FALSE)),0,VLOOKUP(B24,'Race 4'!$B$3:$F$53,5,FALSE))</f>
        <v>62</v>
      </c>
      <c r="H24" s="106">
        <f>IF(ISERROR(VLOOKUP(B24,'Race 5'!$B$3:$F$78,5,FALSE)),0,VLOOKUP(B24,'Race 5'!$B$3:$F$78,5,FALSE))</f>
        <v>0</v>
      </c>
      <c r="I24" s="106">
        <f>IF(ISERROR(VLOOKUP(B24,'Race 6'!B$3:G$42,5,FALSE)),0,VLOOKUP(B24,'Race 6'!B$3:G$42,5,FALSE))</f>
        <v>0</v>
      </c>
      <c r="J24" s="106">
        <f>IF(ISERROR(VLOOKUP(B24,'Race 7'!B$3:G$38,5,FALSE)),0,VLOOKUP(B24,'Race 7'!B$3:G$38,5,FALSE))</f>
        <v>0</v>
      </c>
      <c r="K24" s="106">
        <f>IF(ISERROR(VLOOKUP(B24,'Race 8'!B$3:J$45,5,FALSE)),0,VLOOKUP(B24,'Race 8'!B$3:J$45,5,FALSE))</f>
        <v>0</v>
      </c>
      <c r="L24" s="107" cm="1">
        <f t="array" ref="L24">SUM(LARGE(D24:K24,{1,2,3,4,5}))</f>
        <v>254</v>
      </c>
    </row>
    <row r="25" spans="1:12" ht="14.6" customHeight="1" x14ac:dyDescent="0.5">
      <c r="A25" s="106">
        <v>22</v>
      </c>
      <c r="B25" s="309" t="s">
        <v>350</v>
      </c>
      <c r="C25" s="107">
        <f>COUNTIF(D25:K25,"&gt;0")</f>
        <v>4</v>
      </c>
      <c r="D25" s="108">
        <f>IF(ISERROR(VLOOKUP(B25,'Race 1'!B$3:G$44,5,FALSE)),0,VLOOKUP(B25,'Race 1'!B$3:G$44,5,FALSE))</f>
        <v>65</v>
      </c>
      <c r="E25" s="106">
        <f>IF(ISERROR(VLOOKUP(B25,'Race 2'!$B$3:$F$66,5,FALSE)),0,VLOOKUP(B25,'Race 2'!$B$3:$F$66,5,FALSE))</f>
        <v>65</v>
      </c>
      <c r="F25" s="108">
        <f>IF(ISERROR(VLOOKUP(B25,'Race 3'!$B$3:$F$43,5,FALSE)),0,VLOOKUP(B25,'Race 3'!$B$3:$F$43,5,FALSE))</f>
        <v>67</v>
      </c>
      <c r="G25" s="108">
        <f>IF(ISERROR(VLOOKUP(B25,'Race 4'!$B$3:$F$53,5,FALSE)),0,VLOOKUP(B25,'Race 4'!$B$3:$F$53,5,FALSE))</f>
        <v>56</v>
      </c>
      <c r="H25" s="106">
        <f>IF(ISERROR(VLOOKUP(B25,'Race 5'!$B$3:$F$78,5,FALSE)),0,VLOOKUP(B25,'Race 5'!$B$3:$F$78,5,FALSE))</f>
        <v>0</v>
      </c>
      <c r="I25" s="106">
        <f>IF(ISERROR(VLOOKUP(B25,'Race 6'!B$3:G$42,5,FALSE)),0,VLOOKUP(B25,'Race 6'!B$3:G$42,5,FALSE))</f>
        <v>0</v>
      </c>
      <c r="J25" s="106">
        <f>IF(ISERROR(VLOOKUP(B25,'Race 7'!B$3:G$38,5,FALSE)),0,VLOOKUP(B25,'Race 7'!B$3:G$38,5,FALSE))</f>
        <v>0</v>
      </c>
      <c r="K25" s="106">
        <f>IF(ISERROR(VLOOKUP(B25,'Race 8'!B$3:J$50,5,FALSE)),0,VLOOKUP(B25,'Race 8'!B$3:J$50,5,FALSE))</f>
        <v>0</v>
      </c>
      <c r="L25" s="107" cm="1">
        <f t="array" ref="L25">SUM(LARGE(D25:K25,{1,2,3,4,5}))</f>
        <v>253</v>
      </c>
    </row>
    <row r="26" spans="1:12" ht="14.6" customHeight="1" x14ac:dyDescent="0.5">
      <c r="A26" s="106">
        <v>23</v>
      </c>
      <c r="B26" s="132" t="s">
        <v>102</v>
      </c>
      <c r="C26" s="107">
        <f>COUNTIF(D26:K26,"&gt;0")</f>
        <v>3</v>
      </c>
      <c r="D26" s="108">
        <f>IF(ISERROR(VLOOKUP(B26,'Race 1'!B$3:G$44,5,FALSE)),0,VLOOKUP(B26,'Race 1'!B$3:G$44,5,FALSE))</f>
        <v>83</v>
      </c>
      <c r="E26" s="106">
        <f>IF(ISERROR(VLOOKUP(B26,'Race 2'!$B$3:$F$66,5,FALSE)),0,VLOOKUP(B26,'Race 2'!$B$3:$F$66,5,FALSE))</f>
        <v>72</v>
      </c>
      <c r="F26" s="108">
        <f>IF(ISERROR(VLOOKUP(B26,'Race 3'!$B$3:$F$43,5,FALSE)),0,VLOOKUP(B26,'Race 3'!$B$3:$F$43,5,FALSE))</f>
        <v>0</v>
      </c>
      <c r="G26" s="108">
        <f>IF(ISERROR(VLOOKUP(B26,'Race 4'!$B$3:$F$53,5,FALSE)),0,VLOOKUP(B26,'Race 4'!$B$3:$F$53,5,FALSE))</f>
        <v>85</v>
      </c>
      <c r="H26" s="106">
        <f>IF(ISERROR(VLOOKUP(B26,'Race 5'!$B$3:$F$78,5,FALSE)),0,VLOOKUP(B26,'Race 5'!$B$3:$F$78,5,FALSE))</f>
        <v>0</v>
      </c>
      <c r="I26" s="106">
        <f>IF(ISERROR(VLOOKUP(B26,'Race 6'!B$3:G$42,5,FALSE)),0,VLOOKUP(B26,'Race 6'!B$3:G$42,5,FALSE))</f>
        <v>0</v>
      </c>
      <c r="J26" s="106">
        <f>IF(ISERROR(VLOOKUP(B26,'Race 7'!B$3:G$38,5,FALSE)),0,VLOOKUP(B26,'Race 7'!B$3:G$38,5,FALSE))</f>
        <v>0</v>
      </c>
      <c r="K26" s="106">
        <f>IF(ISERROR(VLOOKUP(B26,'Race 8'!B$3:J$50,5,FALSE)),0,VLOOKUP(B26,'Race 8'!B$3:J$50,5,FALSE))</f>
        <v>0</v>
      </c>
      <c r="L26" s="107" cm="1">
        <f t="array" ref="L26">SUM(LARGE(D26:K26,{1,2,3,4,5}))</f>
        <v>240</v>
      </c>
    </row>
    <row r="27" spans="1:12" ht="14.6" customHeight="1" x14ac:dyDescent="0.4">
      <c r="A27" s="106">
        <v>24</v>
      </c>
      <c r="B27" s="384" t="s">
        <v>453</v>
      </c>
      <c r="C27" s="107">
        <f>COUNTIF(D27:K27,"&gt;0")</f>
        <v>4</v>
      </c>
      <c r="D27" s="108">
        <f>IF(ISERROR(VLOOKUP(B27,'Race 1'!B$3:G$44,5,FALSE)),0,VLOOKUP(B27,'Race 1'!B$3:G$44,5,FALSE))</f>
        <v>63</v>
      </c>
      <c r="E27" s="106">
        <f>IF(ISERROR(VLOOKUP(B27,'Race 2'!$B$3:$F$66,5,FALSE)),0,VLOOKUP(B27,'Race 2'!$B$3:$F$66,5,FALSE))</f>
        <v>58</v>
      </c>
      <c r="F27" s="108">
        <f>IF(ISERROR(VLOOKUP(B27,'Race 3'!$B$3:$F$43,5,FALSE)),0,VLOOKUP(B27,'Race 3'!$B$3:$F$43,5,FALSE))</f>
        <v>65</v>
      </c>
      <c r="G27" s="108">
        <f>IF(ISERROR(VLOOKUP(B27,'Race 4'!$B$3:$F$53,5,FALSE)),0,VLOOKUP(B27,'Race 4'!$B$3:$F$53,5,FALSE))</f>
        <v>52</v>
      </c>
      <c r="H27" s="106">
        <f>IF(ISERROR(VLOOKUP(B27,'Race 5'!$B$3:$F$78,5,FALSE)),0,VLOOKUP(B27,'Race 5'!$B$3:$F$78,5,FALSE))</f>
        <v>0</v>
      </c>
      <c r="I27" s="106">
        <f>IF(ISERROR(VLOOKUP(B27,'Race 6'!B$3:G$42,5,FALSE)),0,VLOOKUP(B27,'Race 6'!B$3:G$42,5,FALSE))</f>
        <v>0</v>
      </c>
      <c r="J27" s="106">
        <f>IF(ISERROR(VLOOKUP(B27,'Race 7'!B$3:G$38,5,FALSE)),0,VLOOKUP(B27,'Race 7'!B$3:G$38,5,FALSE))</f>
        <v>0</v>
      </c>
      <c r="K27" s="106">
        <f>IF(ISERROR(VLOOKUP(B27,'Race 8'!B$3:J$50,5,FALSE)),0,VLOOKUP(B27,'Race 8'!B$3:J$50,5,FALSE))</f>
        <v>0</v>
      </c>
      <c r="L27" s="107" cm="1">
        <f t="array" ref="L27">SUM(LARGE(D27:K27,{1,2,3,4,5}))</f>
        <v>238</v>
      </c>
    </row>
    <row r="28" spans="1:12" ht="14.6" customHeight="1" x14ac:dyDescent="0.5">
      <c r="A28" s="106">
        <v>25</v>
      </c>
      <c r="B28" s="134" t="s">
        <v>276</v>
      </c>
      <c r="C28" s="107">
        <f>COUNTIF(D28:K28,"&gt;0")</f>
        <v>4</v>
      </c>
      <c r="D28" s="108">
        <f>IF(ISERROR(VLOOKUP(B28,'Race 1'!B$3:G$44,5,FALSE)),0,VLOOKUP(B28,'Race 1'!B$3:G$44,5,FALSE))</f>
        <v>61</v>
      </c>
      <c r="E28" s="106">
        <f>IF(ISERROR(VLOOKUP(B28,'Race 2'!$B$3:$F$66,5,FALSE)),0,VLOOKUP(B28,'Race 2'!$B$3:$F$66,5,FALSE))</f>
        <v>56</v>
      </c>
      <c r="F28" s="108">
        <f>IF(ISERROR(VLOOKUP(B28,'Race 3'!$B$3:$F$43,5,FALSE)),0,VLOOKUP(B28,'Race 3'!$B$3:$F$43,5,FALSE))</f>
        <v>63</v>
      </c>
      <c r="G28" s="108">
        <f>IF(ISERROR(VLOOKUP(B28,'Race 4'!$B$3:$F$53,5,FALSE)),0,VLOOKUP(B28,'Race 4'!$B$3:$F$53,5,FALSE))</f>
        <v>53</v>
      </c>
      <c r="H28" s="106">
        <f>IF(ISERROR(VLOOKUP(B28,'Race 5'!$B$3:$F$78,5,FALSE)),0,VLOOKUP(B28,'Race 5'!$B$3:$F$78,5,FALSE))</f>
        <v>0</v>
      </c>
      <c r="I28" s="106">
        <f>IF(ISERROR(VLOOKUP(B28,'Race 6'!B$3:G$42,5,FALSE)),0,VLOOKUP(B28,'Race 6'!B$3:G$42,5,FALSE))</f>
        <v>0</v>
      </c>
      <c r="J28" s="106">
        <f>IF(ISERROR(VLOOKUP(B28,'Race 7'!B$3:G$38,5,FALSE)),0,VLOOKUP(B28,'Race 7'!B$3:G$38,5,FALSE))</f>
        <v>0</v>
      </c>
      <c r="K28" s="106">
        <f>IF(ISERROR(VLOOKUP(B28,'Race 8'!B$3:J$50,5,FALSE)),0,VLOOKUP(B28,'Race 8'!B$3:J$50,5,FALSE))</f>
        <v>0</v>
      </c>
      <c r="L28" s="107" cm="1">
        <f t="array" ref="L28">SUM(LARGE(D28:K28,{1,2,3,4,5}))</f>
        <v>233</v>
      </c>
    </row>
    <row r="29" spans="1:12" ht="14.6" customHeight="1" x14ac:dyDescent="0.5">
      <c r="A29" s="106">
        <v>26</v>
      </c>
      <c r="B29" s="134" t="s">
        <v>291</v>
      </c>
      <c r="C29" s="107">
        <f>COUNTIF(D29:K29,"&gt;0")</f>
        <v>3</v>
      </c>
      <c r="D29" s="108">
        <f>IF(ISERROR(VLOOKUP(B29,'Race 1'!B$3:G$44,5,FALSE)),0,VLOOKUP(B29,'Race 1'!B$3:G$44,5,FALSE))</f>
        <v>76</v>
      </c>
      <c r="E29" s="106">
        <f>IF(ISERROR(VLOOKUP(B29,'Race 2'!$B$3:$F$66,5,FALSE)),0,VLOOKUP(B29,'Race 2'!$B$3:$F$66,5,FALSE))</f>
        <v>78</v>
      </c>
      <c r="F29" s="108">
        <f>IF(ISERROR(VLOOKUP(B29,'Race 3'!$B$3:$F$43,5,FALSE)),0,VLOOKUP(B29,'Race 3'!$B$3:$F$43,5,FALSE))</f>
        <v>0</v>
      </c>
      <c r="G29" s="108">
        <f>IF(ISERROR(VLOOKUP(B29,'Race 4'!$B$3:$F$53,5,FALSE)),0,VLOOKUP(B29,'Race 4'!$B$3:$F$53,5,FALSE))</f>
        <v>79</v>
      </c>
      <c r="H29" s="106">
        <f>IF(ISERROR(VLOOKUP(B29,'Race 5'!$B$3:$F$78,5,FALSE)),0,VLOOKUP(B29,'Race 5'!$B$3:$F$78,5,FALSE))</f>
        <v>0</v>
      </c>
      <c r="I29" s="106">
        <f>IF(ISERROR(VLOOKUP(B29,'Race 6'!B$3:G$42,5,FALSE)),0,VLOOKUP(B29,'Race 6'!B$3:G$42,5,FALSE))</f>
        <v>0</v>
      </c>
      <c r="J29" s="106">
        <f>IF(ISERROR(VLOOKUP(B29,'Race 7'!B$3:G$38,5,FALSE)),0,VLOOKUP(B29,'Race 7'!B$3:G$38,5,FALSE))</f>
        <v>0</v>
      </c>
      <c r="K29" s="106">
        <f>IF(ISERROR(VLOOKUP(B29,'Race 8'!B$3:J$50,5,FALSE)),0,VLOOKUP(B29,'Race 8'!B$3:J$50,5,FALSE))</f>
        <v>0</v>
      </c>
      <c r="L29" s="107" cm="1">
        <f t="array" ref="L29">SUM(LARGE(D29:K29,{1,2,3,4,5}))</f>
        <v>233</v>
      </c>
    </row>
    <row r="30" spans="1:12" ht="14.6" customHeight="1" x14ac:dyDescent="0.5">
      <c r="A30" s="106">
        <v>27</v>
      </c>
      <c r="B30" s="134" t="s">
        <v>79</v>
      </c>
      <c r="C30" s="107">
        <f>COUNTIF(D30:K30,"&gt;0")</f>
        <v>3</v>
      </c>
      <c r="D30" s="108">
        <f>IF(ISERROR(VLOOKUP(B30,'Race 1'!B$3:G$44,5,FALSE)),0,VLOOKUP(B30,'Race 1'!B$3:G$44,5,FALSE))</f>
        <v>81</v>
      </c>
      <c r="E30" s="106">
        <f>IF(ISERROR(VLOOKUP(B30,'Race 2'!$B$3:$F$66,5,FALSE)),0,VLOOKUP(B30,'Race 2'!$B$3:$F$66,5,FALSE))</f>
        <v>80</v>
      </c>
      <c r="F30" s="108">
        <f>IF(ISERROR(VLOOKUP(B30,'Race 3'!$B$3:$F$43,5,FALSE)),0,VLOOKUP(B30,'Race 3'!$B$3:$F$43,5,FALSE))</f>
        <v>0</v>
      </c>
      <c r="G30" s="108">
        <f>IF(ISERROR(VLOOKUP(B30,'Race 4'!$B$3:$F$53,5,FALSE)),0,VLOOKUP(B30,'Race 4'!$B$3:$F$53,5,FALSE))</f>
        <v>72</v>
      </c>
      <c r="H30" s="106">
        <f>IF(ISERROR(VLOOKUP(B30,'Race 5'!$B$3:$F$78,5,FALSE)),0,VLOOKUP(B30,'Race 5'!$B$3:$F$78,5,FALSE))</f>
        <v>0</v>
      </c>
      <c r="I30" s="106">
        <f>IF(ISERROR(VLOOKUP(B30,'Race 6'!B$3:G$42,5,FALSE)),0,VLOOKUP(B30,'Race 6'!B$3:G$42,5,FALSE))</f>
        <v>0</v>
      </c>
      <c r="J30" s="106">
        <f>IF(ISERROR(VLOOKUP(B30,'Race 7'!B$3:G$38,5,FALSE)),0,VLOOKUP(B30,'Race 7'!B$3:G$38,5,FALSE))</f>
        <v>0</v>
      </c>
      <c r="K30" s="106">
        <f>IF(ISERROR(VLOOKUP(B30,'Race 8'!B$3:J$50,5,FALSE)),0,VLOOKUP(B30,'Race 8'!B$3:J$50,5,FALSE))</f>
        <v>0</v>
      </c>
      <c r="L30" s="107" cm="1">
        <f t="array" ref="L30">SUM(LARGE(D30:K30,{1,2,3,4,5}))</f>
        <v>233</v>
      </c>
    </row>
    <row r="31" spans="1:12" ht="14.6" customHeight="1" x14ac:dyDescent="0.5">
      <c r="A31" s="106">
        <v>28</v>
      </c>
      <c r="B31" s="132" t="s">
        <v>277</v>
      </c>
      <c r="C31" s="107">
        <f>COUNTIF(D31:K31,"&gt;0")</f>
        <v>3</v>
      </c>
      <c r="D31" s="108">
        <f>IF(ISERROR(VLOOKUP(B31,'Race 1'!B$3:G$44,5,FALSE)),0,VLOOKUP(B31,'Race 1'!B$3:G$44,5,FALSE))</f>
        <v>75</v>
      </c>
      <c r="E31" s="106">
        <f>IF(ISERROR(VLOOKUP(B31,'Race 2'!$B$3:$F$66,5,FALSE)),0,VLOOKUP(B31,'Race 2'!$B$3:$F$66,5,FALSE))</f>
        <v>81</v>
      </c>
      <c r="F31" s="108">
        <f>IF(ISERROR(VLOOKUP(B31,'Race 3'!$B$3:$F$43,5,FALSE)),0,VLOOKUP(B31,'Race 3'!$B$3:$F$43,5,FALSE))</f>
        <v>0</v>
      </c>
      <c r="G31" s="108">
        <f>IF(ISERROR(VLOOKUP(B31,'Race 4'!$B$3:$F$53,5,FALSE)),0,VLOOKUP(B31,'Race 4'!$B$3:$F$53,5,FALSE))</f>
        <v>76</v>
      </c>
      <c r="H31" s="106">
        <f>IF(ISERROR(VLOOKUP(B31,'Race 5'!$B$3:$F$78,5,FALSE)),0,VLOOKUP(B31,'Race 5'!$B$3:$F$78,5,FALSE))</f>
        <v>0</v>
      </c>
      <c r="I31" s="106">
        <f>IF(ISERROR(VLOOKUP(B31,'Race 6'!B$3:G$42,5,FALSE)),0,VLOOKUP(B31,'Race 6'!B$3:G$42,5,FALSE))</f>
        <v>0</v>
      </c>
      <c r="J31" s="106">
        <f>IF(ISERROR(VLOOKUP(B31,'Race 7'!B$3:G$38,5,FALSE)),0,VLOOKUP(B31,'Race 7'!B$3:G$38,5,FALSE))</f>
        <v>0</v>
      </c>
      <c r="K31" s="106">
        <f>IF(ISERROR(VLOOKUP(B31,'Race 8'!B$3:J$50,5,FALSE)),0,VLOOKUP(B31,'Race 8'!B$3:J$50,5,FALSE))</f>
        <v>0</v>
      </c>
      <c r="L31" s="107" cm="1">
        <f t="array" ref="L31">SUM(LARGE(D31:K31,{1,2,3,4,5}))</f>
        <v>232</v>
      </c>
    </row>
    <row r="32" spans="1:12" ht="14.6" customHeight="1" x14ac:dyDescent="0.5">
      <c r="A32" s="106">
        <v>29</v>
      </c>
      <c r="B32" s="134" t="s">
        <v>279</v>
      </c>
      <c r="C32" s="107">
        <f>COUNTIF(D32:K32,"&gt;0")</f>
        <v>3</v>
      </c>
      <c r="D32" s="108">
        <f>IF(ISERROR(VLOOKUP(B32,'Race 1'!B$3:G$44,5,FALSE)),0,VLOOKUP(B32,'Race 1'!B$3:G$44,5,FALSE))</f>
        <v>78</v>
      </c>
      <c r="E32" s="106">
        <f>IF(ISERROR(VLOOKUP(B32,'Race 2'!$B$3:$F$66,5,FALSE)),0,VLOOKUP(B32,'Race 2'!$B$3:$F$66,5,FALSE))</f>
        <v>71</v>
      </c>
      <c r="F32" s="108">
        <f>IF(ISERROR(VLOOKUP(B32,'Race 3'!$B$3:$F$43,5,FALSE)),0,VLOOKUP(B32,'Race 3'!$B$3:$F$43,5,FALSE))</f>
        <v>82</v>
      </c>
      <c r="G32" s="108">
        <f>IF(ISERROR(VLOOKUP(B32,'Race 4'!$B$3:$F$53,5,FALSE)),0,VLOOKUP(B32,'Race 4'!$B$3:$F$53,5,FALSE))</f>
        <v>0</v>
      </c>
      <c r="H32" s="106">
        <f>IF(ISERROR(VLOOKUP(B32,'Race 5'!$B$3:$F$78,5,FALSE)),0,VLOOKUP(B32,'Race 5'!$B$3:$F$78,5,FALSE))</f>
        <v>0</v>
      </c>
      <c r="I32" s="106">
        <f>IF(ISERROR(VLOOKUP(B32,'Race 6'!B$3:G$42,5,FALSE)),0,VLOOKUP(B32,'Race 6'!B$3:G$42,5,FALSE))</f>
        <v>0</v>
      </c>
      <c r="J32" s="106">
        <f>IF(ISERROR(VLOOKUP(B32,'Race 7'!B$3:G$38,5,FALSE)),0,VLOOKUP(B32,'Race 7'!B$3:G$38,5,FALSE))</f>
        <v>0</v>
      </c>
      <c r="K32" s="106">
        <f>IF(ISERROR(VLOOKUP(B32,'Race 8'!B$3:J$45,5,FALSE)),0,VLOOKUP(B32,'Race 8'!B$3:J$45,5,FALSE))</f>
        <v>0</v>
      </c>
      <c r="L32" s="107" cm="1">
        <f t="array" ref="L32">SUM(LARGE(D32:K32,{1,2,3,4,5}))</f>
        <v>231</v>
      </c>
    </row>
    <row r="33" spans="1:12" ht="14.6" customHeight="1" x14ac:dyDescent="0.4">
      <c r="A33" s="106">
        <v>30</v>
      </c>
      <c r="B33" s="436" t="s">
        <v>474</v>
      </c>
      <c r="C33" s="107">
        <f>COUNTIF(D33:K33,"&gt;0")</f>
        <v>3</v>
      </c>
      <c r="D33" s="108">
        <f>IF(ISERROR(VLOOKUP(B33,'Race 1'!B$3:G$44,5,FALSE)),0,VLOOKUP(B33,'Race 1'!B$3:G$44,5,FALSE))</f>
        <v>79</v>
      </c>
      <c r="E33" s="106">
        <f>IF(ISERROR(VLOOKUP(B33,'Race 2'!$B$3:$F$66,5,FALSE)),0,VLOOKUP(B33,'Race 2'!$B$3:$F$66,5,FALSE))</f>
        <v>0</v>
      </c>
      <c r="F33" s="108">
        <f>IF(ISERROR(VLOOKUP(B33,'Race 3'!$B$3:$F$43,5,FALSE)),0,VLOOKUP(B33,'Race 3'!$B$3:$F$43,5,FALSE))</f>
        <v>77</v>
      </c>
      <c r="G33" s="108">
        <f>IF(ISERROR(VLOOKUP(B33,'Race 4'!$B$3:$F$53,5,FALSE)),0,VLOOKUP(B33,'Race 4'!$B$3:$F$53,5,FALSE))</f>
        <v>71</v>
      </c>
      <c r="H33" s="106">
        <f>IF(ISERROR(VLOOKUP(B33,'Race 5'!$B$3:$F$78,5,FALSE)),0,VLOOKUP(B33,'Race 5'!$B$3:$F$78,5,FALSE))</f>
        <v>0</v>
      </c>
      <c r="I33" s="106">
        <f>IF(ISERROR(VLOOKUP(B33,'Race 6'!B$3:G$42,5,FALSE)),0,VLOOKUP(B33,'Race 6'!B$3:G$42,5,FALSE))</f>
        <v>0</v>
      </c>
      <c r="J33" s="106">
        <f>IF(ISERROR(VLOOKUP(B33,'Race 7'!B$3:G$38,5,FALSE)),0,VLOOKUP(B33,'Race 7'!B$3:G$38,5,FALSE))</f>
        <v>0</v>
      </c>
      <c r="K33" s="106">
        <f>IF(ISERROR(VLOOKUP(B33,'Race 8'!B$3:J$50,5,FALSE)),0,VLOOKUP(B33,'Race 8'!B$3:J$50,5,FALSE))</f>
        <v>0</v>
      </c>
      <c r="L33" s="107" cm="1">
        <f t="array" ref="L33">SUM(LARGE(D33:K33,{1,2,3,4,5}))</f>
        <v>227</v>
      </c>
    </row>
    <row r="34" spans="1:12" ht="14.6" customHeight="1" x14ac:dyDescent="0.5">
      <c r="A34" s="106">
        <v>31</v>
      </c>
      <c r="B34" s="134" t="s">
        <v>127</v>
      </c>
      <c r="C34" s="107">
        <f>COUNTIF(D34:K34,"&gt;0")</f>
        <v>3</v>
      </c>
      <c r="D34" s="108">
        <f>IF(ISERROR(VLOOKUP(B34,'Race 1'!B$3:G$44,5,FALSE)),0,VLOOKUP(B34,'Race 1'!B$3:G$44,5,FALSE))</f>
        <v>73</v>
      </c>
      <c r="E34" s="106">
        <f>IF(ISERROR(VLOOKUP(B34,'Race 2'!$B$3:$F$66,5,FALSE)),0,VLOOKUP(B34,'Race 2'!$B$3:$F$66,5,FALSE))</f>
        <v>0</v>
      </c>
      <c r="F34" s="108">
        <f>IF(ISERROR(VLOOKUP(B34,'Race 3'!$B$3:$F$43,5,FALSE)),0,VLOOKUP(B34,'Race 3'!$B$3:$F$43,5,FALSE))</f>
        <v>80</v>
      </c>
      <c r="G34" s="108">
        <f>IF(ISERROR(VLOOKUP(B34,'Race 4'!$B$3:$F$53,5,FALSE)),0,VLOOKUP(B34,'Race 4'!$B$3:$F$53,5,FALSE))</f>
        <v>69</v>
      </c>
      <c r="H34" s="106">
        <f>IF(ISERROR(VLOOKUP(B34,'Race 5'!$B$3:$F$78,5,FALSE)),0,VLOOKUP(B34,'Race 5'!$B$3:$F$78,5,FALSE))</f>
        <v>0</v>
      </c>
      <c r="I34" s="106">
        <f>IF(ISERROR(VLOOKUP(B34,'Race 6'!B$3:G$42,5,FALSE)),0,VLOOKUP(B34,'Race 6'!B$3:G$42,5,FALSE))</f>
        <v>0</v>
      </c>
      <c r="J34" s="106">
        <f>IF(ISERROR(VLOOKUP(B34,'Race 7'!B$3:G$38,5,FALSE)),0,VLOOKUP(B34,'Race 7'!B$3:G$38,5,FALSE))</f>
        <v>0</v>
      </c>
      <c r="K34" s="106">
        <f>IF(ISERROR(VLOOKUP(B34,'Race 8'!B$3:J$50,5,FALSE)),0,VLOOKUP(B34,'Race 8'!B$3:J$50,5,FALSE))</f>
        <v>0</v>
      </c>
      <c r="L34" s="107" cm="1">
        <f t="array" ref="L34">SUM(LARGE(D34:K34,{1,2,3,4,5}))</f>
        <v>222</v>
      </c>
    </row>
    <row r="35" spans="1:12" ht="14.6" customHeight="1" x14ac:dyDescent="0.5">
      <c r="A35" s="106">
        <v>32</v>
      </c>
      <c r="B35" s="134" t="s">
        <v>187</v>
      </c>
      <c r="C35" s="107">
        <f>COUNTIF(D35:K35,"&gt;0")</f>
        <v>3</v>
      </c>
      <c r="D35" s="108">
        <f>IF(ISERROR(VLOOKUP(B35,'Race 1'!B$3:G$44,5,FALSE)),0,VLOOKUP(B35,'Race 1'!B$3:G$44,5,FALSE))</f>
        <v>72</v>
      </c>
      <c r="E35" s="106">
        <f>IF(ISERROR(VLOOKUP(B35,'Race 2'!$B$3:$F$66,5,FALSE)),0,VLOOKUP(B35,'Race 2'!$B$3:$F$66,5,FALSE))</f>
        <v>70</v>
      </c>
      <c r="F35" s="108">
        <f>IF(ISERROR(VLOOKUP(B35,'Race 3'!$B$3:$F$43,5,FALSE)),0,VLOOKUP(B35,'Race 3'!$B$3:$F$43,5,FALSE))</f>
        <v>78</v>
      </c>
      <c r="G35" s="108">
        <f>IF(ISERROR(VLOOKUP(B35,'Race 4'!$B$3:$F$53,5,FALSE)),0,VLOOKUP(B35,'Race 4'!$B$3:$F$53,5,FALSE))</f>
        <v>0</v>
      </c>
      <c r="H35" s="106">
        <f>IF(ISERROR(VLOOKUP(B35,'Race 5'!$B$3:$F$78,5,FALSE)),0,VLOOKUP(B35,'Race 5'!$B$3:$F$78,5,FALSE))</f>
        <v>0</v>
      </c>
      <c r="I35" s="106">
        <f>IF(ISERROR(VLOOKUP(B35,'Race 6'!B$3:G$42,5,FALSE)),0,VLOOKUP(B35,'Race 6'!B$3:G$42,5,FALSE))</f>
        <v>0</v>
      </c>
      <c r="J35" s="106">
        <f>IF(ISERROR(VLOOKUP(B35,'Race 7'!B$3:G$38,5,FALSE)),0,VLOOKUP(B35,'Race 7'!B$3:G$38,5,FALSE))</f>
        <v>0</v>
      </c>
      <c r="K35" s="106">
        <f>IF(ISERROR(VLOOKUP(B35,'Race 8'!B$3:J$45,5,FALSE)),0,VLOOKUP(B35,'Race 8'!B$3:J$45,5,FALSE))</f>
        <v>0</v>
      </c>
      <c r="L35" s="107" cm="1">
        <f t="array" ref="L35">SUM(LARGE(D35:K35,{1,2,3,4,5}))</f>
        <v>220</v>
      </c>
    </row>
    <row r="36" spans="1:12" ht="14.6" customHeight="1" x14ac:dyDescent="0.5">
      <c r="A36" s="106">
        <v>33</v>
      </c>
      <c r="B36" s="132" t="s">
        <v>358</v>
      </c>
      <c r="C36" s="107">
        <f>COUNTIF(D36:K36,"&gt;0")</f>
        <v>3</v>
      </c>
      <c r="D36" s="108">
        <f>IF(ISERROR(VLOOKUP(B36,'Race 1'!B$3:G$44,5,FALSE)),0,VLOOKUP(B36,'Race 1'!B$3:G$44,5,FALSE))</f>
        <v>0</v>
      </c>
      <c r="E36" s="106">
        <f>IF(ISERROR(VLOOKUP(B36,'Race 2'!$B$3:$F$66,5,FALSE)),0,VLOOKUP(B36,'Race 2'!$B$3:$F$66,5,FALSE))</f>
        <v>74</v>
      </c>
      <c r="F36" s="108">
        <f>IF(ISERROR(VLOOKUP(B36,'Race 3'!$B$3:$F$43,5,FALSE)),0,VLOOKUP(B36,'Race 3'!$B$3:$F$43,5,FALSE))</f>
        <v>75</v>
      </c>
      <c r="G36" s="108">
        <f>IF(ISERROR(VLOOKUP(B36,'Race 4'!$B$3:$F$53,5,FALSE)),0,VLOOKUP(B36,'Race 4'!$B$3:$F$53,5,FALSE))</f>
        <v>70</v>
      </c>
      <c r="H36" s="106">
        <f>IF(ISERROR(VLOOKUP(B36,'Race 5'!$B$3:$F$78,5,FALSE)),0,VLOOKUP(B36,'Race 5'!$B$3:$F$78,5,FALSE))</f>
        <v>0</v>
      </c>
      <c r="I36" s="106">
        <f>IF(ISERROR(VLOOKUP(B36,'Race 6'!B$3:G$42,5,FALSE)),0,VLOOKUP(B36,'Race 6'!B$3:G$42,5,FALSE))</f>
        <v>0</v>
      </c>
      <c r="J36" s="106">
        <f>IF(ISERROR(VLOOKUP(B36,'Race 7'!B$3:G$38,5,FALSE)),0,VLOOKUP(B36,'Race 7'!B$3:G$38,5,FALSE))</f>
        <v>0</v>
      </c>
      <c r="K36" s="106">
        <f>IF(ISERROR(VLOOKUP(B36,'Race 8'!B$3:J$45,5,FALSE)),0,VLOOKUP(B36,'Race 8'!B$3:J$45,5,FALSE))</f>
        <v>0</v>
      </c>
      <c r="L36" s="107" cm="1">
        <f t="array" ref="L36">SUM(LARGE(D36:K36,{1,2,3,4,5}))</f>
        <v>219</v>
      </c>
    </row>
    <row r="37" spans="1:12" ht="14.6" customHeight="1" x14ac:dyDescent="0.5">
      <c r="A37" s="106">
        <v>34</v>
      </c>
      <c r="B37" s="376" t="s">
        <v>90</v>
      </c>
      <c r="C37" s="107">
        <f>COUNTIF(D37:K37,"&gt;0")</f>
        <v>3</v>
      </c>
      <c r="D37" s="108">
        <f>IF(ISERROR(VLOOKUP(B37,'Race 1'!B$3:G$44,5,FALSE)),0,VLOOKUP(B37,'Race 1'!B$3:G$44,5,FALSE))</f>
        <v>0</v>
      </c>
      <c r="E37" s="106">
        <f>IF(ISERROR(VLOOKUP(B37,'Race 2'!$B$3:$F$66,5,FALSE)),0,VLOOKUP(B37,'Race 2'!$B$3:$F$66,5,FALSE))</f>
        <v>75</v>
      </c>
      <c r="F37" s="108">
        <f>IF(ISERROR(VLOOKUP(B37,'Race 3'!$B$3:$F$43,5,FALSE)),0,VLOOKUP(B37,'Race 3'!$B$3:$F$43,5,FALSE))</f>
        <v>74</v>
      </c>
      <c r="G37" s="108">
        <f>IF(ISERROR(VLOOKUP(B37,'Race 4'!$B$3:$F$53,5,FALSE)),0,VLOOKUP(B37,'Race 4'!$B$3:$F$53,5,FALSE))</f>
        <v>65</v>
      </c>
      <c r="H37" s="106">
        <f>IF(ISERROR(VLOOKUP(B37,'Race 5'!$B$3:$F$78,5,FALSE)),0,VLOOKUP(B37,'Race 5'!$B$3:$F$78,5,FALSE))</f>
        <v>0</v>
      </c>
      <c r="I37" s="106">
        <f>IF(ISERROR(VLOOKUP(B37,'Race 6'!B$3:G$42,5,FALSE)),0,VLOOKUP(B37,'Race 6'!B$3:G$42,5,FALSE))</f>
        <v>0</v>
      </c>
      <c r="J37" s="106">
        <f>IF(ISERROR(VLOOKUP(B37,'Race 7'!B$3:G$38,5,FALSE)),0,VLOOKUP(B37,'Race 7'!B$3:G$38,5,FALSE))</f>
        <v>0</v>
      </c>
      <c r="K37" s="106">
        <f>IF(ISERROR(VLOOKUP(B37,'Race 8'!B$3:J$50,5,FALSE)),0,VLOOKUP(B37,'Race 8'!B$3:J$50,5,FALSE))</f>
        <v>0</v>
      </c>
      <c r="L37" s="107" cm="1">
        <f t="array" ref="L37">SUM(LARGE(D37:K37,{1,2,3,4,5}))</f>
        <v>214</v>
      </c>
    </row>
    <row r="38" spans="1:12" ht="14.6" customHeight="1" x14ac:dyDescent="0.5">
      <c r="A38" s="106">
        <v>35</v>
      </c>
      <c r="B38" s="132" t="s">
        <v>463</v>
      </c>
      <c r="C38" s="107">
        <f>COUNTIF(D38:K38,"&gt;0")</f>
        <v>3</v>
      </c>
      <c r="D38" s="108">
        <f>IF(ISERROR(VLOOKUP(B38,'Race 1'!B$3:G$44,5,FALSE)),0,VLOOKUP(B38,'Race 1'!B$3:G$44,5,FALSE))</f>
        <v>0</v>
      </c>
      <c r="E38" s="106">
        <f>IF(ISERROR(VLOOKUP(B38,'Race 2'!$B$3:$F$66,5,FALSE)),0,VLOOKUP(B38,'Race 2'!$B$3:$F$66,5,FALSE))</f>
        <v>69</v>
      </c>
      <c r="F38" s="108">
        <f>IF(ISERROR(VLOOKUP(B38,'Race 3'!$B$3:$F$43,5,FALSE)),0,VLOOKUP(B38,'Race 3'!$B$3:$F$43,5,FALSE))</f>
        <v>72</v>
      </c>
      <c r="G38" s="108">
        <f>IF(ISERROR(VLOOKUP(B38,'Race 4'!$B$3:$F$53,5,FALSE)),0,VLOOKUP(B38,'Race 4'!$B$3:$F$53,5,FALSE))</f>
        <v>66</v>
      </c>
      <c r="H38" s="106">
        <f>IF(ISERROR(VLOOKUP(B38,'Race 5'!$B$3:$F$78,5,FALSE)),0,VLOOKUP(B38,'Race 5'!$B$3:$F$78,5,FALSE))</f>
        <v>0</v>
      </c>
      <c r="I38" s="106">
        <f>IF(ISERROR(VLOOKUP(B38,'Race 6'!B$3:G$42,5,FALSE)),0,VLOOKUP(B38,'Race 6'!B$3:G$42,5,FALSE))</f>
        <v>0</v>
      </c>
      <c r="J38" s="106">
        <f>IF(ISERROR(VLOOKUP(B38,'Race 7'!B$3:G$38,5,FALSE)),0,VLOOKUP(B38,'Race 7'!B$3:G$38,5,FALSE))</f>
        <v>0</v>
      </c>
      <c r="K38" s="106">
        <f>IF(ISERROR(VLOOKUP(B38,'Race 8'!B$3:J$50,5,FALSE)),0,VLOOKUP(B38,'Race 8'!B$3:J$50,5,FALSE))</f>
        <v>0</v>
      </c>
      <c r="L38" s="107" cm="1">
        <f t="array" ref="L38">SUM(LARGE(D38:K38,{1,2,3,4,5}))</f>
        <v>207</v>
      </c>
    </row>
    <row r="39" spans="1:12" ht="14.6" customHeight="1" x14ac:dyDescent="0.4">
      <c r="A39" s="106">
        <v>36</v>
      </c>
      <c r="B39" s="384" t="s">
        <v>67</v>
      </c>
      <c r="C39" s="107">
        <f>COUNTIF(D39:K39,"&gt;0")</f>
        <v>3</v>
      </c>
      <c r="D39" s="108">
        <f>IF(ISERROR(VLOOKUP(B39,'Race 1'!B$3:G$44,5,FALSE)),0,VLOOKUP(B39,'Race 1'!B$3:G$44,5,FALSE))</f>
        <v>74</v>
      </c>
      <c r="E39" s="106">
        <f>IF(ISERROR(VLOOKUP(B39,'Race 2'!$B$3:$F$66,5,FALSE)),0,VLOOKUP(B39,'Race 2'!$B$3:$F$66,5,FALSE))</f>
        <v>63</v>
      </c>
      <c r="F39" s="108">
        <f>IF(ISERROR(VLOOKUP(B39,'Race 3'!$B$3:$F$43,5,FALSE)),0,VLOOKUP(B39,'Race 3'!$B$3:$F$43,5,FALSE))</f>
        <v>68</v>
      </c>
      <c r="G39" s="108">
        <f>IF(ISERROR(VLOOKUP(B39,'Race 4'!$B$3:$F$53,5,FALSE)),0,VLOOKUP(B39,'Race 4'!$B$3:$F$53,5,FALSE))</f>
        <v>0</v>
      </c>
      <c r="H39" s="106">
        <f>IF(ISERROR(VLOOKUP(B39,'Race 5'!$B$3:$F$78,5,FALSE)),0,VLOOKUP(B39,'Race 5'!$B$3:$F$78,5,FALSE))</f>
        <v>0</v>
      </c>
      <c r="I39" s="106">
        <f>IF(ISERROR(VLOOKUP(B39,'Race 6'!B$3:G$42,5,FALSE)),0,VLOOKUP(B39,'Race 6'!B$3:G$42,5,FALSE))</f>
        <v>0</v>
      </c>
      <c r="J39" s="106">
        <f>IF(ISERROR(VLOOKUP(B39,'Race 7'!B$3:G$38,5,FALSE)),0,VLOOKUP(B39,'Race 7'!B$3:G$38,5,FALSE))</f>
        <v>0</v>
      </c>
      <c r="K39" s="106">
        <f>IF(ISERROR(VLOOKUP(B39,'Race 8'!B$3:J$50,5,FALSE)),0,VLOOKUP(B39,'Race 8'!B$3:J$50,5,FALSE))</f>
        <v>0</v>
      </c>
      <c r="L39" s="107" cm="1">
        <f t="array" ref="L39">SUM(LARGE(D39:K39,{1,2,3,4,5}))</f>
        <v>205</v>
      </c>
    </row>
    <row r="40" spans="1:12" x14ac:dyDescent="0.4">
      <c r="A40" s="106">
        <v>37</v>
      </c>
      <c r="B40" s="391" t="s">
        <v>98</v>
      </c>
      <c r="C40" s="107">
        <f>COUNTIF(D40:K40,"&gt;0")</f>
        <v>3</v>
      </c>
      <c r="D40" s="108">
        <f>IF(ISERROR(VLOOKUP(B40,'Race 1'!B$3:G$44,5,FALSE)),0,VLOOKUP(B40,'Race 1'!B$3:G$44,5,FALSE))</f>
        <v>71</v>
      </c>
      <c r="E40" s="106">
        <f>IF(ISERROR(VLOOKUP(B40,'Race 2'!$B$3:$F$66,5,FALSE)),0,VLOOKUP(B40,'Race 2'!$B$3:$F$66,5,FALSE))</f>
        <v>68</v>
      </c>
      <c r="F40" s="108">
        <f>IF(ISERROR(VLOOKUP(B40,'Race 3'!$B$3:$F$43,5,FALSE)),0,VLOOKUP(B40,'Race 3'!$B$3:$F$43,5,FALSE))</f>
        <v>0</v>
      </c>
      <c r="G40" s="108">
        <f>IF(ISERROR(VLOOKUP(B40,'Race 4'!$B$3:$F$53,5,FALSE)),0,VLOOKUP(B40,'Race 4'!$B$3:$F$53,5,FALSE))</f>
        <v>59</v>
      </c>
      <c r="H40" s="106">
        <f>IF(ISERROR(VLOOKUP(B40,'Race 5'!$B$3:$F$78,5,FALSE)),0,VLOOKUP(B40,'Race 5'!$B$3:$F$78,5,FALSE))</f>
        <v>0</v>
      </c>
      <c r="I40" s="106">
        <f>IF(ISERROR(VLOOKUP(B40,'Race 6'!B$3:G$42,5,FALSE)),0,VLOOKUP(B40,'Race 6'!B$3:G$42,5,FALSE))</f>
        <v>0</v>
      </c>
      <c r="J40" s="106">
        <f>IF(ISERROR(VLOOKUP(B40,'Race 7'!B$3:G$38,5,FALSE)),0,VLOOKUP(B40,'Race 7'!B$3:G$38,5,FALSE))</f>
        <v>0</v>
      </c>
      <c r="K40" s="106">
        <f>IF(ISERROR(VLOOKUP(B40,'Race 8'!B$3:J$50,5,FALSE)),0,VLOOKUP(B40,'Race 8'!B$3:J$50,5,FALSE))</f>
        <v>0</v>
      </c>
      <c r="L40" s="107" cm="1">
        <f t="array" ref="L40">SUM(LARGE(D40:K40,{1,2,3,4,5}))</f>
        <v>198</v>
      </c>
    </row>
    <row r="41" spans="1:12" x14ac:dyDescent="0.4">
      <c r="A41" s="106">
        <v>38</v>
      </c>
      <c r="B41" s="391" t="s">
        <v>61</v>
      </c>
      <c r="C41" s="107">
        <f>COUNTIF(D41:K41,"&gt;0")</f>
        <v>2</v>
      </c>
      <c r="D41" s="108">
        <f>IF(ISERROR(VLOOKUP(B41,'Race 1'!B$3:G$44,5,FALSE)),0,VLOOKUP(B41,'Race 1'!B$3:G$44,5,FALSE))</f>
        <v>97</v>
      </c>
      <c r="E41" s="106">
        <f>IF(ISERROR(VLOOKUP(B41,'Race 2'!$B$3:$F$66,5,FALSE)),0,VLOOKUP(B41,'Race 2'!$B$3:$F$66,5,FALSE))</f>
        <v>95</v>
      </c>
      <c r="F41" s="108">
        <f>IF(ISERROR(VLOOKUP(B41,'Race 3'!$B$3:$F$43,5,FALSE)),0,VLOOKUP(B41,'Race 3'!$B$3:$F$43,5,FALSE))</f>
        <v>0</v>
      </c>
      <c r="G41" s="108">
        <f>IF(ISERROR(VLOOKUP(B41,'Race 4'!$B$3:$F$53,5,FALSE)),0,VLOOKUP(B41,'Race 4'!$B$3:$F$53,5,FALSE))</f>
        <v>0</v>
      </c>
      <c r="H41" s="106">
        <f>IF(ISERROR(VLOOKUP(B41,'Race 5'!$B$3:$F$78,5,FALSE)),0,VLOOKUP(B41,'Race 5'!$B$3:$F$78,5,FALSE))</f>
        <v>0</v>
      </c>
      <c r="I41" s="106">
        <f>IF(ISERROR(VLOOKUP(B41,'Race 6'!B$3:G$42,5,FALSE)),0,VLOOKUP(B41,'Race 6'!B$3:G$42,5,FALSE))</f>
        <v>0</v>
      </c>
      <c r="J41" s="106">
        <f>IF(ISERROR(VLOOKUP(B41,'Race 7'!B$3:G$38,5,FALSE)),0,VLOOKUP(B41,'Race 7'!B$3:G$38,5,FALSE))</f>
        <v>0</v>
      </c>
      <c r="K41" s="106">
        <f>IF(ISERROR(VLOOKUP(B41,'Race 8'!B$3:J$50,5,FALSE)),0,VLOOKUP(B41,'Race 8'!B$3:J$50,5,FALSE))</f>
        <v>0</v>
      </c>
      <c r="L41" s="107" cm="1">
        <f t="array" ref="L41">SUM(LARGE(D41:K41,{1,2,3,4,5}))</f>
        <v>192</v>
      </c>
    </row>
    <row r="42" spans="1:12" ht="14.35" x14ac:dyDescent="0.5">
      <c r="A42" s="106">
        <v>39</v>
      </c>
      <c r="B42" s="134" t="s">
        <v>359</v>
      </c>
      <c r="C42" s="107">
        <f>COUNTIF(D42:K42,"&gt;0")</f>
        <v>3</v>
      </c>
      <c r="D42" s="108">
        <f>IF(ISERROR(VLOOKUP(B42,'Race 1'!B$3:G$44,5,FALSE)),0,VLOOKUP(B42,'Race 1'!B$3:G$44,5,FALSE))</f>
        <v>0</v>
      </c>
      <c r="E42" s="106">
        <f>IF(ISERROR(VLOOKUP(B42,'Race 2'!$B$3:$F$66,5,FALSE)),0,VLOOKUP(B42,'Race 2'!$B$3:$F$66,5,FALSE))</f>
        <v>61</v>
      </c>
      <c r="F42" s="108">
        <f>IF(ISERROR(VLOOKUP(B42,'Race 3'!$B$3:$F$43,5,FALSE)),0,VLOOKUP(B42,'Race 3'!$B$3:$F$43,5,FALSE))</f>
        <v>64</v>
      </c>
      <c r="G42" s="108">
        <f>IF(ISERROR(VLOOKUP(B42,'Race 4'!$B$3:$F$53,5,FALSE)),0,VLOOKUP(B42,'Race 4'!$B$3:$F$53,5,FALSE))</f>
        <v>64</v>
      </c>
      <c r="H42" s="106">
        <f>IF(ISERROR(VLOOKUP(B42,'Race 5'!$B$3:$F$78,5,FALSE)),0,VLOOKUP(B42,'Race 5'!$B$3:$F$78,5,FALSE))</f>
        <v>0</v>
      </c>
      <c r="I42" s="106">
        <f>IF(ISERROR(VLOOKUP(B42,'Race 6'!B$3:G$42,5,FALSE)),0,VLOOKUP(B42,'Race 6'!B$3:G$42,5,FALSE))</f>
        <v>0</v>
      </c>
      <c r="J42" s="106">
        <f>IF(ISERROR(VLOOKUP(B42,'Race 7'!B$3:G$38,5,FALSE)),0,VLOOKUP(B42,'Race 7'!B$3:G$38,5,FALSE))</f>
        <v>0</v>
      </c>
      <c r="K42" s="106">
        <f>IF(ISERROR(VLOOKUP(B42,'Race 8'!B$3:J$50,5,FALSE)),0,VLOOKUP(B42,'Race 8'!B$3:J$50,5,FALSE))</f>
        <v>0</v>
      </c>
      <c r="L42" s="107" cm="1">
        <f t="array" ref="L42">SUM(LARGE(D42:K42,{1,2,3,4,5}))</f>
        <v>189</v>
      </c>
    </row>
    <row r="43" spans="1:12" ht="14.35" x14ac:dyDescent="0.5">
      <c r="A43" s="106">
        <v>40</v>
      </c>
      <c r="B43" s="134" t="s">
        <v>76</v>
      </c>
      <c r="C43" s="107">
        <f>COUNTIF(D43:K43,"&gt;0")</f>
        <v>2</v>
      </c>
      <c r="D43" s="108">
        <f>IF(ISERROR(VLOOKUP(B43,'Race 1'!B$3:G$44,5,FALSE)),0,VLOOKUP(B43,'Race 1'!B$3:G$44,5,FALSE))</f>
        <v>91</v>
      </c>
      <c r="E43" s="106">
        <f>IF(ISERROR(VLOOKUP(B43,'Race 2'!$B$3:$F$66,5,FALSE)),0,VLOOKUP(B43,'Race 2'!$B$3:$F$66,5,FALSE))</f>
        <v>0</v>
      </c>
      <c r="F43" s="108">
        <f>IF(ISERROR(VLOOKUP(B43,'Race 3'!$B$3:$F$43,5,FALSE)),0,VLOOKUP(B43,'Race 3'!$B$3:$F$43,5,FALSE))</f>
        <v>95</v>
      </c>
      <c r="G43" s="108">
        <f>IF(ISERROR(VLOOKUP(B43,'Race 4'!$B$3:$F$53,5,FALSE)),0,VLOOKUP(B43,'Race 4'!$B$3:$F$53,5,FALSE))</f>
        <v>0</v>
      </c>
      <c r="H43" s="106">
        <f>IF(ISERROR(VLOOKUP(B43,'Race 5'!$B$3:$F$78,5,FALSE)),0,VLOOKUP(B43,'Race 5'!$B$3:$F$78,5,FALSE))</f>
        <v>0</v>
      </c>
      <c r="I43" s="106">
        <f>IF(ISERROR(VLOOKUP(B43,'Race 6'!B$3:G$42,5,FALSE)),0,VLOOKUP(B43,'Race 6'!B$3:G$42,5,FALSE))</f>
        <v>0</v>
      </c>
      <c r="J43" s="106">
        <f>IF(ISERROR(VLOOKUP(B43,'Race 7'!B$3:G$38,5,FALSE)),0,VLOOKUP(B43,'Race 7'!B$3:G$38,5,FALSE))</f>
        <v>0</v>
      </c>
      <c r="K43" s="106">
        <f>IF(ISERROR(VLOOKUP(B43,'Race 8'!B$3:J$50,5,FALSE)),0,VLOOKUP(B43,'Race 8'!B$3:J$50,5,FALSE))</f>
        <v>0</v>
      </c>
      <c r="L43" s="107" cm="1">
        <f t="array" ref="L43">SUM(LARGE(D43:K43,{1,2,3,4,5}))</f>
        <v>186</v>
      </c>
    </row>
    <row r="44" spans="1:12" x14ac:dyDescent="0.4">
      <c r="A44" s="106">
        <v>41</v>
      </c>
      <c r="B44" s="384" t="s">
        <v>281</v>
      </c>
      <c r="C44" s="107">
        <f>COUNTIF(D44:K44,"&gt;0")</f>
        <v>2</v>
      </c>
      <c r="D44" s="108">
        <f>IF(ISERROR(VLOOKUP(B44,'Race 1'!B$3:G$44,5,FALSE)),0,VLOOKUP(B44,'Race 1'!B$3:G$44,5,FALSE))</f>
        <v>0</v>
      </c>
      <c r="E44" s="106">
        <f>IF(ISERROR(VLOOKUP(B44,'Race 2'!$B$3:$F$66,5,FALSE)),0,VLOOKUP(B44,'Race 2'!$B$3:$F$66,5,FALSE))</f>
        <v>90</v>
      </c>
      <c r="F44" s="108">
        <f>IF(ISERROR(VLOOKUP(B44,'Race 3'!$B$3:$F$43,5,FALSE)),0,VLOOKUP(B44,'Race 3'!$B$3:$F$43,5,FALSE))</f>
        <v>93</v>
      </c>
      <c r="G44" s="108">
        <f>IF(ISERROR(VLOOKUP(B44,'Race 4'!$B$3:$F$53,5,FALSE)),0,VLOOKUP(B44,'Race 4'!$B$3:$F$53,5,FALSE))</f>
        <v>0</v>
      </c>
      <c r="H44" s="106">
        <f>IF(ISERROR(VLOOKUP(B44,'Race 5'!$B$3:$F$78,5,FALSE)),0,VLOOKUP(B44,'Race 5'!$B$3:$F$78,5,FALSE))</f>
        <v>0</v>
      </c>
      <c r="I44" s="106">
        <f>IF(ISERROR(VLOOKUP(B44,'Race 6'!B$3:G$42,5,FALSE)),0,VLOOKUP(B44,'Race 6'!B$3:G$42,5,FALSE))</f>
        <v>0</v>
      </c>
      <c r="J44" s="106">
        <f>IF(ISERROR(VLOOKUP(B44,'Race 7'!B$3:G$38,5,FALSE)),0,VLOOKUP(B44,'Race 7'!B$3:G$38,5,FALSE))</f>
        <v>0</v>
      </c>
      <c r="K44" s="106">
        <f>IF(ISERROR(VLOOKUP(B44,'Race 8'!B$3:J$50,5,FALSE)),0,VLOOKUP(B44,'Race 8'!B$3:J$50,5,FALSE))</f>
        <v>0</v>
      </c>
      <c r="L44" s="107" cm="1">
        <f t="array" ref="L44">SUM(LARGE(D44:K44,{1,2,3,4,5}))</f>
        <v>183</v>
      </c>
    </row>
    <row r="45" spans="1:12" x14ac:dyDescent="0.4">
      <c r="A45" s="106">
        <v>42</v>
      </c>
      <c r="B45" s="380" t="s">
        <v>103</v>
      </c>
      <c r="C45" s="107">
        <f>COUNTIF(D45:K45,"&gt;0")</f>
        <v>2</v>
      </c>
      <c r="D45" s="108">
        <f>IF(ISERROR(VLOOKUP(B45,'Race 1'!B$3:G$44,5,FALSE)),0,VLOOKUP(B45,'Race 1'!B$3:G$44,5,FALSE))</f>
        <v>0</v>
      </c>
      <c r="E45" s="106">
        <f>IF(ISERROR(VLOOKUP(B45,'Race 2'!$B$3:$F$66,5,FALSE)),0,VLOOKUP(B45,'Race 2'!$B$3:$F$66,5,FALSE))</f>
        <v>0</v>
      </c>
      <c r="F45" s="108">
        <f>IF(ISERROR(VLOOKUP(B45,'Race 3'!$B$3:$F$43,5,FALSE)),0,VLOOKUP(B45,'Race 3'!$B$3:$F$43,5,FALSE))</f>
        <v>89</v>
      </c>
      <c r="G45" s="108">
        <f>IF(ISERROR(VLOOKUP(B45,'Race 4'!$B$3:$F$53,5,FALSE)),0,VLOOKUP(B45,'Race 4'!$B$3:$F$53,5,FALSE))</f>
        <v>90</v>
      </c>
      <c r="H45" s="106">
        <f>IF(ISERROR(VLOOKUP(B45,'Race 5'!$B$3:$F$78,5,FALSE)),0,VLOOKUP(B45,'Race 5'!$B$3:$F$78,5,FALSE))</f>
        <v>0</v>
      </c>
      <c r="I45" s="106">
        <f>IF(ISERROR(VLOOKUP(B45,'Race 6'!B$3:G$42,5,FALSE)),0,VLOOKUP(B45,'Race 6'!B$3:G$42,5,FALSE))</f>
        <v>0</v>
      </c>
      <c r="J45" s="106">
        <f>IF(ISERROR(VLOOKUP(B45,'Race 7'!B$3:G$38,5,FALSE)),0,VLOOKUP(B45,'Race 7'!B$3:G$38,5,FALSE))</f>
        <v>0</v>
      </c>
      <c r="K45" s="106">
        <f>IF(ISERROR(VLOOKUP(B45,'Race 8'!B$3:J$50,5,FALSE)),0,VLOOKUP(B45,'Race 8'!B$3:J$50,5,FALSE))</f>
        <v>0</v>
      </c>
      <c r="L45" s="107" cm="1">
        <f t="array" ref="L45">SUM(LARGE(D45:K45,{1,2,3,4,5}))</f>
        <v>179</v>
      </c>
    </row>
    <row r="46" spans="1:12" x14ac:dyDescent="0.4">
      <c r="A46" s="106">
        <v>44</v>
      </c>
      <c r="B46" s="380" t="s">
        <v>122</v>
      </c>
      <c r="C46" s="107">
        <f>COUNTIF(D46:K46,"&gt;0")</f>
        <v>3</v>
      </c>
      <c r="D46" s="108">
        <f>IF(ISERROR(VLOOKUP(B46,'Race 1'!B$3:G$44,5,FALSE)),0,VLOOKUP(B46,'Race 1'!B$3:G$44,5,FALSE))</f>
        <v>64</v>
      </c>
      <c r="E46" s="106">
        <f>IF(ISERROR(VLOOKUP(B46,'Race 2'!$B$3:$F$66,5,FALSE)),0,VLOOKUP(B46,'Race 2'!$B$3:$F$66,5,FALSE))</f>
        <v>60</v>
      </c>
      <c r="F46" s="108">
        <f>IF(ISERROR(VLOOKUP(B46,'Race 3'!$B$3:$F$43,5,FALSE)),0,VLOOKUP(B46,'Race 3'!$B$3:$F$43,5,FALSE))</f>
        <v>0</v>
      </c>
      <c r="G46" s="108">
        <f>IF(ISERROR(VLOOKUP(B46,'Race 4'!$B$3:$F$53,5,FALSE)),0,VLOOKUP(B46,'Race 4'!$B$3:$F$53,5,FALSE))</f>
        <v>54</v>
      </c>
      <c r="H46" s="106">
        <f>IF(ISERROR(VLOOKUP(B46,'Race 5'!$B$3:$F$78,5,FALSE)),0,VLOOKUP(B46,'Race 5'!$B$3:$F$78,5,FALSE))</f>
        <v>0</v>
      </c>
      <c r="I46" s="106">
        <f>IF(ISERROR(VLOOKUP(B46,'Race 6'!B$3:G$42,5,FALSE)),0,VLOOKUP(B46,'Race 6'!B$3:G$42,5,FALSE))</f>
        <v>0</v>
      </c>
      <c r="J46" s="106">
        <f>IF(ISERROR(VLOOKUP(B46,'Race 7'!B$3:G$38,5,FALSE)),0,VLOOKUP(B46,'Race 7'!B$3:G$38,5,FALSE))</f>
        <v>0</v>
      </c>
      <c r="K46" s="106">
        <f>IF(ISERROR(VLOOKUP(B46,'Race 8'!B$3:J$50,5,FALSE)),0,VLOOKUP(B46,'Race 8'!B$3:J$50,5,FALSE))</f>
        <v>0</v>
      </c>
      <c r="L46" s="107" cm="1">
        <f t="array" ref="L46">SUM(LARGE(D46:K46,{1,2,3,4,5}))</f>
        <v>178</v>
      </c>
    </row>
    <row r="47" spans="1:12" ht="14.35" x14ac:dyDescent="0.5">
      <c r="A47" s="106">
        <v>45</v>
      </c>
      <c r="B47" s="134" t="s">
        <v>93</v>
      </c>
      <c r="C47" s="107">
        <f>COUNTIF(D47:K47,"&gt;0")</f>
        <v>2</v>
      </c>
      <c r="D47" s="108">
        <f>IF(ISERROR(VLOOKUP(B47,'Race 1'!B$3:G$44,5,FALSE)),0,VLOOKUP(B47,'Race 1'!B$3:G$44,5,FALSE))</f>
        <v>80</v>
      </c>
      <c r="E47" s="106">
        <f>IF(ISERROR(VLOOKUP(B47,'Race 2'!$B$3:$F$66,5,FALSE)),0,VLOOKUP(B47,'Race 2'!$B$3:$F$66,5,FALSE))</f>
        <v>0</v>
      </c>
      <c r="F47" s="108">
        <f>IF(ISERROR(VLOOKUP(B47,'Race 3'!$B$3:$F$43,5,FALSE)),0,VLOOKUP(B47,'Race 3'!$B$3:$F$43,5,FALSE))</f>
        <v>0</v>
      </c>
      <c r="G47" s="108">
        <f>IF(ISERROR(VLOOKUP(B47,'Race 4'!$B$3:$F$53,5,FALSE)),0,VLOOKUP(B47,'Race 4'!$B$3:$F$53,5,FALSE))</f>
        <v>81</v>
      </c>
      <c r="H47" s="106">
        <f>IF(ISERROR(VLOOKUP(B47,'Race 5'!$B$3:$F$78,5,FALSE)),0,VLOOKUP(B47,'Race 5'!$B$3:$F$78,5,FALSE))</f>
        <v>0</v>
      </c>
      <c r="I47" s="106">
        <f>IF(ISERROR(VLOOKUP(B47,'Race 6'!B$3:G$42,5,FALSE)),0,VLOOKUP(B47,'Race 6'!B$3:G$42,5,FALSE))</f>
        <v>0</v>
      </c>
      <c r="J47" s="106">
        <f>IF(ISERROR(VLOOKUP(B47,'Race 7'!B$3:G$38,5,FALSE)),0,VLOOKUP(B47,'Race 7'!B$3:G$38,5,FALSE))</f>
        <v>0</v>
      </c>
      <c r="K47" s="106">
        <f>IF(ISERROR(VLOOKUP(B47,'Race 8'!B$3:J$45,5,FALSE)),0,VLOOKUP(B47,'Race 8'!B$3:J$45,5,FALSE))</f>
        <v>0</v>
      </c>
      <c r="L47" s="107" cm="1">
        <f t="array" ref="L47">SUM(LARGE(D47:K47,{1,2,3,4,5}))</f>
        <v>161</v>
      </c>
    </row>
    <row r="48" spans="1:12" ht="14.35" x14ac:dyDescent="0.5">
      <c r="A48" s="106">
        <v>46</v>
      </c>
      <c r="B48" s="381" t="s">
        <v>285</v>
      </c>
      <c r="C48" s="107">
        <f>COUNTIF(D48:K48,"&gt;0")</f>
        <v>2</v>
      </c>
      <c r="D48" s="108">
        <f>IF(ISERROR(VLOOKUP(B48,'Race 1'!B$3:G$44,5,FALSE)),0,VLOOKUP(B48,'Race 1'!B$3:G$44,5,FALSE))</f>
        <v>0</v>
      </c>
      <c r="E48" s="106">
        <f>IF(ISERROR(VLOOKUP(B48,'Race 2'!$B$3:$F$66,5,FALSE)),0,VLOOKUP(B48,'Race 2'!$B$3:$F$66,5,FALSE))</f>
        <v>79</v>
      </c>
      <c r="F48" s="108">
        <f>IF(ISERROR(VLOOKUP(B48,'Race 3'!$B$3:$F$43,5,FALSE)),0,VLOOKUP(B48,'Race 3'!$B$3:$F$43,5,FALSE))</f>
        <v>79</v>
      </c>
      <c r="G48" s="108">
        <f>IF(ISERROR(VLOOKUP(B48,'Race 4'!$B$3:$F$53,5,FALSE)),0,VLOOKUP(B48,'Race 4'!$B$3:$F$53,5,FALSE))</f>
        <v>0</v>
      </c>
      <c r="H48" s="106">
        <f>IF(ISERROR(VLOOKUP(B48,'Race 5'!$B$3:$F$78,5,FALSE)),0,VLOOKUP(B48,'Race 5'!$B$3:$F$78,5,FALSE))</f>
        <v>0</v>
      </c>
      <c r="I48" s="106">
        <f>IF(ISERROR(VLOOKUP(B48,'Race 6'!B$3:G$42,5,FALSE)),0,VLOOKUP(B48,'Race 6'!B$3:G$42,5,FALSE))</f>
        <v>0</v>
      </c>
      <c r="J48" s="106">
        <f>IF(ISERROR(VLOOKUP(B48,'Race 7'!B$3:G$38,5,FALSE)),0,VLOOKUP(B48,'Race 7'!B$3:G$38,5,FALSE))</f>
        <v>0</v>
      </c>
      <c r="K48" s="106">
        <f>IF(ISERROR(VLOOKUP(B48,'Race 8'!B$3:J$50,5,FALSE)),0,VLOOKUP(B48,'Race 8'!B$3:J$50,5,FALSE))</f>
        <v>0</v>
      </c>
      <c r="L48" s="107" cm="1">
        <f t="array" ref="L48">SUM(LARGE(D48:K48,{1,2,3,4,5}))</f>
        <v>158</v>
      </c>
    </row>
    <row r="49" spans="1:12" ht="14.35" x14ac:dyDescent="0.5">
      <c r="A49" s="106">
        <v>47</v>
      </c>
      <c r="B49" s="382" t="s">
        <v>400</v>
      </c>
      <c r="C49" s="107">
        <f>COUNTIF(D49:K49,"&gt;0")</f>
        <v>2</v>
      </c>
      <c r="D49" s="108">
        <f>IF(ISERROR(VLOOKUP(B49,'Race 1'!B$3:G$44,5,FALSE)),0,VLOOKUP(B49,'Race 1'!B$3:G$44,5,FALSE))</f>
        <v>0</v>
      </c>
      <c r="E49" s="106">
        <f>IF(ISERROR(VLOOKUP(B49,'Race 2'!$B$3:$F$66,5,FALSE)),0,VLOOKUP(B49,'Race 2'!$B$3:$F$66,5,FALSE))</f>
        <v>0</v>
      </c>
      <c r="F49" s="108">
        <f>IF(ISERROR(VLOOKUP(B49,'Race 3'!$B$3:$F$43,5,FALSE)),0,VLOOKUP(B49,'Race 3'!$B$3:$F$43,5,FALSE))</f>
        <v>83</v>
      </c>
      <c r="G49" s="108">
        <f>IF(ISERROR(VLOOKUP(B49,'Race 4'!$B$3:$F$53,5,FALSE)),0,VLOOKUP(B49,'Race 4'!$B$3:$F$53,5,FALSE))</f>
        <v>75</v>
      </c>
      <c r="H49" s="106">
        <f>IF(ISERROR(VLOOKUP(B49,'Race 5'!$B$3:$F$78,5,FALSE)),0,VLOOKUP(B49,'Race 5'!$B$3:$F$78,5,FALSE))</f>
        <v>0</v>
      </c>
      <c r="I49" s="106">
        <f>IF(ISERROR(VLOOKUP(B49,'Race 6'!B$3:G$42,5,FALSE)),0,VLOOKUP(B49,'Race 6'!B$3:G$42,5,FALSE))</f>
        <v>0</v>
      </c>
      <c r="J49" s="106">
        <f>IF(ISERROR(VLOOKUP(B49,'Race 7'!B$3:G$38,5,FALSE)),0,VLOOKUP(B49,'Race 7'!B$3:G$38,5,FALSE))</f>
        <v>0</v>
      </c>
      <c r="K49" s="106">
        <f>IF(ISERROR(VLOOKUP(B49,'Race 8'!B$3:J$50,5,FALSE)),0,VLOOKUP(B49,'Race 8'!B$3:J$50,5,FALSE))</f>
        <v>0</v>
      </c>
      <c r="L49" s="107" cm="1">
        <f t="array" ref="L49">SUM(LARGE(D49:K49,{1,2,3,4,5}))</f>
        <v>158</v>
      </c>
    </row>
    <row r="50" spans="1:12" ht="14.35" x14ac:dyDescent="0.5">
      <c r="A50" s="106">
        <v>48</v>
      </c>
      <c r="B50" s="381" t="s">
        <v>182</v>
      </c>
      <c r="C50" s="107">
        <f>COUNTIF(D50:K50,"&gt;0")</f>
        <v>2</v>
      </c>
      <c r="D50" s="108">
        <f>IF(ISERROR(VLOOKUP(B50,'Race 1'!B$3:G$44,5,FALSE)),0,VLOOKUP(B50,'Race 1'!B$3:G$44,5,FALSE))</f>
        <v>0</v>
      </c>
      <c r="E50" s="106">
        <f>IF(ISERROR(VLOOKUP(B50,'Race 2'!$B$3:$F$66,5,FALSE)),0,VLOOKUP(B50,'Race 2'!$B$3:$F$66,5,FALSE))</f>
        <v>76</v>
      </c>
      <c r="F50" s="108">
        <f>IF(ISERROR(VLOOKUP(B50,'Race 3'!$B$3:$F$43,5,FALSE)),0,VLOOKUP(B50,'Race 3'!$B$3:$F$43,5,FALSE))</f>
        <v>0</v>
      </c>
      <c r="G50" s="108">
        <f>IF(ISERROR(VLOOKUP(B50,'Race 4'!$B$3:$F$53,5,FALSE)),0,VLOOKUP(B50,'Race 4'!$B$3:$F$53,5,FALSE))</f>
        <v>74</v>
      </c>
      <c r="H50" s="106">
        <f>IF(ISERROR(VLOOKUP(B50,'Race 5'!$B$3:$F$78,5,FALSE)),0,VLOOKUP(B50,'Race 5'!$B$3:$F$78,5,FALSE))</f>
        <v>0</v>
      </c>
      <c r="I50" s="106">
        <f>IF(ISERROR(VLOOKUP(B50,'Race 6'!B$3:G$42,5,FALSE)),0,VLOOKUP(B50,'Race 6'!B$3:G$42,5,FALSE))</f>
        <v>0</v>
      </c>
      <c r="J50" s="106">
        <f>IF(ISERROR(VLOOKUP(B50,'Race 7'!B$3:G$38,5,FALSE)),0,VLOOKUP(B50,'Race 7'!B$3:G$38,5,FALSE))</f>
        <v>0</v>
      </c>
      <c r="K50" s="106">
        <f>IF(ISERROR(VLOOKUP(B50,'Race 8'!B$3:J$45,5,FALSE)),0,VLOOKUP(B50,'Race 8'!B$3:J$45,5,FALSE))</f>
        <v>0</v>
      </c>
      <c r="L50" s="107" cm="1">
        <f t="array" ref="L50">SUM(LARGE(D50:K50,{1,2,3,4,5}))</f>
        <v>150</v>
      </c>
    </row>
    <row r="51" spans="1:12" x14ac:dyDescent="0.4">
      <c r="A51" s="106">
        <v>49</v>
      </c>
      <c r="B51" s="102" t="s">
        <v>290</v>
      </c>
      <c r="C51" s="107">
        <f>COUNTIF(D51:K51,"&gt;0")</f>
        <v>2</v>
      </c>
      <c r="D51" s="108">
        <f>IF(ISERROR(VLOOKUP(B51,'Race 1'!B$3:G$44,5,FALSE)),0,VLOOKUP(B51,'Race 1'!B$3:G$44,5,FALSE))</f>
        <v>0</v>
      </c>
      <c r="E51" s="106">
        <f>IF(ISERROR(VLOOKUP(B51,'Race 2'!$B$3:$F$66,5,FALSE)),0,VLOOKUP(B51,'Race 2'!$B$3:$F$66,5,FALSE))</f>
        <v>0</v>
      </c>
      <c r="F51" s="108">
        <f>IF(ISERROR(VLOOKUP(B51,'Race 3'!$B$3:$F$43,5,FALSE)),0,VLOOKUP(B51,'Race 3'!$B$3:$F$43,5,FALSE))</f>
        <v>73</v>
      </c>
      <c r="G51" s="108">
        <f>IF(ISERROR(VLOOKUP(B51,'Race 4'!$B$3:$F$53,5,FALSE)),0,VLOOKUP(B51,'Race 4'!$B$3:$F$53,5,FALSE))</f>
        <v>73</v>
      </c>
      <c r="H51" s="106">
        <f>IF(ISERROR(VLOOKUP(B51,'Race 5'!$B$3:$F$78,5,FALSE)),0,VLOOKUP(B51,'Race 5'!$B$3:$F$78,5,FALSE))</f>
        <v>0</v>
      </c>
      <c r="I51" s="106">
        <f>IF(ISERROR(VLOOKUP(B51,'Race 6'!B$3:G$42,5,FALSE)),0,VLOOKUP(B51,'Race 6'!B$3:G$42,5,FALSE))</f>
        <v>0</v>
      </c>
      <c r="J51" s="106">
        <f>IF(ISERROR(VLOOKUP(B51,'Race 7'!B$3:G$38,5,FALSE)),0,VLOOKUP(B51,'Race 7'!B$3:G$38,5,FALSE))</f>
        <v>0</v>
      </c>
      <c r="K51" s="106">
        <f>IF(ISERROR(VLOOKUP(B51,'Race 8'!B$3:J$50,5,FALSE)),0,VLOOKUP(B51,'Race 8'!B$3:J$50,5,FALSE))</f>
        <v>0</v>
      </c>
      <c r="L51" s="107" cm="1">
        <f t="array" ref="L51">SUM(LARGE(D51:K51,{1,2,3,4,5}))</f>
        <v>146</v>
      </c>
    </row>
    <row r="52" spans="1:12" x14ac:dyDescent="0.4">
      <c r="A52" s="106">
        <v>50</v>
      </c>
      <c r="B52" s="102" t="s">
        <v>85</v>
      </c>
      <c r="C52" s="107">
        <f>COUNTIF(D52:K52,"&gt;0")</f>
        <v>2</v>
      </c>
      <c r="D52" s="108">
        <f>IF(ISERROR(VLOOKUP(B52,'Race 1'!B$3:G$44,5,FALSE)),0,VLOOKUP(B52,'Race 1'!B$3:G$44,5,FALSE))</f>
        <v>0</v>
      </c>
      <c r="E52" s="106">
        <f>IF(ISERROR(VLOOKUP(B52,'Race 2'!$B$3:$F$66,5,FALSE)),0,VLOOKUP(B52,'Race 2'!$B$3:$F$66,5,FALSE))</f>
        <v>77</v>
      </c>
      <c r="F52" s="108">
        <f>IF(ISERROR(VLOOKUP(B52,'Race 3'!$B$3:$F$43,5,FALSE)),0,VLOOKUP(B52,'Race 3'!$B$3:$F$43,5,FALSE))</f>
        <v>0</v>
      </c>
      <c r="G52" s="108">
        <f>IF(ISERROR(VLOOKUP(B52,'Race 4'!$B$3:$F$53,5,FALSE)),0,VLOOKUP(B52,'Race 4'!$B$3:$F$53,5,FALSE))</f>
        <v>60</v>
      </c>
      <c r="H52" s="106">
        <f>IF(ISERROR(VLOOKUP(B52,'Race 5'!$B$3:$F$78,5,FALSE)),0,VLOOKUP(B52,'Race 5'!$B$3:$F$78,5,FALSE))</f>
        <v>0</v>
      </c>
      <c r="I52" s="106">
        <f>IF(ISERROR(VLOOKUP(B52,'Race 6'!B$3:G$42,5,FALSE)),0,VLOOKUP(B52,'Race 6'!B$3:G$42,5,FALSE))</f>
        <v>0</v>
      </c>
      <c r="J52" s="106">
        <f>IF(ISERROR(VLOOKUP(B52,'Race 7'!B$3:G$38,5,FALSE)),0,VLOOKUP(B52,'Race 7'!B$3:G$38,5,FALSE))</f>
        <v>0</v>
      </c>
      <c r="K52" s="106">
        <f>IF(ISERROR(VLOOKUP(B52,'Race 8'!B$3:J$50,5,FALSE)),0,VLOOKUP(B52,'Race 8'!B$3:J$50,5,FALSE))</f>
        <v>0</v>
      </c>
      <c r="L52" s="107" cm="1">
        <f t="array" ref="L52">SUM(LARGE(D52:K52,{1,2,3,4,5}))</f>
        <v>137</v>
      </c>
    </row>
    <row r="53" spans="1:12" ht="14.35" x14ac:dyDescent="0.5">
      <c r="A53" s="106">
        <v>51</v>
      </c>
      <c r="B53" s="382" t="s">
        <v>292</v>
      </c>
      <c r="C53" s="107">
        <f>COUNTIF(D53:K53,"&gt;0")</f>
        <v>2</v>
      </c>
      <c r="D53" s="108">
        <f>IF(ISERROR(VLOOKUP(B53,'Race 1'!B$3:G$44,5,FALSE)),0,VLOOKUP(B53,'Race 1'!B$3:G$44,5,FALSE))</f>
        <v>70</v>
      </c>
      <c r="E53" s="106">
        <f>IF(ISERROR(VLOOKUP(B53,'Race 2'!$B$3:$F$66,5,FALSE)),0,VLOOKUP(B53,'Race 2'!$B$3:$F$66,5,FALSE))</f>
        <v>0</v>
      </c>
      <c r="F53" s="108">
        <f>IF(ISERROR(VLOOKUP(B53,'Race 3'!$B$3:$F$43,5,FALSE)),0,VLOOKUP(B53,'Race 3'!$B$3:$F$43,5,FALSE))</f>
        <v>0</v>
      </c>
      <c r="G53" s="108">
        <f>IF(ISERROR(VLOOKUP(B53,'Race 4'!$B$3:$F$53,5,FALSE)),0,VLOOKUP(B53,'Race 4'!$B$3:$F$53,5,FALSE))</f>
        <v>67</v>
      </c>
      <c r="H53" s="106">
        <f>IF(ISERROR(VLOOKUP(B53,'Race 5'!$B$3:$F$78,5,FALSE)),0,VLOOKUP(B53,'Race 5'!$B$3:$F$78,5,FALSE))</f>
        <v>0</v>
      </c>
      <c r="I53" s="106">
        <f>IF(ISERROR(VLOOKUP(B53,'Race 6'!B$3:G$42,5,FALSE)),0,VLOOKUP(B53,'Race 6'!B$3:G$42,5,FALSE))</f>
        <v>0</v>
      </c>
      <c r="J53" s="106">
        <f>IF(ISERROR(VLOOKUP(B53,'Race 7'!B$3:G$38,5,FALSE)),0,VLOOKUP(B53,'Race 7'!B$3:G$38,5,FALSE))</f>
        <v>0</v>
      </c>
      <c r="K53" s="106">
        <f>IF(ISERROR(VLOOKUP(B53,'Race 8'!B$3:J$50,5,FALSE)),0,VLOOKUP(B53,'Race 8'!B$3:J$50,5,FALSE))</f>
        <v>0</v>
      </c>
      <c r="L53" s="107" cm="1">
        <f t="array" ref="L53">SUM(LARGE(D53:K53,{1,2,3,4,5}))</f>
        <v>137</v>
      </c>
    </row>
    <row r="54" spans="1:12" ht="14.35" x14ac:dyDescent="0.5">
      <c r="A54" s="106">
        <v>52</v>
      </c>
      <c r="B54" s="134" t="s">
        <v>140</v>
      </c>
      <c r="C54" s="107">
        <f>COUNTIF(D54:K54,"&gt;0")</f>
        <v>2</v>
      </c>
      <c r="D54" s="108">
        <f>IF(ISERROR(VLOOKUP(B54,'Race 1'!B$3:G$44,5,FALSE)),0,VLOOKUP(B54,'Race 1'!B$3:G$44,5,FALSE))</f>
        <v>69</v>
      </c>
      <c r="E54" s="106">
        <f>IF(ISERROR(VLOOKUP(B54,'Race 2'!$B$3:$F$66,5,FALSE)),0,VLOOKUP(B54,'Race 2'!$B$3:$F$66,5,FALSE))</f>
        <v>0</v>
      </c>
      <c r="F54" s="108">
        <f>IF(ISERROR(VLOOKUP(B54,'Race 3'!$B$3:$F$43,5,FALSE)),0,VLOOKUP(B54,'Race 3'!$B$3:$F$43,5,FALSE))</f>
        <v>66</v>
      </c>
      <c r="G54" s="108">
        <f>IF(ISERROR(VLOOKUP(B54,'Race 4'!$B$3:$F$53,5,FALSE)),0,VLOOKUP(B54,'Race 4'!$B$3:$F$53,5,FALSE))</f>
        <v>0</v>
      </c>
      <c r="H54" s="106">
        <f>IF(ISERROR(VLOOKUP(B54,'Race 5'!$B$3:$F$78,5,FALSE)),0,VLOOKUP(B54,'Race 5'!$B$3:$F$78,5,FALSE))</f>
        <v>0</v>
      </c>
      <c r="I54" s="106">
        <f>IF(ISERROR(VLOOKUP(B54,'Race 6'!B$3:G$42,5,FALSE)),0,VLOOKUP(B54,'Race 6'!B$3:G$42,5,FALSE))</f>
        <v>0</v>
      </c>
      <c r="J54" s="106">
        <f>IF(ISERROR(VLOOKUP(B54,'Race 7'!B$3:G$38,5,FALSE)),0,VLOOKUP(B54,'Race 7'!B$3:G$38,5,FALSE))</f>
        <v>0</v>
      </c>
      <c r="K54" s="106">
        <f>IF(ISERROR(VLOOKUP(B54,'Race 8'!B$3:J$50,5,FALSE)),0,VLOOKUP(B54,'Race 8'!B$3:J$50,5,FALSE))</f>
        <v>0</v>
      </c>
      <c r="L54" s="107" cm="1">
        <f t="array" ref="L54">SUM(LARGE(D54:K54,{1,2,3,4,5}))</f>
        <v>135</v>
      </c>
    </row>
    <row r="55" spans="1:12" x14ac:dyDescent="0.4">
      <c r="A55" s="106">
        <v>53</v>
      </c>
      <c r="B55" s="380" t="s">
        <v>466</v>
      </c>
      <c r="C55" s="107">
        <f>COUNTIF(D55:K55,"&gt;0")</f>
        <v>2</v>
      </c>
      <c r="D55" s="108">
        <f>IF(ISERROR(VLOOKUP(B55,'Race 1'!B$3:G$44,5,FALSE)),0,VLOOKUP(B55,'Race 1'!B$3:G$44,5,FALSE))</f>
        <v>68</v>
      </c>
      <c r="E55" s="106">
        <f>IF(ISERROR(VLOOKUP(B55,'Race 2'!$B$3:$F$66,5,FALSE)),0,VLOOKUP(B55,'Race 2'!$B$3:$F$66,5,FALSE))</f>
        <v>64</v>
      </c>
      <c r="F55" s="108">
        <f>IF(ISERROR(VLOOKUP(B55,'Race 3'!$B$3:$F$43,5,FALSE)),0,VLOOKUP(B55,'Race 3'!$B$3:$F$43,5,FALSE))</f>
        <v>0</v>
      </c>
      <c r="G55" s="108">
        <f>IF(ISERROR(VLOOKUP(B55,'Race 4'!$B$3:$F$53,5,FALSE)),0,VLOOKUP(B55,'Race 4'!$B$3:$F$53,5,FALSE))</f>
        <v>0</v>
      </c>
      <c r="H55" s="106">
        <f>IF(ISERROR(VLOOKUP(B55,'Race 5'!$B$3:$F$78,5,FALSE)),0,VLOOKUP(B55,'Race 5'!$B$3:$F$78,5,FALSE))</f>
        <v>0</v>
      </c>
      <c r="I55" s="106">
        <f>IF(ISERROR(VLOOKUP(B55,'Race 6'!B$3:G$42,5,FALSE)),0,VLOOKUP(B55,'Race 6'!B$3:G$42,5,FALSE))</f>
        <v>0</v>
      </c>
      <c r="J55" s="106">
        <f>IF(ISERROR(VLOOKUP(B55,'Race 7'!B$3:G$38,5,FALSE)),0,VLOOKUP(B55,'Race 7'!B$3:G$38,5,FALSE))</f>
        <v>0</v>
      </c>
      <c r="K55" s="106">
        <f>IF(ISERROR(VLOOKUP(B55,'Race 8'!B$3:J$50,5,FALSE)),0,VLOOKUP(B55,'Race 8'!B$3:J$50,5,FALSE))</f>
        <v>0</v>
      </c>
      <c r="L55" s="107" cm="1">
        <f t="array" ref="L55">SUM(LARGE(D55:K55,{1,2,3,4,5}))</f>
        <v>132</v>
      </c>
    </row>
    <row r="56" spans="1:12" ht="14.35" x14ac:dyDescent="0.5">
      <c r="A56" s="106">
        <v>54</v>
      </c>
      <c r="B56" s="134" t="s">
        <v>389</v>
      </c>
      <c r="C56" s="107">
        <f>COUNTIF(D56:K56,"&gt;0")</f>
        <v>2</v>
      </c>
      <c r="D56" s="108">
        <f>IF(ISERROR(VLOOKUP(B56,'Race 1'!B$3:G$44,5,FALSE)),0,VLOOKUP(B56,'Race 1'!B$3:G$44,5,FALSE))</f>
        <v>0</v>
      </c>
      <c r="E56" s="106">
        <f>IF(ISERROR(VLOOKUP(B56,'Race 2'!$B$3:$F$66,5,FALSE)),0,VLOOKUP(B56,'Race 2'!$B$3:$F$66,5,FALSE))</f>
        <v>66</v>
      </c>
      <c r="F56" s="108">
        <f>IF(ISERROR(VLOOKUP(B56,'Race 3'!$B$3:$F$43,5,FALSE)),0,VLOOKUP(B56,'Race 3'!$B$3:$F$43,5,FALSE))</f>
        <v>0</v>
      </c>
      <c r="G56" s="108">
        <f>IF(ISERROR(VLOOKUP(B56,'Race 4'!$B$3:$F$53,5,FALSE)),0,VLOOKUP(B56,'Race 4'!$B$3:$F$53,5,FALSE))</f>
        <v>63</v>
      </c>
      <c r="H56" s="106">
        <f>IF(ISERROR(VLOOKUP(B56,'Race 5'!$B$3:$F$78,5,FALSE)),0,VLOOKUP(B56,'Race 5'!$B$3:$F$78,5,FALSE))</f>
        <v>0</v>
      </c>
      <c r="I56" s="106">
        <f>IF(ISERROR(VLOOKUP(B56,'Race 6'!B$3:G$42,5,FALSE)),0,VLOOKUP(B56,'Race 6'!B$3:G$42,5,FALSE))</f>
        <v>0</v>
      </c>
      <c r="J56" s="106">
        <f>IF(ISERROR(VLOOKUP(B56,'Race 7'!B$3:G$38,5,FALSE)),0,VLOOKUP(B56,'Race 7'!B$3:G$38,5,FALSE))</f>
        <v>0</v>
      </c>
      <c r="K56" s="106">
        <f>IF(ISERROR(VLOOKUP(B56,'Race 8'!B$3:J$50,5,FALSE)),0,VLOOKUP(B56,'Race 8'!B$3:J$50,5,FALSE))</f>
        <v>0</v>
      </c>
      <c r="L56" s="107" cm="1">
        <f t="array" ref="L56">SUM(LARGE(D56:K56,{1,2,3,4,5}))</f>
        <v>129</v>
      </c>
    </row>
    <row r="57" spans="1:12" x14ac:dyDescent="0.4">
      <c r="A57" s="106">
        <v>55</v>
      </c>
      <c r="B57" s="89" t="s">
        <v>586</v>
      </c>
      <c r="C57" s="107">
        <f>COUNTIF(D57:K57,"&gt;0")</f>
        <v>2</v>
      </c>
      <c r="D57" s="108">
        <f>IF(ISERROR(VLOOKUP(B57,'Race 1'!B$3:G$44,5,FALSE)),0,VLOOKUP(B57,'Race 1'!B$3:G$44,5,FALSE))</f>
        <v>0</v>
      </c>
      <c r="E57" s="106">
        <f>IF(ISERROR(VLOOKUP(B57,'Race 2'!$B$3:$F$66,5,FALSE)),0,VLOOKUP(B57,'Race 2'!$B$3:$F$66,5,FALSE))</f>
        <v>54</v>
      </c>
      <c r="F57" s="108">
        <f>IF(ISERROR(VLOOKUP(B57,'Race 3'!$B$3:$F$43,5,FALSE)),0,VLOOKUP(B57,'Race 3'!$B$3:$F$43,5,FALSE))</f>
        <v>62</v>
      </c>
      <c r="G57" s="108">
        <f>IF(ISERROR(VLOOKUP(B57,'Race 4'!$B$3:$F$53,5,FALSE)),0,VLOOKUP(B57,'Race 4'!$B$3:$F$53,5,FALSE))</f>
        <v>0</v>
      </c>
      <c r="H57" s="106">
        <f>IF(ISERROR(VLOOKUP(B57,'Race 5'!$B$3:$F$78,5,FALSE)),0,VLOOKUP(B57,'Race 5'!$B$3:$F$78,5,FALSE))</f>
        <v>0</v>
      </c>
      <c r="I57" s="106">
        <f>IF(ISERROR(VLOOKUP(B57,'Race 6'!B$3:G$42,5,FALSE)),0,VLOOKUP(B57,'Race 6'!B$3:G$42,5,FALSE))</f>
        <v>0</v>
      </c>
      <c r="J57" s="106">
        <f>IF(ISERROR(VLOOKUP(B57,'Race 7'!B$3:G$38,5,FALSE)),0,VLOOKUP(B57,'Race 7'!B$3:G$38,5,FALSE))</f>
        <v>0</v>
      </c>
      <c r="K57" s="106">
        <f>IF(ISERROR(VLOOKUP(B57,'Race 8'!B$3:J$50,5,FALSE)),0,VLOOKUP(B57,'Race 8'!B$3:J$50,5,FALSE))</f>
        <v>0</v>
      </c>
      <c r="L57" s="107" cm="1">
        <f t="array" ref="L57">SUM(LARGE(D57:K57,{1,2,3,4,5}))</f>
        <v>116</v>
      </c>
    </row>
    <row r="58" spans="1:12" ht="14.35" x14ac:dyDescent="0.5">
      <c r="A58" s="106">
        <v>56</v>
      </c>
      <c r="B58" s="382" t="s">
        <v>505</v>
      </c>
      <c r="C58" s="107">
        <f>COUNTIF(D58:K58,"&gt;0")</f>
        <v>2</v>
      </c>
      <c r="D58" s="108">
        <f>IF(ISERROR(VLOOKUP(B58,'Race 1'!B$3:G$44,5,FALSE)),0,VLOOKUP(B58,'Race 1'!B$3:G$44,5,FALSE))</f>
        <v>60</v>
      </c>
      <c r="E58" s="106">
        <f>IF(ISERROR(VLOOKUP(B58,'Race 2'!$B$3:$F$66,5,FALSE)),0,VLOOKUP(B58,'Race 2'!$B$3:$F$66,5,FALSE))</f>
        <v>0</v>
      </c>
      <c r="F58" s="108">
        <f>IF(ISERROR(VLOOKUP(B58,'Race 3'!$B$3:$F$43,5,FALSE)),0,VLOOKUP(B58,'Race 3'!$B$3:$F$43,5,FALSE))</f>
        <v>0</v>
      </c>
      <c r="G58" s="108">
        <f>IF(ISERROR(VLOOKUP(B58,'Race 4'!$B$3:$F$53,5,FALSE)),0,VLOOKUP(B58,'Race 4'!$B$3:$F$53,5,FALSE))</f>
        <v>50</v>
      </c>
      <c r="H58" s="106">
        <f>IF(ISERROR(VLOOKUP(B58,'Race 5'!$B$3:$F$78,5,FALSE)),0,VLOOKUP(B58,'Race 5'!$B$3:$F$78,5,FALSE))</f>
        <v>0</v>
      </c>
      <c r="I58" s="106">
        <f>IF(ISERROR(VLOOKUP(B58,'Race 6'!B$3:G$42,5,FALSE)),0,VLOOKUP(B58,'Race 6'!B$3:G$42,5,FALSE))</f>
        <v>0</v>
      </c>
      <c r="J58" s="106">
        <f>IF(ISERROR(VLOOKUP(B58,'Race 7'!B$3:G$38,5,FALSE)),0,VLOOKUP(B58,'Race 7'!B$3:G$38,5,FALSE))</f>
        <v>0</v>
      </c>
      <c r="K58" s="106">
        <f>IF(ISERROR(VLOOKUP(B58,'Race 8'!B$3:J$50,5,FALSE)),0,VLOOKUP(B58,'Race 8'!B$3:J$50,5,FALSE))</f>
        <v>0</v>
      </c>
      <c r="L58" s="107" cm="1">
        <f t="array" ref="L58">SUM(LARGE(D58:K58,{1,2,3,4,5}))</f>
        <v>110</v>
      </c>
    </row>
    <row r="59" spans="1:12" ht="14.35" x14ac:dyDescent="0.5">
      <c r="A59" s="106">
        <v>57</v>
      </c>
      <c r="B59" s="381" t="s">
        <v>275</v>
      </c>
      <c r="C59" s="107">
        <f>COUNTIF(D59:K59,"&gt;0")</f>
        <v>1</v>
      </c>
      <c r="D59" s="108">
        <f>IF(ISERROR(VLOOKUP(B59,'Race 1'!B$3:G$44,5,FALSE)),0,VLOOKUP(B59,'Race 1'!B$3:G$44,5,FALSE))</f>
        <v>0</v>
      </c>
      <c r="E59" s="106">
        <f>IF(ISERROR(VLOOKUP(B59,'Race 2'!$B$3:$F$66,5,FALSE)),0,VLOOKUP(B59,'Race 2'!$B$3:$F$66,5,FALSE))</f>
        <v>0</v>
      </c>
      <c r="F59" s="108">
        <f>IF(ISERROR(VLOOKUP(B59,'Race 3'!$B$3:$F$43,5,FALSE)),0,VLOOKUP(B59,'Race 3'!$B$3:$F$43,5,FALSE))</f>
        <v>0</v>
      </c>
      <c r="G59" s="108">
        <f>IF(ISERROR(VLOOKUP(B59,'Race 4'!$B$3:$F$53,5,FALSE)),0,VLOOKUP(B59,'Race 4'!$B$3:$F$53,5,FALSE))</f>
        <v>100</v>
      </c>
      <c r="H59" s="106">
        <f>IF(ISERROR(VLOOKUP(B59,'Race 5'!$B$3:$F$78,5,FALSE)),0,VLOOKUP(B59,'Race 5'!$B$3:$F$78,5,FALSE))</f>
        <v>0</v>
      </c>
      <c r="I59" s="106">
        <f>IF(ISERROR(VLOOKUP(B59,'Race 6'!B$3:G$42,5,FALSE)),0,VLOOKUP(B59,'Race 6'!B$3:G$42,5,FALSE))</f>
        <v>0</v>
      </c>
      <c r="J59" s="106">
        <f>IF(ISERROR(VLOOKUP(B59,'Race 7'!B$3:G$38,5,FALSE)),0,VLOOKUP(B59,'Race 7'!B$3:G$38,5,FALSE))</f>
        <v>0</v>
      </c>
      <c r="K59" s="106">
        <f>IF(ISERROR(VLOOKUP(B59,'Race 8'!B$3:J$50,5,FALSE)),0,VLOOKUP(B59,'Race 8'!B$3:J$50,5,FALSE))</f>
        <v>0</v>
      </c>
      <c r="L59" s="107" cm="1">
        <f t="array" ref="L59">SUM(LARGE(D59:K59,{1,2,3,4,5}))</f>
        <v>100</v>
      </c>
    </row>
    <row r="60" spans="1:12" ht="14.35" x14ac:dyDescent="0.5">
      <c r="A60" s="106">
        <v>58</v>
      </c>
      <c r="B60" s="392" t="s">
        <v>294</v>
      </c>
      <c r="C60" s="107">
        <f>COUNTIF(D60:K60,"&gt;0")</f>
        <v>1</v>
      </c>
      <c r="D60" s="108">
        <f>IF(ISERROR(VLOOKUP(B60,'Race 1'!B$3:G$44,5,FALSE)),0,VLOOKUP(B60,'Race 1'!B$3:G$44,5,FALSE))</f>
        <v>0</v>
      </c>
      <c r="E60" s="106">
        <f>IF(ISERROR(VLOOKUP(B60,'Race 2'!$B$3:$F$66,5,FALSE)),0,VLOOKUP(B60,'Race 2'!$B$3:$F$66,5,FALSE))</f>
        <v>0</v>
      </c>
      <c r="F60" s="108">
        <f>IF(ISERROR(VLOOKUP(B60,'Race 3'!$B$3:$F$43,5,FALSE)),0,VLOOKUP(B60,'Race 3'!$B$3:$F$43,5,FALSE))</f>
        <v>0</v>
      </c>
      <c r="G60" s="108">
        <f>IF(ISERROR(VLOOKUP(B60,'Race 4'!$B$3:$F$53,5,FALSE)),0,VLOOKUP(B60,'Race 4'!$B$3:$F$53,5,FALSE))</f>
        <v>96</v>
      </c>
      <c r="H60" s="106">
        <f>IF(ISERROR(VLOOKUP(B60,'Race 5'!$B$3:$F$78,5,FALSE)),0,VLOOKUP(B60,'Race 5'!$B$3:$F$78,5,FALSE))</f>
        <v>0</v>
      </c>
      <c r="I60" s="106">
        <f>IF(ISERROR(VLOOKUP(B60,'Race 6'!B$3:G$42,5,FALSE)),0,VLOOKUP(B60,'Race 6'!B$3:G$42,5,FALSE))</f>
        <v>0</v>
      </c>
      <c r="J60" s="106">
        <f>IF(ISERROR(VLOOKUP(B60,'Race 7'!B$3:G$38,5,FALSE)),0,VLOOKUP(B60,'Race 7'!B$3:G$38,5,FALSE))</f>
        <v>0</v>
      </c>
      <c r="K60" s="106">
        <f>IF(ISERROR(VLOOKUP(B60,'Race 8'!B$3:J$45,5,FALSE)),0,VLOOKUP(B60,'Race 8'!B$3:J$45,5,FALSE))</f>
        <v>0</v>
      </c>
      <c r="L60" s="107" cm="1">
        <f t="array" ref="L60">SUM(LARGE(D60:K60,{1,2,3,4,5}))</f>
        <v>96</v>
      </c>
    </row>
    <row r="61" spans="1:12" ht="14.35" x14ac:dyDescent="0.5">
      <c r="A61" s="106">
        <v>59</v>
      </c>
      <c r="B61" s="382" t="s">
        <v>64</v>
      </c>
      <c r="C61" s="107">
        <f>COUNTIF(D61:K61,"&gt;0")</f>
        <v>1</v>
      </c>
      <c r="D61" s="108">
        <f>IF(ISERROR(VLOOKUP(B61,'Race 1'!B$3:G$44,5,FALSE)),0,VLOOKUP(B61,'Race 1'!B$3:G$44,5,FALSE))</f>
        <v>0</v>
      </c>
      <c r="E61" s="106">
        <f>IF(ISERROR(VLOOKUP(B61,'Race 2'!$B$3:$F$66,5,FALSE)),0,VLOOKUP(B61,'Race 2'!$B$3:$F$66,5,FALSE))</f>
        <v>0</v>
      </c>
      <c r="F61" s="108">
        <f>IF(ISERROR(VLOOKUP(B61,'Race 3'!$B$3:$F$43,5,FALSE)),0,VLOOKUP(B61,'Race 3'!$B$3:$F$43,5,FALSE))</f>
        <v>81</v>
      </c>
      <c r="G61" s="108">
        <f>IF(ISERROR(VLOOKUP(B61,'Race 4'!$B$3:$F$53,5,FALSE)),0,VLOOKUP(B61,'Race 4'!$B$3:$F$53,5,FALSE))</f>
        <v>0</v>
      </c>
      <c r="H61" s="106">
        <f>IF(ISERROR(VLOOKUP(B61,'Race 5'!$B$3:$F$78,5,FALSE)),0,VLOOKUP(B61,'Race 5'!$B$3:$F$78,5,FALSE))</f>
        <v>0</v>
      </c>
      <c r="I61" s="106">
        <f>IF(ISERROR(VLOOKUP(B61,'Race 6'!B$3:G$42,5,FALSE)),0,VLOOKUP(B61,'Race 6'!B$3:G$42,5,FALSE))</f>
        <v>0</v>
      </c>
      <c r="J61" s="106">
        <f>IF(ISERROR(VLOOKUP(B61,'Race 7'!B$3:G$38,5,FALSE)),0,VLOOKUP(B61,'Race 7'!B$3:G$38,5,FALSE))</f>
        <v>0</v>
      </c>
      <c r="K61" s="106">
        <f>IF(ISERROR(VLOOKUP(B61,'Race 8'!B$3:J$50,5,FALSE)),0,VLOOKUP(B61,'Race 8'!B$3:J$50,5,FALSE))</f>
        <v>0</v>
      </c>
      <c r="L61" s="107" cm="1">
        <f t="array" ref="L61">SUM(LARGE(D61:K61,{1,2,3,4,5}))</f>
        <v>81</v>
      </c>
    </row>
    <row r="62" spans="1:12" x14ac:dyDescent="0.4">
      <c r="A62" s="106">
        <v>60</v>
      </c>
      <c r="B62" s="125" t="s">
        <v>360</v>
      </c>
      <c r="C62" s="107">
        <f>COUNTIF(D62:K62,"&gt;0")</f>
        <v>1</v>
      </c>
      <c r="D62" s="108">
        <f>IF(ISERROR(VLOOKUP(B62,'Race 1'!B$3:G$44,5,FALSE)),0,VLOOKUP(B62,'Race 1'!B$3:G$44,5,FALSE))</f>
        <v>0</v>
      </c>
      <c r="E62" s="106">
        <f>IF(ISERROR(VLOOKUP(B62,'Race 2'!$B$3:$F$66,5,FALSE)),0,VLOOKUP(B62,'Race 2'!$B$3:$F$66,5,FALSE))</f>
        <v>0</v>
      </c>
      <c r="F62" s="108">
        <f>IF(ISERROR(VLOOKUP(B62,'Race 3'!$B$3:$F$43,5,FALSE)),0,VLOOKUP(B62,'Race 3'!$B$3:$F$43,5,FALSE))</f>
        <v>0</v>
      </c>
      <c r="G62" s="108">
        <f>IF(ISERROR(VLOOKUP(B62,'Race 4'!$B$3:$F$53,5,FALSE)),0,VLOOKUP(B62,'Race 4'!$B$3:$F$53,5,FALSE))</f>
        <v>80</v>
      </c>
      <c r="H62" s="106">
        <f>IF(ISERROR(VLOOKUP(B62,'Race 5'!$B$3:$F$78,5,FALSE)),0,VLOOKUP(B62,'Race 5'!$B$3:$F$78,5,FALSE))</f>
        <v>0</v>
      </c>
      <c r="I62" s="106">
        <f>IF(ISERROR(VLOOKUP(B62,'Race 6'!B$3:G$42,5,FALSE)),0,VLOOKUP(B62,'Race 6'!B$3:G$42,5,FALSE))</f>
        <v>0</v>
      </c>
      <c r="J62" s="106">
        <f>IF(ISERROR(VLOOKUP(B62,'Race 7'!B$3:G$38,5,FALSE)),0,VLOOKUP(B62,'Race 7'!B$3:G$38,5,FALSE))</f>
        <v>0</v>
      </c>
      <c r="K62" s="106">
        <f>IF(ISERROR(VLOOKUP(B62,'Race 8'!B$3:J$50,5,FALSE)),0,VLOOKUP(B62,'Race 8'!B$3:J$50,5,FALSE))</f>
        <v>0</v>
      </c>
      <c r="L62" s="107" cm="1">
        <f t="array" ref="L62">SUM(LARGE(D62:K62,{1,2,3,4,5}))</f>
        <v>80</v>
      </c>
    </row>
    <row r="63" spans="1:12" ht="14.35" x14ac:dyDescent="0.5">
      <c r="A63" s="106">
        <v>61</v>
      </c>
      <c r="B63" s="381" t="s">
        <v>151</v>
      </c>
      <c r="C63" s="107">
        <f>COUNTIF(D63:K63,"&gt;0")</f>
        <v>1</v>
      </c>
      <c r="D63" s="108">
        <f>IF(ISERROR(VLOOKUP(B63,'Race 1'!B$3:G$44,5,FALSE)),0,VLOOKUP(B63,'Race 1'!B$3:G$44,5,FALSE))</f>
        <v>0</v>
      </c>
      <c r="E63" s="106">
        <f>IF(ISERROR(VLOOKUP(B63,'Race 2'!$B$3:$F$66,5,FALSE)),0,VLOOKUP(B63,'Race 2'!$B$3:$F$66,5,FALSE))</f>
        <v>0</v>
      </c>
      <c r="F63" s="108">
        <f>IF(ISERROR(VLOOKUP(B63,'Race 3'!$B$3:$F$43,5,FALSE)),0,VLOOKUP(B63,'Race 3'!$B$3:$F$43,5,FALSE))</f>
        <v>71</v>
      </c>
      <c r="G63" s="108">
        <f>IF(ISERROR(VLOOKUP(B63,'Race 4'!$B$3:$F$53,5,FALSE)),0,VLOOKUP(B63,'Race 4'!$B$3:$F$53,5,FALSE))</f>
        <v>0</v>
      </c>
      <c r="H63" s="106">
        <f>IF(ISERROR(VLOOKUP(B63,'Race 5'!$B$3:$F$78,5,FALSE)),0,VLOOKUP(B63,'Race 5'!$B$3:$F$78,5,FALSE))</f>
        <v>0</v>
      </c>
      <c r="I63" s="106">
        <f>IF(ISERROR(VLOOKUP(B63,'Race 6'!B$3:G$42,5,FALSE)),0,VLOOKUP(B63,'Race 6'!B$3:G$42,5,FALSE))</f>
        <v>0</v>
      </c>
      <c r="J63" s="106">
        <f>IF(ISERROR(VLOOKUP(B63,'Race 7'!B$3:G$38,5,FALSE)),0,VLOOKUP(B63,'Race 7'!B$3:G$38,5,FALSE))</f>
        <v>0</v>
      </c>
      <c r="K63" s="106">
        <f>IF(ISERROR(VLOOKUP(B63,'Race 8'!B$3:J$50,5,FALSE)),0,VLOOKUP(B63,'Race 8'!B$3:J$50,5,FALSE))</f>
        <v>0</v>
      </c>
      <c r="L63" s="107" cm="1">
        <f t="array" ref="L63">SUM(LARGE(D63:K63,{1,2,3,4,5}))</f>
        <v>71</v>
      </c>
    </row>
    <row r="64" spans="1:12" ht="14.35" x14ac:dyDescent="0.5">
      <c r="A64" s="106">
        <v>62</v>
      </c>
      <c r="B64" s="383" t="s">
        <v>157</v>
      </c>
      <c r="C64" s="107">
        <f>COUNTIF(D64:K64,"&gt;0")</f>
        <v>1</v>
      </c>
      <c r="D64" s="108">
        <f>IF(ISERROR(VLOOKUP(B64,'Race 1'!B$3:G$44,5,FALSE)),0,VLOOKUP(B64,'Race 1'!B$3:G$44,5,FALSE))</f>
        <v>62</v>
      </c>
      <c r="E64" s="106">
        <f>IF(ISERROR(VLOOKUP(B64,'Race 2'!$B$3:$F$66,5,FALSE)),0,VLOOKUP(B64,'Race 2'!$B$3:$F$66,5,FALSE))</f>
        <v>0</v>
      </c>
      <c r="F64" s="108">
        <f>IF(ISERROR(VLOOKUP(B64,'Race 3'!$B$3:$F$43,5,FALSE)),0,VLOOKUP(B64,'Race 3'!$B$3:$F$43,5,FALSE))</f>
        <v>0</v>
      </c>
      <c r="G64" s="108">
        <f>IF(ISERROR(VLOOKUP(B64,'Race 4'!$B$3:$F$53,5,FALSE)),0,VLOOKUP(B64,'Race 4'!$B$3:$F$53,5,FALSE))</f>
        <v>0</v>
      </c>
      <c r="H64" s="106">
        <f>IF(ISERROR(VLOOKUP(B64,'Race 5'!$B$3:$F$78,5,FALSE)),0,VLOOKUP(B64,'Race 5'!$B$3:$F$78,5,FALSE))</f>
        <v>0</v>
      </c>
      <c r="I64" s="106">
        <f>IF(ISERROR(VLOOKUP(B64,'Race 6'!B$3:G$42,5,FALSE)),0,VLOOKUP(B64,'Race 6'!B$3:G$42,5,FALSE))</f>
        <v>0</v>
      </c>
      <c r="J64" s="106">
        <f>IF(ISERROR(VLOOKUP(B64,'Race 7'!B$3:G$38,5,FALSE)),0,VLOOKUP(B64,'Race 7'!B$3:G$38,5,FALSE))</f>
        <v>0</v>
      </c>
      <c r="K64" s="106">
        <f>IF(ISERROR(VLOOKUP(B64,'Race 8'!B$3:J$50,5,FALSE)),0,VLOOKUP(B64,'Race 8'!B$3:J$50,5,FALSE))</f>
        <v>0</v>
      </c>
      <c r="L64" s="107" cm="1">
        <f t="array" ref="L64">SUM(LARGE(D64:K64,{1,2,3,4,5}))</f>
        <v>62</v>
      </c>
    </row>
    <row r="65" spans="1:12" ht="14.35" x14ac:dyDescent="0.5">
      <c r="A65" s="106">
        <v>63</v>
      </c>
      <c r="B65" s="381" t="s">
        <v>599</v>
      </c>
      <c r="C65" s="107">
        <f>COUNTIF(D65:K65,"&gt;0")</f>
        <v>1</v>
      </c>
      <c r="D65" s="108">
        <f>IF(ISERROR(VLOOKUP(B65,'Race 1'!B$3:G$44,5,FALSE)),0,VLOOKUP(B65,'Race 1'!B$3:G$44,5,FALSE))</f>
        <v>0</v>
      </c>
      <c r="E65" s="106">
        <f>IF(ISERROR(VLOOKUP(B65,'Race 2'!$B$3:$F$66,5,FALSE)),0,VLOOKUP(B65,'Race 2'!$B$3:$F$66,5,FALSE))</f>
        <v>0</v>
      </c>
      <c r="F65" s="108">
        <f>IF(ISERROR(VLOOKUP(B65,'Race 3'!$B$3:$F$43,5,FALSE)),0,VLOOKUP(B65,'Race 3'!$B$3:$F$43,5,FALSE))</f>
        <v>0</v>
      </c>
      <c r="G65" s="108">
        <f>IF(ISERROR(VLOOKUP(B65,'Race 4'!$B$3:$F$53,5,FALSE)),0,VLOOKUP(B65,'Race 4'!$B$3:$F$53,5,FALSE))</f>
        <v>61</v>
      </c>
      <c r="H65" s="106">
        <f>IF(ISERROR(VLOOKUP(B65,'Race 5'!$B$3:$F$78,5,FALSE)),0,VLOOKUP(B65,'Race 5'!$B$3:$F$78,5,FALSE))</f>
        <v>0</v>
      </c>
      <c r="I65" s="106">
        <f>IF(ISERROR(VLOOKUP(B65,'Race 6'!B$3:G$42,5,FALSE)),0,VLOOKUP(B65,'Race 6'!B$3:G$42,5,FALSE))</f>
        <v>0</v>
      </c>
      <c r="J65" s="106">
        <f>IF(ISERROR(VLOOKUP(B65,'Race 7'!B$3:G$38,5,FALSE)),0,VLOOKUP(B65,'Race 7'!B$3:G$38,5,FALSE))</f>
        <v>0</v>
      </c>
      <c r="K65" s="106">
        <f>IF(ISERROR(VLOOKUP(B65,'Race 8'!B$3:J$50,5,FALSE)),0,VLOOKUP(B65,'Race 8'!B$3:J$50,5,FALSE))</f>
        <v>0</v>
      </c>
      <c r="L65" s="107" cm="1">
        <f t="array" ref="L65">SUM(LARGE(D65:K65,{1,2,3,4,5}))</f>
        <v>61</v>
      </c>
    </row>
    <row r="66" spans="1:12" x14ac:dyDescent="0.4">
      <c r="A66" s="106">
        <v>64</v>
      </c>
      <c r="B66" s="102" t="s">
        <v>207</v>
      </c>
      <c r="C66" s="107">
        <f>COUNTIF(D66:K66,"&gt;0")</f>
        <v>1</v>
      </c>
      <c r="D66" s="108">
        <f>IF(ISERROR(VLOOKUP(B66,'Race 1'!B$3:G$44,5,FALSE)),0,VLOOKUP(B66,'Race 1'!B$3:G$44,5,FALSE))</f>
        <v>0</v>
      </c>
      <c r="E66" s="106">
        <f>IF(ISERROR(VLOOKUP(B66,'Race 2'!$B$3:$F$66,5,FALSE)),0,VLOOKUP(B66,'Race 2'!$B$3:$F$66,5,FALSE))</f>
        <v>0</v>
      </c>
      <c r="F66" s="108">
        <f>IF(ISERROR(VLOOKUP(B66,'Race 3'!$B$3:$F$43,5,FALSE)),0,VLOOKUP(B66,'Race 3'!$B$3:$F$43,5,FALSE))</f>
        <v>61</v>
      </c>
      <c r="G66" s="108">
        <f>IF(ISERROR(VLOOKUP(B66,'Race 4'!$B$3:$F$53,5,FALSE)),0,VLOOKUP(B66,'Race 4'!$B$3:$F$53,5,FALSE))</f>
        <v>0</v>
      </c>
      <c r="H66" s="106">
        <f>IF(ISERROR(VLOOKUP(B66,'Race 5'!$B$3:$F$78,5,FALSE)),0,VLOOKUP(B66,'Race 5'!$B$3:$F$78,5,FALSE))</f>
        <v>0</v>
      </c>
      <c r="I66" s="106">
        <f>IF(ISERROR(VLOOKUP(B66,'Race 6'!B$3:G$42,5,FALSE)),0,VLOOKUP(B66,'Race 6'!B$3:G$42,5,FALSE))</f>
        <v>0</v>
      </c>
      <c r="J66" s="106">
        <f>IF(ISERROR(VLOOKUP(B66,'Race 7'!B$3:G$38,5,FALSE)),0,VLOOKUP(B66,'Race 7'!B$3:G$38,5,FALSE))</f>
        <v>0</v>
      </c>
      <c r="K66" s="106">
        <f>IF(ISERROR(VLOOKUP(B66,'Race 8'!B$3:J$50,5,FALSE)),0,VLOOKUP(B66,'Race 8'!B$3:J$50,5,FALSE))</f>
        <v>0</v>
      </c>
      <c r="L66" s="107" cm="1">
        <f t="array" ref="L66">SUM(LARGE(D66:K66,{1,2,3,4,5}))</f>
        <v>61</v>
      </c>
    </row>
    <row r="67" spans="1:12" x14ac:dyDescent="0.4">
      <c r="A67" s="106">
        <v>65</v>
      </c>
      <c r="B67" s="129" t="s">
        <v>460</v>
      </c>
      <c r="C67" s="107">
        <f>COUNTIF(D67:K67,"&gt;0")</f>
        <v>1</v>
      </c>
      <c r="D67" s="108">
        <f>IF(ISERROR(VLOOKUP(B67,'Race 1'!B$3:G$44,5,FALSE)),0,VLOOKUP(B67,'Race 1'!B$3:G$44,5,FALSE))</f>
        <v>0</v>
      </c>
      <c r="E67" s="106">
        <f>IF(ISERROR(VLOOKUP(B67,'Race 2'!$B$3:$F$66,5,FALSE)),0,VLOOKUP(B67,'Race 2'!$B$3:$F$66,5,FALSE))</f>
        <v>59</v>
      </c>
      <c r="F67" s="108">
        <f>IF(ISERROR(VLOOKUP(B67,'Race 3'!$B$3:$F$43,5,FALSE)),0,VLOOKUP(B67,'Race 3'!$B$3:$F$43,5,FALSE))</f>
        <v>0</v>
      </c>
      <c r="G67" s="108">
        <f>IF(ISERROR(VLOOKUP(B67,'Race 4'!$B$3:$F$53,5,FALSE)),0,VLOOKUP(B67,'Race 4'!$B$3:$F$53,5,FALSE))</f>
        <v>0</v>
      </c>
      <c r="H67" s="106">
        <f>IF(ISERROR(VLOOKUP(B67,'Race 5'!$B$3:$F$78,5,FALSE)),0,VLOOKUP(B67,'Race 5'!$B$3:$F$78,5,FALSE))</f>
        <v>0</v>
      </c>
      <c r="I67" s="106">
        <f>IF(ISERROR(VLOOKUP(B67,'Race 6'!B$3:G$42,5,FALSE)),0,VLOOKUP(B67,'Race 6'!B$3:G$42,5,FALSE))</f>
        <v>0</v>
      </c>
      <c r="J67" s="106">
        <f>IF(ISERROR(VLOOKUP(B67,'Race 7'!B$3:G$38,5,FALSE)),0,VLOOKUP(B67,'Race 7'!B$3:G$38,5,FALSE))</f>
        <v>0</v>
      </c>
      <c r="K67" s="106">
        <f>IF(ISERROR(VLOOKUP(B67,'Race 8'!B$3:J$50,5,FALSE)),0,VLOOKUP(B67,'Race 8'!B$3:J$50,5,FALSE))</f>
        <v>0</v>
      </c>
      <c r="L67" s="107" cm="1">
        <f t="array" ref="L67">SUM(LARGE(D67:K67,{1,2,3,4,5}))</f>
        <v>59</v>
      </c>
    </row>
    <row r="68" spans="1:12" x14ac:dyDescent="0.4">
      <c r="A68" s="106">
        <v>66</v>
      </c>
      <c r="B68" s="89" t="s">
        <v>595</v>
      </c>
      <c r="C68" s="107">
        <f>COUNTIF(D68:K68,"&gt;0")</f>
        <v>1</v>
      </c>
      <c r="D68" s="108">
        <f>IF(ISERROR(VLOOKUP(B68,'Race 1'!B$3:G$44,5,FALSE)),0,VLOOKUP(B68,'Race 1'!B$3:G$44,5,FALSE))</f>
        <v>0</v>
      </c>
      <c r="E68" s="106">
        <f>IF(ISERROR(VLOOKUP(B68,'Race 2'!$B$3:$F$66,5,FALSE)),0,VLOOKUP(B68,'Race 2'!$B$3:$F$66,5,FALSE))</f>
        <v>57</v>
      </c>
      <c r="F68" s="108">
        <f>IF(ISERROR(VLOOKUP(B68,'Race 3'!$B$3:$F$43,5,FALSE)),0,VLOOKUP(B68,'Race 3'!$B$3:$F$43,5,FALSE))</f>
        <v>0</v>
      </c>
      <c r="G68" s="108">
        <f>IF(ISERROR(VLOOKUP(B68,'Race 4'!$B$3:$F$53,5,FALSE)),0,VLOOKUP(B68,'Race 4'!$B$3:$F$53,5,FALSE))</f>
        <v>0</v>
      </c>
      <c r="H68" s="106">
        <f>IF(ISERROR(VLOOKUP(B68,'Race 5'!$B$3:$F$78,5,FALSE)),0,VLOOKUP(B68,'Race 5'!$B$3:$F$78,5,FALSE))</f>
        <v>0</v>
      </c>
      <c r="I68" s="106">
        <f>IF(ISERROR(VLOOKUP(B68,'Race 6'!B$3:G$42,5,FALSE)),0,VLOOKUP(B68,'Race 6'!B$3:G$42,5,FALSE))</f>
        <v>0</v>
      </c>
      <c r="J68" s="106">
        <f>IF(ISERROR(VLOOKUP(B68,'Race 7'!B$3:G$38,5,FALSE)),0,VLOOKUP(B68,'Race 7'!B$3:G$38,5,FALSE))</f>
        <v>0</v>
      </c>
      <c r="K68" s="106">
        <f>IF(ISERROR(VLOOKUP(B68,'Race 8'!B$3:J$50,5,FALSE)),0,VLOOKUP(B68,'Race 8'!B$3:J$50,5,FALSE))</f>
        <v>0</v>
      </c>
      <c r="L68" s="107" cm="1">
        <f t="array" ref="L68">SUM(LARGE(D68:K68,{1,2,3,4,5}))</f>
        <v>57</v>
      </c>
    </row>
    <row r="69" spans="1:12" ht="14.35" x14ac:dyDescent="0.5">
      <c r="A69" s="106">
        <v>67</v>
      </c>
      <c r="B69" s="192" t="s">
        <v>454</v>
      </c>
      <c r="C69" s="107">
        <f>COUNTIF(D69:K69,"&gt;0")</f>
        <v>1</v>
      </c>
      <c r="D69" s="108">
        <f>IF(ISERROR(VLOOKUP(B69,'Race 1'!B$3:G$44,5,FALSE)),0,VLOOKUP(B69,'Race 1'!B$3:G$44,5,FALSE))</f>
        <v>0</v>
      </c>
      <c r="E69" s="106">
        <f>IF(ISERROR(VLOOKUP(B69,'Race 2'!$B$3:$F$66,5,FALSE)),0,VLOOKUP(B69,'Race 2'!$B$3:$F$66,5,FALSE))</f>
        <v>0</v>
      </c>
      <c r="F69" s="108">
        <f>IF(ISERROR(VLOOKUP(B69,'Race 3'!$B$3:$F$43,5,FALSE)),0,VLOOKUP(B69,'Race 3'!$B$3:$F$43,5,FALSE))</f>
        <v>0</v>
      </c>
      <c r="G69" s="108">
        <f>IF(ISERROR(VLOOKUP(B69,'Race 4'!$B$3:$F$53,5,FALSE)),0,VLOOKUP(B69,'Race 4'!$B$3:$F$53,5,FALSE))</f>
        <v>57</v>
      </c>
      <c r="H69" s="106">
        <f>IF(ISERROR(VLOOKUP(B69,'Race 5'!$B$3:$F$78,5,FALSE)),0,VLOOKUP(B69,'Race 5'!$B$3:$F$78,5,FALSE))</f>
        <v>0</v>
      </c>
      <c r="I69" s="106">
        <f>IF(ISERROR(VLOOKUP(B69,'Race 6'!B$3:G$42,5,FALSE)),0,VLOOKUP(B69,'Race 6'!B$3:G$42,5,FALSE))</f>
        <v>0</v>
      </c>
      <c r="J69" s="106">
        <f>IF(ISERROR(VLOOKUP(B69,'Race 7'!B$3:G$38,5,FALSE)),0,VLOOKUP(B69,'Race 7'!B$3:G$38,5,FALSE))</f>
        <v>0</v>
      </c>
      <c r="K69" s="106">
        <f>IF(ISERROR(VLOOKUP(B69,'Race 8'!B$3:J$50,5,FALSE)),0,VLOOKUP(B69,'Race 8'!B$3:J$50,5,FALSE))</f>
        <v>0</v>
      </c>
      <c r="L69" s="107" cm="1">
        <f t="array" ref="L69">SUM(LARGE(D69:K69,{1,2,3,4,5}))</f>
        <v>57</v>
      </c>
    </row>
    <row r="70" spans="1:12" x14ac:dyDescent="0.4">
      <c r="A70" s="106">
        <v>68</v>
      </c>
      <c r="B70" s="89" t="s">
        <v>584</v>
      </c>
      <c r="C70" s="107">
        <f>COUNTIF(D70:K70,"&gt;0")</f>
        <v>1</v>
      </c>
      <c r="D70" s="108">
        <f>IF(ISERROR(VLOOKUP(B70,'Race 1'!B$3:G$44,5,FALSE)),0,VLOOKUP(B70,'Race 1'!B$3:G$44,5,FALSE))</f>
        <v>0</v>
      </c>
      <c r="E70" s="106">
        <f>IF(ISERROR(VLOOKUP(B70,'Race 2'!$B$3:$F$66,5,FALSE)),0,VLOOKUP(B70,'Race 2'!$B$3:$F$66,5,FALSE))</f>
        <v>55</v>
      </c>
      <c r="F70" s="108">
        <f>IF(ISERROR(VLOOKUP(B70,'Race 3'!$B$3:$F$43,5,FALSE)),0,VLOOKUP(B70,'Race 3'!$B$3:$F$43,5,FALSE))</f>
        <v>0</v>
      </c>
      <c r="G70" s="108">
        <f>IF(ISERROR(VLOOKUP(B70,'Race 4'!$B$3:$F$53,5,FALSE)),0,VLOOKUP(B70,'Race 4'!$B$3:$F$53,5,FALSE))</f>
        <v>0</v>
      </c>
      <c r="H70" s="106">
        <f>IF(ISERROR(VLOOKUP(B70,'Race 5'!$B$3:$F$78,5,FALSE)),0,VLOOKUP(B70,'Race 5'!$B$3:$F$78,5,FALSE))</f>
        <v>0</v>
      </c>
      <c r="I70" s="106">
        <f>IF(ISERROR(VLOOKUP(B70,'Race 6'!B$3:G$42,5,FALSE)),0,VLOOKUP(B70,'Race 6'!B$3:G$42,5,FALSE))</f>
        <v>0</v>
      </c>
      <c r="J70" s="106">
        <f>IF(ISERROR(VLOOKUP(B70,'Race 7'!B$3:G$38,5,FALSE)),0,VLOOKUP(B70,'Race 7'!B$3:G$38,5,FALSE))</f>
        <v>0</v>
      </c>
      <c r="K70" s="106">
        <f>IF(ISERROR(VLOOKUP(B70,'Race 8'!B$3:J$50,5,FALSE)),0,VLOOKUP(B70,'Race 8'!B$3:J$50,5,FALSE))</f>
        <v>0</v>
      </c>
      <c r="L70" s="107" cm="1">
        <f t="array" ref="L70">SUM(LARGE(D70:K70,{1,2,3,4,5}))</f>
        <v>55</v>
      </c>
    </row>
    <row r="71" spans="1:12" x14ac:dyDescent="0.4">
      <c r="A71" s="106">
        <v>69</v>
      </c>
      <c r="B71" s="89" t="s">
        <v>600</v>
      </c>
      <c r="C71" s="107">
        <f>COUNTIF(D71:K71,"&gt;0")</f>
        <v>1</v>
      </c>
      <c r="D71" s="108">
        <f>IF(ISERROR(VLOOKUP(B71,'Race 1'!B$3:G$44,5,FALSE)),0,VLOOKUP(B71,'Race 1'!B$3:G$44,5,FALSE))</f>
        <v>0</v>
      </c>
      <c r="E71" s="106">
        <f>IF(ISERROR(VLOOKUP(B71,'Race 2'!$B$3:$F$66,5,FALSE)),0,VLOOKUP(B71,'Race 2'!$B$3:$F$66,5,FALSE))</f>
        <v>0</v>
      </c>
      <c r="F71" s="108">
        <f>IF(ISERROR(VLOOKUP(B71,'Race 3'!$B$3:$F$43,5,FALSE)),0,VLOOKUP(B71,'Race 3'!$B$3:$F$43,5,FALSE))</f>
        <v>0</v>
      </c>
      <c r="G71" s="108">
        <f>IF(ISERROR(VLOOKUP(B71,'Race 4'!$B$3:$F$53,5,FALSE)),0,VLOOKUP(B71,'Race 4'!$B$3:$F$53,5,FALSE))</f>
        <v>55</v>
      </c>
      <c r="H71" s="106">
        <f>IF(ISERROR(VLOOKUP(B71,'Race 5'!$B$3:$F$78,5,FALSE)),0,VLOOKUP(B71,'Race 5'!$B$3:$F$78,5,FALSE))</f>
        <v>0</v>
      </c>
      <c r="I71" s="106">
        <f>IF(ISERROR(VLOOKUP(B71,'Race 6'!B$3:G$42,5,FALSE)),0,VLOOKUP(B71,'Race 6'!B$3:G$42,5,FALSE))</f>
        <v>0</v>
      </c>
      <c r="J71" s="106">
        <f>IF(ISERROR(VLOOKUP(B71,'Race 7'!B$3:G$38,5,FALSE)),0,VLOOKUP(B71,'Race 7'!B$3:G$38,5,FALSE))</f>
        <v>0</v>
      </c>
      <c r="K71" s="106">
        <f>IF(ISERROR(VLOOKUP(B71,'Race 8'!B$3:J$50,5,FALSE)),0,VLOOKUP(B71,'Race 8'!B$3:J$50,5,FALSE))</f>
        <v>0</v>
      </c>
      <c r="L71" s="107" cm="1">
        <f t="array" ref="L71">SUM(LARGE(D71:K71,{1,2,3,4,5}))</f>
        <v>55</v>
      </c>
    </row>
    <row r="72" spans="1:12" x14ac:dyDescent="0.4">
      <c r="A72" s="106">
        <v>70</v>
      </c>
      <c r="B72" s="89" t="s">
        <v>287</v>
      </c>
      <c r="C72" s="107">
        <f>COUNTIF(D72:K72,"&gt;0")</f>
        <v>1</v>
      </c>
      <c r="D72" s="108">
        <f>IF(ISERROR(VLOOKUP(B72,'Race 1'!B$3:G$44,5,FALSE)),0,VLOOKUP(B72,'Race 1'!B$3:G$44,5,FALSE))</f>
        <v>0</v>
      </c>
      <c r="E72" s="106">
        <f>IF(ISERROR(VLOOKUP(B72,'Race 2'!$B$3:$F$66,5,FALSE)),0,VLOOKUP(B72,'Race 2'!$B$3:$F$66,5,FALSE))</f>
        <v>0</v>
      </c>
      <c r="F72" s="108">
        <f>IF(ISERROR(VLOOKUP(B72,'Race 3'!$B$3:$F$43,5,FALSE)),0,VLOOKUP(B72,'Race 3'!$B$3:$F$43,5,FALSE))</f>
        <v>0</v>
      </c>
      <c r="G72" s="108">
        <f>IF(ISERROR(VLOOKUP(B72,'Race 4'!$B$3:$F$53,5,FALSE)),0,VLOOKUP(B72,'Race 4'!$B$3:$F$53,5,FALSE))</f>
        <v>51</v>
      </c>
      <c r="H72" s="106">
        <f>IF(ISERROR(VLOOKUP(B72,'Race 5'!$B$3:$F$78,5,FALSE)),0,VLOOKUP(B72,'Race 5'!$B$3:$F$78,5,FALSE))</f>
        <v>0</v>
      </c>
      <c r="I72" s="106">
        <f>IF(ISERROR(VLOOKUP(B72,'Race 6'!B$3:G$42,5,FALSE)),0,VLOOKUP(B72,'Race 6'!B$3:G$42,5,FALSE))</f>
        <v>0</v>
      </c>
      <c r="J72" s="106">
        <f>IF(ISERROR(VLOOKUP(B72,'Race 7'!B$3:G$38,5,FALSE)),0,VLOOKUP(B72,'Race 7'!B$3:G$38,5,FALSE))</f>
        <v>0</v>
      </c>
      <c r="K72" s="106">
        <f>IF(ISERROR(VLOOKUP(B72,'Race 8'!B$3:J$50,5,FALSE)),0,VLOOKUP(B72,'Race 8'!B$3:J$50,5,FALSE))</f>
        <v>0</v>
      </c>
      <c r="L72" s="107" cm="1">
        <f t="array" ref="L72">SUM(LARGE(D72:K72,{1,2,3,4,5}))</f>
        <v>51</v>
      </c>
    </row>
    <row r="75" spans="1:12" x14ac:dyDescent="0.4">
      <c r="D75" s="90">
        <f>COUNTIF(D3:D72,"&gt;0")</f>
        <v>42</v>
      </c>
      <c r="E75" s="90">
        <f>COUNTIF(E3:E72,"&gt;0")</f>
        <v>47</v>
      </c>
      <c r="F75" s="90">
        <f>COUNTIF(F3:F72,"&gt;0")</f>
        <v>41</v>
      </c>
      <c r="G75" s="90">
        <f>COUNTIF(G3:G73,"&gt;0")</f>
        <v>51</v>
      </c>
      <c r="H75" s="90">
        <f>COUNTIF(H3:H67,"&gt;0")</f>
        <v>0</v>
      </c>
      <c r="I75" s="90">
        <f>COUNTIF(I3:I67,"&gt;0")</f>
        <v>0</v>
      </c>
      <c r="J75" s="90">
        <f>COUNTIF(J3:J67,"&gt;0")</f>
        <v>0</v>
      </c>
      <c r="K75" s="90">
        <f>COUNTIF(K3:K67,"&gt;0")</f>
        <v>0</v>
      </c>
    </row>
  </sheetData>
  <sortState xmlns:xlrd2="http://schemas.microsoft.com/office/spreadsheetml/2017/richdata2" ref="B3:L72">
    <sortCondition descending="1" ref="L3:L72"/>
  </sortState>
  <phoneticPr fontId="0" type="noConversion"/>
  <pageMargins left="0.74803149606299213" right="0.74803149606299213" top="0.98425196850393704" bottom="0.98425196850393704" header="0.51181102362204722" footer="0.51181102362204722"/>
  <pageSetup paperSize="9" fitToHeight="0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">
    <pageSetUpPr fitToPage="1"/>
  </sheetPr>
  <dimension ref="A1:V101"/>
  <sheetViews>
    <sheetView showGridLines="0" showZeros="0" topLeftCell="B1" workbookViewId="0">
      <selection activeCell="A2" sqref="A1:V30"/>
    </sheetView>
  </sheetViews>
  <sheetFormatPr defaultColWidth="9.1171875" defaultRowHeight="11.35" x14ac:dyDescent="0.35"/>
  <cols>
    <col min="1" max="1" width="19.64453125" style="1" customWidth="1"/>
    <col min="2" max="2" width="6.52734375" style="1" bestFit="1" customWidth="1"/>
    <col min="3" max="3" width="7.1171875" style="37" bestFit="1" customWidth="1"/>
    <col min="4" max="4" width="9" style="2" bestFit="1" customWidth="1"/>
    <col min="5" max="5" width="7.64453125" style="2" customWidth="1"/>
    <col min="6" max="7" width="7" style="2" bestFit="1" customWidth="1"/>
    <col min="8" max="8" width="7.52734375" style="2" customWidth="1"/>
    <col min="9" max="9" width="7.87890625" style="2" customWidth="1"/>
    <col min="10" max="11" width="7" style="2" bestFit="1" customWidth="1"/>
    <col min="12" max="12" width="7.3515625" style="2" customWidth="1"/>
    <col min="13" max="13" width="7" style="2" bestFit="1" customWidth="1"/>
    <col min="14" max="14" width="1.64453125" style="1" customWidth="1"/>
    <col min="15" max="15" width="19.64453125" style="2" customWidth="1"/>
    <col min="16" max="16" width="8.1171875" style="1" customWidth="1"/>
    <col min="17" max="17" width="3.3515625" style="1" customWidth="1"/>
    <col min="18" max="18" width="19.1171875" style="1" bestFit="1" customWidth="1"/>
    <col min="19" max="19" width="7" style="1" bestFit="1" customWidth="1"/>
    <col min="20" max="20" width="4.87890625" style="21" customWidth="1"/>
    <col min="21" max="21" width="6.41015625" style="48" bestFit="1" customWidth="1"/>
    <col min="22" max="16384" width="9.1171875" style="1"/>
  </cols>
  <sheetData>
    <row r="1" spans="1:22" ht="12.7" x14ac:dyDescent="0.4">
      <c r="A1" s="426"/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O1" s="427" t="s">
        <v>113</v>
      </c>
      <c r="P1" s="19"/>
    </row>
    <row r="2" spans="1:22" s="4" customFormat="1" ht="23.35" x14ac:dyDescent="0.4">
      <c r="A2" s="5" t="s">
        <v>4</v>
      </c>
      <c r="B2" s="33" t="s">
        <v>1</v>
      </c>
      <c r="C2" s="38" t="s">
        <v>168</v>
      </c>
      <c r="D2" s="32">
        <v>1</v>
      </c>
      <c r="E2" s="32">
        <v>2</v>
      </c>
      <c r="F2" s="32">
        <v>3</v>
      </c>
      <c r="G2" s="34">
        <v>4</v>
      </c>
      <c r="H2" s="32">
        <v>5</v>
      </c>
      <c r="I2" s="32">
        <v>6</v>
      </c>
      <c r="J2" s="32">
        <v>7</v>
      </c>
      <c r="K2" s="32">
        <v>8</v>
      </c>
      <c r="L2" s="32">
        <v>9</v>
      </c>
      <c r="M2" s="32">
        <v>10</v>
      </c>
      <c r="O2" s="428"/>
      <c r="P2" s="44" t="s">
        <v>110</v>
      </c>
      <c r="S2" s="4">
        <v>2016</v>
      </c>
      <c r="T2" s="47"/>
      <c r="U2" s="47">
        <v>2015</v>
      </c>
    </row>
    <row r="3" spans="1:22" x14ac:dyDescent="0.35">
      <c r="A3" s="1" t="s">
        <v>150</v>
      </c>
      <c r="B3" s="12">
        <f t="shared" ref="B3:B32" si="0">COUNTIF(D3:M3,"&gt;0")</f>
        <v>0</v>
      </c>
      <c r="C3" s="39" t="e">
        <f t="shared" ref="C3:C32" si="1">SUM(D3:M3)/B3</f>
        <v>#DIV/0!</v>
      </c>
      <c r="D3" s="40">
        <f>IF(ISERROR(VLOOKUP(A3,'Race 5'!B$2:G$45,5,FALSE)),0,VLOOKUP(A3,'Race 5'!B$2:G$45,5,FALSE))</f>
        <v>0</v>
      </c>
      <c r="E3" s="40">
        <f>IF(ISERROR(VLOOKUP(A3,#REF!,5,FALSE)),0,VLOOKUP(A3,#REF!,5,FALSE))</f>
        <v>0</v>
      </c>
      <c r="F3" s="40">
        <f>IF(ISERROR(VLOOKUP(A3,#REF!,5,FALSE)),0,VLOOKUP(A3,#REF!,5,FALSE))</f>
        <v>0</v>
      </c>
      <c r="G3" s="40">
        <f>IF(ISERROR(VLOOKUP(A3,#REF!,5,FALSE)),0,VLOOKUP(A3,#REF!,5,FALSE))</f>
        <v>0</v>
      </c>
      <c r="H3" s="41">
        <f>IF(ISERROR(VLOOKUP(A3,#REF!,5,FALSE)),0,VLOOKUP(A3,#REF!,5,FALSE))</f>
        <v>0</v>
      </c>
      <c r="I3" s="41">
        <f>IF(ISERROR(VLOOKUP(A3,#REF!,5,FALSE)),0,VLOOKUP(A3,#REF!,5,FALSE))</f>
        <v>0</v>
      </c>
      <c r="J3" s="41">
        <f>IF(ISERROR(VLOOKUP(A3,#REF!,5,FALSE)),0,VLOOKUP(A3,#REF!,5,FALSE))</f>
        <v>0</v>
      </c>
      <c r="K3" s="40">
        <f>IF(ISERROR(VLOOKUP(A3,#REF!,5,FALSE)),0,VLOOKUP(A3,#REF!,5,FALSE))</f>
        <v>0</v>
      </c>
      <c r="L3" s="40">
        <f>IF(ISERROR(VLOOKUP(A3,#REF!,5,FALSE)),0,VLOOKUP(A3,#REF!,5,FALSE))</f>
        <v>0</v>
      </c>
      <c r="M3" s="40">
        <f>IF(ISERROR(VLOOKUP(A3,#REF!,5,FALSE)),0,VLOOKUP(A3,#REF!,5,FALSE))</f>
        <v>0</v>
      </c>
      <c r="N3" s="19"/>
      <c r="O3" s="35">
        <f>IF(L3&gt;0,IF(B3&gt;0,L3-C3,0),0)</f>
        <v>0</v>
      </c>
      <c r="P3" s="46">
        <f>SUM(LARGE(D3:M3,{1}))</f>
        <v>0</v>
      </c>
      <c r="R3" s="45" t="s">
        <v>59</v>
      </c>
      <c r="S3" s="45" t="e">
        <f>VLOOKUP(R3,A$3:C$99,3,FALSE)</f>
        <v>#N/A</v>
      </c>
      <c r="U3" s="50">
        <v>0.74214095206622732</v>
      </c>
      <c r="V3" s="45" t="e">
        <f>S3-U3</f>
        <v>#N/A</v>
      </c>
    </row>
    <row r="4" spans="1:22" x14ac:dyDescent="0.35">
      <c r="A4" s="1" t="s">
        <v>116</v>
      </c>
      <c r="B4" s="6">
        <f t="shared" si="0"/>
        <v>0</v>
      </c>
      <c r="C4" s="36" t="e">
        <f t="shared" si="1"/>
        <v>#DIV/0!</v>
      </c>
      <c r="D4" s="22">
        <f>IF(ISERROR(VLOOKUP(A4,'Race 5'!B$2:G$45,5,FALSE)),0,VLOOKUP(A4,'Race 5'!B$2:G$45,5,FALSE))</f>
        <v>0</v>
      </c>
      <c r="E4" s="22">
        <f>IF(ISERROR(VLOOKUP(A4,#REF!,5,FALSE)),0,VLOOKUP(A4,#REF!,5,FALSE))</f>
        <v>0</v>
      </c>
      <c r="F4" s="22">
        <f>IF(ISERROR(VLOOKUP(A4,#REF!,5,FALSE)),0,VLOOKUP(A4,#REF!,5,FALSE))</f>
        <v>0</v>
      </c>
      <c r="G4" s="22">
        <f>IF(ISERROR(VLOOKUP(A4,#REF!,5,FALSE)),0,VLOOKUP(A4,#REF!,5,FALSE))</f>
        <v>0</v>
      </c>
      <c r="H4" s="22">
        <f>IF(ISERROR(VLOOKUP(A4,#REF!,5,FALSE)),0,VLOOKUP(A4,#REF!,5,FALSE))</f>
        <v>0</v>
      </c>
      <c r="I4" s="22">
        <f>IF(ISERROR(VLOOKUP(A4,#REF!,5,FALSE)),0,VLOOKUP(A4,#REF!,5,FALSE))</f>
        <v>0</v>
      </c>
      <c r="J4" s="22">
        <f>IF(ISERROR(VLOOKUP(A4,#REF!,5,FALSE)),0,VLOOKUP(A4,#REF!,5,FALSE))</f>
        <v>0</v>
      </c>
      <c r="K4" s="22">
        <f>IF(ISERROR(VLOOKUP(A4,#REF!,5,FALSE)),0,VLOOKUP(A4,#REF!,5,FALSE))</f>
        <v>0</v>
      </c>
      <c r="L4" s="22">
        <f>IF(ISERROR(VLOOKUP(A4,#REF!,5,FALSE)),0,VLOOKUP(A4,#REF!,5,FALSE))</f>
        <v>0</v>
      </c>
      <c r="M4" s="22">
        <f>IF(ISERROR(VLOOKUP(A4,#REF!,5,FALSE)),0,VLOOKUP(A4,#REF!,5,FALSE))</f>
        <v>0</v>
      </c>
      <c r="N4" s="13"/>
      <c r="O4" s="35">
        <f>IF(M4&gt;0,IF(B4&gt;0,M4-C4,0),0)</f>
        <v>0</v>
      </c>
      <c r="P4" s="43">
        <f>SUM(LARGE(D4:M4,{1}))</f>
        <v>0</v>
      </c>
      <c r="R4" s="45" t="s">
        <v>77</v>
      </c>
      <c r="S4" s="45" t="e">
        <f t="shared" ref="S4:S67" si="2">VLOOKUP(R4,A$3:C$99,3,FALSE)</f>
        <v>#DIV/0!</v>
      </c>
      <c r="U4" s="50">
        <v>0.69110033736198284</v>
      </c>
      <c r="V4" s="45" t="e">
        <f t="shared" ref="V4:V67" si="3">S4-U4</f>
        <v>#DIV/0!</v>
      </c>
    </row>
    <row r="5" spans="1:22" x14ac:dyDescent="0.35">
      <c r="A5" s="1" t="s">
        <v>146</v>
      </c>
      <c r="B5" s="6">
        <f t="shared" si="0"/>
        <v>0</v>
      </c>
      <c r="C5" s="36" t="e">
        <f t="shared" si="1"/>
        <v>#DIV/0!</v>
      </c>
      <c r="D5" s="22">
        <f>IF(ISERROR(VLOOKUP(A5,'Race 5'!B$2:G$45,5,FALSE)),0,VLOOKUP(A5,'Race 5'!B$2:G$45,5,FALSE))</f>
        <v>0</v>
      </c>
      <c r="E5" s="22">
        <f>IF(ISERROR(VLOOKUP(A5,#REF!,5,FALSE)),0,VLOOKUP(A5,#REF!,5,FALSE))</f>
        <v>0</v>
      </c>
      <c r="F5" s="22">
        <f>IF(ISERROR(VLOOKUP(A5,#REF!,5,FALSE)),0,VLOOKUP(A5,#REF!,5,FALSE))</f>
        <v>0</v>
      </c>
      <c r="G5" s="22">
        <f>IF(ISERROR(VLOOKUP(A5,#REF!,5,FALSE)),0,VLOOKUP(A5,#REF!,5,FALSE))</f>
        <v>0</v>
      </c>
      <c r="H5" s="35">
        <f>IF(ISERROR(VLOOKUP(A5,#REF!,5,FALSE)),0,VLOOKUP(A5,#REF!,5,FALSE))</f>
        <v>0</v>
      </c>
      <c r="I5" s="35">
        <f>IF(ISERROR(VLOOKUP(A5,#REF!,5,FALSE)),0,VLOOKUP(A5,#REF!,5,FALSE))</f>
        <v>0</v>
      </c>
      <c r="J5" s="35">
        <f>IF(ISERROR(VLOOKUP(A5,#REF!,5,FALSE)),0,VLOOKUP(A5,#REF!,5,FALSE))</f>
        <v>0</v>
      </c>
      <c r="K5" s="22">
        <f>IF(ISERROR(VLOOKUP(A5,#REF!,5,FALSE)),0,VLOOKUP(A5,#REF!,5,FALSE))</f>
        <v>0</v>
      </c>
      <c r="L5" s="22">
        <f>IF(ISERROR(VLOOKUP(A5,#REF!,5,FALSE)),0,VLOOKUP(A5,#REF!,5,FALSE))</f>
        <v>0</v>
      </c>
      <c r="M5" s="22">
        <f>IF(ISERROR(VLOOKUP(A5,#REF!,5,FALSE)),0,VLOOKUP(A5,#REF!,5,FALSE))</f>
        <v>0</v>
      </c>
      <c r="N5" s="13"/>
      <c r="O5" s="35">
        <f t="shared" ref="O5:O68" si="4">IF(M5&gt;0,IF(B5&gt;0,M5-C5,0),0)</f>
        <v>0</v>
      </c>
      <c r="P5" s="43">
        <f>SUM(LARGE(D5:M5,{1}))</f>
        <v>0</v>
      </c>
      <c r="R5" s="45" t="s">
        <v>76</v>
      </c>
      <c r="S5" s="45" t="e">
        <f t="shared" si="2"/>
        <v>#DIV/0!</v>
      </c>
      <c r="U5" s="50">
        <v>0.63438270856118784</v>
      </c>
      <c r="V5" s="45" t="e">
        <f t="shared" si="3"/>
        <v>#DIV/0!</v>
      </c>
    </row>
    <row r="6" spans="1:22" x14ac:dyDescent="0.35">
      <c r="A6" s="1" t="s">
        <v>74</v>
      </c>
      <c r="B6" s="6">
        <f t="shared" si="0"/>
        <v>0</v>
      </c>
      <c r="C6" s="36" t="e">
        <f t="shared" si="1"/>
        <v>#DIV/0!</v>
      </c>
      <c r="D6" s="22">
        <f>IF(ISERROR(VLOOKUP(A6,'Race 5'!B$2:G$45,5,FALSE)),0,VLOOKUP(A6,'Race 5'!B$2:G$45,5,FALSE))</f>
        <v>0</v>
      </c>
      <c r="E6" s="22">
        <f>IF(ISERROR(VLOOKUP(A6,#REF!,5,FALSE)),0,VLOOKUP(A6,#REF!,5,FALSE))</f>
        <v>0</v>
      </c>
      <c r="F6" s="22">
        <f>IF(ISERROR(VLOOKUP(A6,#REF!,5,FALSE)),0,VLOOKUP(A6,#REF!,5,FALSE))</f>
        <v>0</v>
      </c>
      <c r="G6" s="22">
        <f>IF(ISERROR(VLOOKUP(A6,#REF!,5,FALSE)),0,VLOOKUP(A6,#REF!,5,FALSE))</f>
        <v>0</v>
      </c>
      <c r="H6" s="35">
        <f>IF(ISERROR(VLOOKUP(A6,#REF!,5,FALSE)),0,VLOOKUP(A6,#REF!,5,FALSE))</f>
        <v>0</v>
      </c>
      <c r="I6" s="35">
        <f>IF(ISERROR(VLOOKUP(A6,#REF!,5,FALSE)),0,VLOOKUP(A6,#REF!,5,FALSE))</f>
        <v>0</v>
      </c>
      <c r="J6" s="35">
        <f>IF(ISERROR(VLOOKUP(A6,#REF!,5,FALSE)),0,VLOOKUP(A6,#REF!,5,FALSE))</f>
        <v>0</v>
      </c>
      <c r="K6" s="22">
        <f>IF(ISERROR(VLOOKUP(A6,#REF!,5,FALSE)),0,VLOOKUP(A6,#REF!,5,FALSE))</f>
        <v>0</v>
      </c>
      <c r="L6" s="22">
        <f>IF(ISERROR(VLOOKUP(A6,#REF!,5,FALSE)),0,VLOOKUP(A6,#REF!,5,FALSE))</f>
        <v>0</v>
      </c>
      <c r="M6" s="22">
        <f>IF(ISERROR(VLOOKUP(A6,#REF!,5,FALSE)),0,VLOOKUP(A6,#REF!,5,FALSE))</f>
        <v>0</v>
      </c>
      <c r="N6" s="13"/>
      <c r="O6" s="35">
        <f t="shared" si="4"/>
        <v>0</v>
      </c>
      <c r="P6" s="43">
        <f>SUM(LARGE(D6:M6,{1}))</f>
        <v>0</v>
      </c>
      <c r="R6" s="45" t="s">
        <v>116</v>
      </c>
      <c r="S6" s="45" t="e">
        <f t="shared" si="2"/>
        <v>#DIV/0!</v>
      </c>
      <c r="U6" s="50">
        <v>0.74036731336945383</v>
      </c>
      <c r="V6" s="45" t="e">
        <f t="shared" si="3"/>
        <v>#DIV/0!</v>
      </c>
    </row>
    <row r="7" spans="1:22" x14ac:dyDescent="0.35">
      <c r="A7" s="1" t="s">
        <v>142</v>
      </c>
      <c r="B7" s="6">
        <f t="shared" si="0"/>
        <v>0</v>
      </c>
      <c r="C7" s="36" t="e">
        <f t="shared" si="1"/>
        <v>#DIV/0!</v>
      </c>
      <c r="D7" s="22">
        <f>IF(ISERROR(VLOOKUP(A7,'Race 5'!B$2:G$45,5,FALSE)),0,VLOOKUP(A7,'Race 5'!B$2:G$45,5,FALSE))</f>
        <v>0</v>
      </c>
      <c r="E7" s="22">
        <f>IF(ISERROR(VLOOKUP(A7,#REF!,5,FALSE)),0,VLOOKUP(A7,#REF!,5,FALSE))</f>
        <v>0</v>
      </c>
      <c r="F7" s="22">
        <f>IF(ISERROR(VLOOKUP(A7,#REF!,5,FALSE)),0,VLOOKUP(A7,#REF!,5,FALSE))</f>
        <v>0</v>
      </c>
      <c r="G7" s="22">
        <f>IF(ISERROR(VLOOKUP(A7,#REF!,5,FALSE)),0,VLOOKUP(A7,#REF!,5,FALSE))</f>
        <v>0</v>
      </c>
      <c r="H7" s="35">
        <f>IF(ISERROR(VLOOKUP(A7,#REF!,5,FALSE)),0,VLOOKUP(A7,#REF!,5,FALSE))</f>
        <v>0</v>
      </c>
      <c r="I7" s="35">
        <f>IF(ISERROR(VLOOKUP(A7,#REF!,5,FALSE)),0,VLOOKUP(A7,#REF!,5,FALSE))</f>
        <v>0</v>
      </c>
      <c r="J7" s="35">
        <f>IF(ISERROR(VLOOKUP(A7,#REF!,5,FALSE)),0,VLOOKUP(A7,#REF!,5,FALSE))</f>
        <v>0</v>
      </c>
      <c r="K7" s="22">
        <f>IF(ISERROR(VLOOKUP(A7,#REF!,5,FALSE)),0,VLOOKUP(A7,#REF!,5,FALSE))</f>
        <v>0</v>
      </c>
      <c r="L7" s="22">
        <f>IF(ISERROR(VLOOKUP(A7,#REF!,5,FALSE)),0,VLOOKUP(A7,#REF!,5,FALSE))</f>
        <v>0</v>
      </c>
      <c r="M7" s="22">
        <f>IF(ISERROR(VLOOKUP(A7,#REF!,5,FALSE)),0,VLOOKUP(A7,#REF!,5,FALSE))</f>
        <v>0</v>
      </c>
      <c r="N7" s="13"/>
      <c r="O7" s="35">
        <f t="shared" si="4"/>
        <v>0</v>
      </c>
      <c r="P7" s="43">
        <f>SUM(LARGE(D7:M7,{1}))</f>
        <v>0</v>
      </c>
      <c r="R7" s="45" t="s">
        <v>81</v>
      </c>
      <c r="S7" s="45" t="e">
        <f t="shared" si="2"/>
        <v>#DIV/0!</v>
      </c>
      <c r="U7" s="50">
        <v>0.69284374979224483</v>
      </c>
      <c r="V7" s="45" t="e">
        <f t="shared" si="3"/>
        <v>#DIV/0!</v>
      </c>
    </row>
    <row r="8" spans="1:22" x14ac:dyDescent="0.35">
      <c r="A8" s="1" t="s">
        <v>95</v>
      </c>
      <c r="B8" s="6">
        <f t="shared" si="0"/>
        <v>0</v>
      </c>
      <c r="C8" s="36" t="e">
        <f t="shared" si="1"/>
        <v>#DIV/0!</v>
      </c>
      <c r="D8" s="22">
        <f>IF(ISERROR(VLOOKUP(A8,'Race 5'!B$2:G$45,5,FALSE)),0,VLOOKUP(A8,'Race 5'!B$2:G$45,5,FALSE))</f>
        <v>0</v>
      </c>
      <c r="E8" s="22">
        <f>IF(ISERROR(VLOOKUP(A8,#REF!,5,FALSE)),0,VLOOKUP(A8,#REF!,5,FALSE))</f>
        <v>0</v>
      </c>
      <c r="F8" s="22">
        <f>IF(ISERROR(VLOOKUP(A8,#REF!,5,FALSE)),0,VLOOKUP(A8,#REF!,5,FALSE))</f>
        <v>0</v>
      </c>
      <c r="G8" s="22">
        <f>IF(ISERROR(VLOOKUP(A8,#REF!,5,FALSE)),0,VLOOKUP(A8,#REF!,5,FALSE))</f>
        <v>0</v>
      </c>
      <c r="H8" s="35">
        <f>IF(ISERROR(VLOOKUP(A8,#REF!,5,FALSE)),0,VLOOKUP(A8,#REF!,5,FALSE))</f>
        <v>0</v>
      </c>
      <c r="I8" s="35">
        <f>IF(ISERROR(VLOOKUP(A8,#REF!,5,FALSE)),0,VLOOKUP(A8,#REF!,5,FALSE))</f>
        <v>0</v>
      </c>
      <c r="J8" s="35">
        <f>IF(ISERROR(VLOOKUP(A8,#REF!,5,FALSE)),0,VLOOKUP(A8,#REF!,5,FALSE))</f>
        <v>0</v>
      </c>
      <c r="K8" s="22">
        <f>IF(ISERROR(VLOOKUP(A8,#REF!,5,FALSE)),0,VLOOKUP(A8,#REF!,5,FALSE))</f>
        <v>0</v>
      </c>
      <c r="L8" s="22">
        <f>IF(ISERROR(VLOOKUP(A8,#REF!,5,FALSE)),0,VLOOKUP(A8,#REF!,5,FALSE))</f>
        <v>0</v>
      </c>
      <c r="M8" s="22">
        <f>IF(ISERROR(VLOOKUP(A8,#REF!,5,FALSE)),0,VLOOKUP(A8,#REF!,5,FALSE))</f>
        <v>0</v>
      </c>
      <c r="N8" s="13"/>
      <c r="O8" s="35">
        <f t="shared" si="4"/>
        <v>0</v>
      </c>
      <c r="P8" s="43">
        <f>SUM(LARGE(D8:M8,{1}))</f>
        <v>0</v>
      </c>
      <c r="R8" s="45" t="s">
        <v>104</v>
      </c>
      <c r="S8" s="45" t="e">
        <f t="shared" si="2"/>
        <v>#DIV/0!</v>
      </c>
      <c r="U8" s="50">
        <v>0.65986188877740937</v>
      </c>
      <c r="V8" s="45" t="e">
        <f t="shared" si="3"/>
        <v>#DIV/0!</v>
      </c>
    </row>
    <row r="9" spans="1:22" x14ac:dyDescent="0.35">
      <c r="A9" s="1" t="s">
        <v>76</v>
      </c>
      <c r="B9" s="6">
        <f t="shared" si="0"/>
        <v>0</v>
      </c>
      <c r="C9" s="36" t="e">
        <f t="shared" si="1"/>
        <v>#DIV/0!</v>
      </c>
      <c r="D9" s="22">
        <f>IF(ISERROR(VLOOKUP(A9,'Race 5'!B$2:G$45,5,FALSE)),0,VLOOKUP(A9,'Race 5'!B$2:G$45,5,FALSE))</f>
        <v>0</v>
      </c>
      <c r="E9" s="22">
        <f>IF(ISERROR(VLOOKUP(A9,#REF!,5,FALSE)),0,VLOOKUP(A9,#REF!,5,FALSE))</f>
        <v>0</v>
      </c>
      <c r="F9" s="22">
        <f>IF(ISERROR(VLOOKUP(A9,#REF!,5,FALSE)),0,VLOOKUP(A9,#REF!,5,FALSE))</f>
        <v>0</v>
      </c>
      <c r="G9" s="22">
        <f>IF(ISERROR(VLOOKUP(A9,#REF!,5,FALSE)),0,VLOOKUP(A9,#REF!,5,FALSE))</f>
        <v>0</v>
      </c>
      <c r="H9" s="35">
        <f>IF(ISERROR(VLOOKUP(A9,#REF!,5,FALSE)),0,VLOOKUP(A9,#REF!,5,FALSE))</f>
        <v>0</v>
      </c>
      <c r="I9" s="35">
        <f>IF(ISERROR(VLOOKUP(A9,#REF!,5,FALSE)),0,VLOOKUP(A9,#REF!,5,FALSE))</f>
        <v>0</v>
      </c>
      <c r="J9" s="35">
        <f>IF(ISERROR(VLOOKUP(A9,#REF!,5,FALSE)),0,VLOOKUP(A9,#REF!,5,FALSE))</f>
        <v>0</v>
      </c>
      <c r="K9" s="22">
        <f>IF(ISERROR(VLOOKUP(A9,#REF!,5,FALSE)),0,VLOOKUP(A9,#REF!,5,FALSE))</f>
        <v>0</v>
      </c>
      <c r="L9" s="22">
        <f>IF(ISERROR(VLOOKUP(A9,#REF!,5,FALSE)),0,VLOOKUP(A9,#REF!,5,FALSE))</f>
        <v>0</v>
      </c>
      <c r="M9" s="22">
        <f>IF(ISERROR(VLOOKUP(A9,#REF!,5,FALSE)),0,VLOOKUP(A9,#REF!,5,FALSE))</f>
        <v>0</v>
      </c>
      <c r="N9" s="13"/>
      <c r="O9" s="35">
        <f t="shared" si="4"/>
        <v>0</v>
      </c>
      <c r="P9" s="43">
        <f>SUM(LARGE(D9:M9,{1}))</f>
        <v>0</v>
      </c>
      <c r="R9" s="45" t="s">
        <v>85</v>
      </c>
      <c r="S9" s="45" t="e">
        <f t="shared" si="2"/>
        <v>#DIV/0!</v>
      </c>
      <c r="U9" s="50">
        <v>0.65051879731076789</v>
      </c>
      <c r="V9" s="45" t="e">
        <f t="shared" si="3"/>
        <v>#DIV/0!</v>
      </c>
    </row>
    <row r="10" spans="1:22" x14ac:dyDescent="0.35">
      <c r="A10" s="1" t="s">
        <v>151</v>
      </c>
      <c r="B10" s="6">
        <f t="shared" si="0"/>
        <v>0</v>
      </c>
      <c r="C10" s="36" t="e">
        <f t="shared" si="1"/>
        <v>#DIV/0!</v>
      </c>
      <c r="D10" s="22">
        <f>IF(ISERROR(VLOOKUP(A10,'Race 5'!B$2:G$45,5,FALSE)),0,VLOOKUP(A10,'Race 5'!B$2:G$45,5,FALSE))</f>
        <v>0</v>
      </c>
      <c r="E10" s="22">
        <f>IF(ISERROR(VLOOKUP(A10,#REF!,5,FALSE)),0,VLOOKUP(A10,#REF!,5,FALSE))</f>
        <v>0</v>
      </c>
      <c r="F10" s="22">
        <f>IF(ISERROR(VLOOKUP(A10,#REF!,5,FALSE)),0,VLOOKUP(A10,#REF!,5,FALSE))</f>
        <v>0</v>
      </c>
      <c r="G10" s="22">
        <f>IF(ISERROR(VLOOKUP(A10,#REF!,5,FALSE)),0,VLOOKUP(A10,#REF!,5,FALSE))</f>
        <v>0</v>
      </c>
      <c r="H10" s="35">
        <f>IF(ISERROR(VLOOKUP(A10,#REF!,5,FALSE)),0,VLOOKUP(A10,#REF!,5,FALSE))</f>
        <v>0</v>
      </c>
      <c r="I10" s="35">
        <f>IF(ISERROR(VLOOKUP(A10,#REF!,5,FALSE)),0,VLOOKUP(A10,#REF!,5,FALSE))</f>
        <v>0</v>
      </c>
      <c r="J10" s="35">
        <f>IF(ISERROR(VLOOKUP(A10,#REF!,5,FALSE)),0,VLOOKUP(A10,#REF!,5,FALSE))</f>
        <v>0</v>
      </c>
      <c r="K10" s="22">
        <f>IF(ISERROR(VLOOKUP(A10,#REF!,5,FALSE)),0,VLOOKUP(A10,#REF!,5,FALSE))</f>
        <v>0</v>
      </c>
      <c r="L10" s="22">
        <f>IF(ISERROR(VLOOKUP(A10,#REF!,5,FALSE)),0,VLOOKUP(A10,#REF!,5,FALSE))</f>
        <v>0</v>
      </c>
      <c r="M10" s="22">
        <f>IF(ISERROR(VLOOKUP(A10,#REF!,5,FALSE)),0,VLOOKUP(A10,#REF!,5,FALSE))</f>
        <v>0</v>
      </c>
      <c r="N10" s="13"/>
      <c r="O10" s="35">
        <f t="shared" si="4"/>
        <v>0</v>
      </c>
      <c r="P10" s="43">
        <f>SUM(LARGE(D10:M10,{1}))</f>
        <v>0</v>
      </c>
      <c r="R10" s="45" t="s">
        <v>91</v>
      </c>
      <c r="S10" s="45" t="e">
        <f t="shared" si="2"/>
        <v>#DIV/0!</v>
      </c>
      <c r="U10" s="50">
        <v>0.62570030600404125</v>
      </c>
      <c r="V10" s="45" t="e">
        <f t="shared" si="3"/>
        <v>#DIV/0!</v>
      </c>
    </row>
    <row r="11" spans="1:22" x14ac:dyDescent="0.35">
      <c r="A11" s="1" t="s">
        <v>175</v>
      </c>
      <c r="B11" s="6">
        <f t="shared" si="0"/>
        <v>0</v>
      </c>
      <c r="C11" s="36" t="e">
        <f t="shared" si="1"/>
        <v>#DIV/0!</v>
      </c>
      <c r="D11" s="22">
        <f>IF(ISERROR(VLOOKUP(A11,'Race 5'!B$2:G$45,5,FALSE)),0,VLOOKUP(A11,'Race 5'!B$2:G$45,5,FALSE))</f>
        <v>0</v>
      </c>
      <c r="E11" s="22">
        <f>IF(ISERROR(VLOOKUP(A11,#REF!,5,FALSE)),0,VLOOKUP(A11,#REF!,5,FALSE))</f>
        <v>0</v>
      </c>
      <c r="F11" s="22">
        <f>IF(ISERROR(VLOOKUP(A11,#REF!,5,FALSE)),0,VLOOKUP(A11,#REF!,5,FALSE))</f>
        <v>0</v>
      </c>
      <c r="G11" s="22">
        <f>IF(ISERROR(VLOOKUP(A11,#REF!,5,FALSE)),0,VLOOKUP(A11,#REF!,5,FALSE))</f>
        <v>0</v>
      </c>
      <c r="H11" s="35">
        <f>IF(ISERROR(VLOOKUP(A11,#REF!,5,FALSE)),0,VLOOKUP(A11,#REF!,5,FALSE))</f>
        <v>0</v>
      </c>
      <c r="I11" s="35">
        <f>IF(ISERROR(VLOOKUP(A11,#REF!,5,FALSE)),0,VLOOKUP(A11,#REF!,5,FALSE))</f>
        <v>0</v>
      </c>
      <c r="J11" s="35">
        <f>IF(ISERROR(VLOOKUP(A11,#REF!,5,FALSE)),0,VLOOKUP(A11,#REF!,5,FALSE))</f>
        <v>0</v>
      </c>
      <c r="K11" s="22">
        <f>IF(ISERROR(VLOOKUP(A11,#REF!,5,FALSE)),0,VLOOKUP(A11,#REF!,5,FALSE))</f>
        <v>0</v>
      </c>
      <c r="L11" s="22">
        <f>IF(ISERROR(VLOOKUP(A11,#REF!,5,FALSE)),0,VLOOKUP(A11,#REF!,5,FALSE))</f>
        <v>0</v>
      </c>
      <c r="M11" s="22">
        <f>IF(ISERROR(VLOOKUP(A11,#REF!,5,FALSE)),0,VLOOKUP(A11,#REF!,5,FALSE))</f>
        <v>0</v>
      </c>
      <c r="N11" s="13"/>
      <c r="O11" s="35">
        <f t="shared" si="4"/>
        <v>0</v>
      </c>
      <c r="P11" s="43">
        <f>SUM(LARGE(D11:M11,{1}))</f>
        <v>0</v>
      </c>
      <c r="R11" s="45" t="s">
        <v>124</v>
      </c>
      <c r="S11" s="45" t="e">
        <f t="shared" si="2"/>
        <v>#DIV/0!</v>
      </c>
      <c r="U11" s="50">
        <v>0.49667124356477688</v>
      </c>
      <c r="V11" s="45" t="e">
        <f t="shared" si="3"/>
        <v>#DIV/0!</v>
      </c>
    </row>
    <row r="12" spans="1:22" x14ac:dyDescent="0.35">
      <c r="A12" s="1" t="s">
        <v>87</v>
      </c>
      <c r="B12" s="6">
        <f t="shared" si="0"/>
        <v>0</v>
      </c>
      <c r="C12" s="36" t="e">
        <f t="shared" si="1"/>
        <v>#DIV/0!</v>
      </c>
      <c r="D12" s="22">
        <f>IF(ISERROR(VLOOKUP(A12,'Race 5'!B$2:G$45,5,FALSE)),0,VLOOKUP(A12,'Race 5'!B$2:G$45,5,FALSE))</f>
        <v>0</v>
      </c>
      <c r="E12" s="22">
        <f>IF(ISERROR(VLOOKUP(A12,#REF!,5,FALSE)),0,VLOOKUP(A12,#REF!,5,FALSE))</f>
        <v>0</v>
      </c>
      <c r="F12" s="22">
        <f>IF(ISERROR(VLOOKUP(A12,#REF!,5,FALSE)),0,VLOOKUP(A12,#REF!,5,FALSE))</f>
        <v>0</v>
      </c>
      <c r="G12" s="22">
        <f>IF(ISERROR(VLOOKUP(A12,#REF!,5,FALSE)),0,VLOOKUP(A12,#REF!,5,FALSE))</f>
        <v>0</v>
      </c>
      <c r="H12" s="35">
        <f>IF(ISERROR(VLOOKUP(A12,#REF!,5,FALSE)),0,VLOOKUP(A12,#REF!,5,FALSE))</f>
        <v>0</v>
      </c>
      <c r="I12" s="35">
        <f>IF(ISERROR(VLOOKUP(A12,#REF!,5,FALSE)),0,VLOOKUP(A12,#REF!,5,FALSE))</f>
        <v>0</v>
      </c>
      <c r="J12" s="35">
        <f>IF(ISERROR(VLOOKUP(A12,#REF!,5,FALSE)),0,VLOOKUP(A12,#REF!,5,FALSE))</f>
        <v>0</v>
      </c>
      <c r="K12" s="22">
        <f>IF(ISERROR(VLOOKUP(A12,#REF!,5,FALSE)),0,VLOOKUP(A12,#REF!,5,FALSE))</f>
        <v>0</v>
      </c>
      <c r="L12" s="22">
        <f>IF(ISERROR(VLOOKUP(A12,#REF!,5,FALSE)),0,VLOOKUP(A12,#REF!,5,FALSE))</f>
        <v>0</v>
      </c>
      <c r="M12" s="22">
        <f>IF(ISERROR(VLOOKUP(A12,#REF!,5,FALSE)),0,VLOOKUP(A12,#REF!,5,FALSE))</f>
        <v>0</v>
      </c>
      <c r="N12" s="13"/>
      <c r="O12" s="35">
        <f t="shared" si="4"/>
        <v>0</v>
      </c>
      <c r="P12" s="43">
        <f>SUM(LARGE(D12:M12,{1}))</f>
        <v>0</v>
      </c>
      <c r="R12" s="45" t="s">
        <v>122</v>
      </c>
      <c r="S12" s="45" t="e">
        <f t="shared" si="2"/>
        <v>#DIV/0!</v>
      </c>
      <c r="U12" s="50">
        <v>0.47601523330783679</v>
      </c>
      <c r="V12" s="45" t="e">
        <f t="shared" si="3"/>
        <v>#DIV/0!</v>
      </c>
    </row>
    <row r="13" spans="1:22" x14ac:dyDescent="0.35">
      <c r="A13" s="1" t="s">
        <v>123</v>
      </c>
      <c r="B13" s="6">
        <f t="shared" si="0"/>
        <v>0</v>
      </c>
      <c r="C13" s="36" t="e">
        <f t="shared" si="1"/>
        <v>#DIV/0!</v>
      </c>
      <c r="D13" s="22">
        <f>IF(ISERROR(VLOOKUP(A13,'Race 5'!B$2:G$45,5,FALSE)),0,VLOOKUP(A13,'Race 5'!B$2:G$45,5,FALSE))</f>
        <v>0</v>
      </c>
      <c r="E13" s="22">
        <f>IF(ISERROR(VLOOKUP(A13,#REF!,5,FALSE)),0,VLOOKUP(A13,#REF!,5,FALSE))</f>
        <v>0</v>
      </c>
      <c r="F13" s="22">
        <f>IF(ISERROR(VLOOKUP(A13,#REF!,5,FALSE)),0,VLOOKUP(A13,#REF!,5,FALSE))</f>
        <v>0</v>
      </c>
      <c r="G13" s="22">
        <f>IF(ISERROR(VLOOKUP(A13,#REF!,5,FALSE)),0,VLOOKUP(A13,#REF!,5,FALSE))</f>
        <v>0</v>
      </c>
      <c r="H13" s="35">
        <f>IF(ISERROR(VLOOKUP(A13,#REF!,5,FALSE)),0,VLOOKUP(A13,#REF!,5,FALSE))</f>
        <v>0</v>
      </c>
      <c r="I13" s="35">
        <f>IF(ISERROR(VLOOKUP(A13,#REF!,5,FALSE)),0,VLOOKUP(A13,#REF!,5,FALSE))</f>
        <v>0</v>
      </c>
      <c r="J13" s="35">
        <f>IF(ISERROR(VLOOKUP(A13,#REF!,5,FALSE)),0,VLOOKUP(A13,#REF!,5,FALSE))</f>
        <v>0</v>
      </c>
      <c r="K13" s="22">
        <f>IF(ISERROR(VLOOKUP(A13,#REF!,5,FALSE)),0,VLOOKUP(A13,#REF!,5,FALSE))</f>
        <v>0</v>
      </c>
      <c r="L13" s="22">
        <f>IF(ISERROR(VLOOKUP(A13,#REF!,5,FALSE)),0,VLOOKUP(A13,#REF!,5,FALSE))</f>
        <v>0</v>
      </c>
      <c r="M13" s="22">
        <f>IF(ISERROR(VLOOKUP(A13,#REF!,5,FALSE)),0,VLOOKUP(A13,#REF!,5,FALSE))</f>
        <v>0</v>
      </c>
      <c r="N13" s="13"/>
      <c r="O13" s="35">
        <f t="shared" si="4"/>
        <v>0</v>
      </c>
      <c r="P13" s="43">
        <f>SUM(LARGE(D13:M13,{1}))</f>
        <v>0</v>
      </c>
      <c r="R13" s="45" t="s">
        <v>126</v>
      </c>
      <c r="S13" s="45" t="e">
        <f t="shared" si="2"/>
        <v>#DIV/0!</v>
      </c>
      <c r="U13" s="50">
        <v>0.56851223964248654</v>
      </c>
      <c r="V13" s="45" t="e">
        <f t="shared" si="3"/>
        <v>#DIV/0!</v>
      </c>
    </row>
    <row r="14" spans="1:22" x14ac:dyDescent="0.35">
      <c r="A14" s="1" t="s">
        <v>92</v>
      </c>
      <c r="B14" s="6">
        <f t="shared" si="0"/>
        <v>0</v>
      </c>
      <c r="C14" s="36" t="e">
        <f t="shared" si="1"/>
        <v>#DIV/0!</v>
      </c>
      <c r="D14" s="22">
        <f>IF(ISERROR(VLOOKUP(A14,'Race 5'!B$2:G$45,5,FALSE)),0,VLOOKUP(A14,'Race 5'!B$2:G$45,5,FALSE))</f>
        <v>0</v>
      </c>
      <c r="E14" s="22">
        <f>IF(ISERROR(VLOOKUP(A14,#REF!,5,FALSE)),0,VLOOKUP(A14,#REF!,5,FALSE))</f>
        <v>0</v>
      </c>
      <c r="F14" s="22">
        <f>IF(ISERROR(VLOOKUP(A14,#REF!,5,FALSE)),0,VLOOKUP(A14,#REF!,5,FALSE))</f>
        <v>0</v>
      </c>
      <c r="G14" s="22">
        <f>IF(ISERROR(VLOOKUP(A14,#REF!,5,FALSE)),0,VLOOKUP(A14,#REF!,5,FALSE))</f>
        <v>0</v>
      </c>
      <c r="H14" s="35">
        <f>IF(ISERROR(VLOOKUP(A14,#REF!,5,FALSE)),0,VLOOKUP(A14,#REF!,5,FALSE))</f>
        <v>0</v>
      </c>
      <c r="I14" s="35">
        <f>IF(ISERROR(VLOOKUP(A14,#REF!,5,FALSE)),0,VLOOKUP(A14,#REF!,5,FALSE))</f>
        <v>0</v>
      </c>
      <c r="J14" s="35">
        <f>IF(ISERROR(VLOOKUP(A14,#REF!,5,FALSE)),0,VLOOKUP(A14,#REF!,5,FALSE))</f>
        <v>0</v>
      </c>
      <c r="K14" s="22">
        <f>IF(ISERROR(VLOOKUP(A14,#REF!,5,FALSE)),0,VLOOKUP(A14,#REF!,5,FALSE))</f>
        <v>0</v>
      </c>
      <c r="L14" s="22">
        <f>IF(ISERROR(VLOOKUP(A14,#REF!,5,FALSE)),0,VLOOKUP(A14,#REF!,5,FALSE))</f>
        <v>0</v>
      </c>
      <c r="M14" s="22">
        <f>IF(ISERROR(VLOOKUP(A14,#REF!,5,FALSE)),0,VLOOKUP(A14,#REF!,5,FALSE))</f>
        <v>0</v>
      </c>
      <c r="N14" s="13"/>
      <c r="O14" s="35">
        <f t="shared" si="4"/>
        <v>0</v>
      </c>
      <c r="P14" s="43">
        <f>SUM(LARGE(D14:M14,{1}))</f>
        <v>0</v>
      </c>
      <c r="R14" s="45" t="s">
        <v>68</v>
      </c>
      <c r="S14" s="45" t="e">
        <f t="shared" si="2"/>
        <v>#DIV/0!</v>
      </c>
      <c r="U14" s="50">
        <v>0.71651655161746997</v>
      </c>
      <c r="V14" s="45" t="e">
        <f t="shared" si="3"/>
        <v>#DIV/0!</v>
      </c>
    </row>
    <row r="15" spans="1:22" x14ac:dyDescent="0.35">
      <c r="A15" s="1" t="s">
        <v>130</v>
      </c>
      <c r="B15" s="6">
        <f t="shared" si="0"/>
        <v>0</v>
      </c>
      <c r="C15" s="36" t="e">
        <f t="shared" si="1"/>
        <v>#DIV/0!</v>
      </c>
      <c r="D15" s="22">
        <f>IF(ISERROR(VLOOKUP(A15,'Race 5'!B$2:G$45,5,FALSE)),0,VLOOKUP(A15,'Race 5'!B$2:G$45,5,FALSE))</f>
        <v>0</v>
      </c>
      <c r="E15" s="22">
        <f>IF(ISERROR(VLOOKUP(A15,#REF!,5,FALSE)),0,VLOOKUP(A15,#REF!,5,FALSE))</f>
        <v>0</v>
      </c>
      <c r="F15" s="22">
        <f>IF(ISERROR(VLOOKUP(A15,#REF!,5,FALSE)),0,VLOOKUP(A15,#REF!,5,FALSE))</f>
        <v>0</v>
      </c>
      <c r="G15" s="22">
        <f>IF(ISERROR(VLOOKUP(A15,#REF!,5,FALSE)),0,VLOOKUP(A15,#REF!,5,FALSE))</f>
        <v>0</v>
      </c>
      <c r="H15" s="35">
        <f>IF(ISERROR(VLOOKUP(A15,#REF!,5,FALSE)),0,VLOOKUP(A15,#REF!,5,FALSE))</f>
        <v>0</v>
      </c>
      <c r="I15" s="35">
        <f>IF(ISERROR(VLOOKUP(A15,#REF!,5,FALSE)),0,VLOOKUP(A15,#REF!,5,FALSE))</f>
        <v>0</v>
      </c>
      <c r="J15" s="35">
        <f>IF(ISERROR(VLOOKUP(A15,#REF!,5,FALSE)),0,VLOOKUP(A15,#REF!,5,FALSE))</f>
        <v>0</v>
      </c>
      <c r="K15" s="22">
        <f>IF(ISERROR(VLOOKUP(A15,#REF!,5,FALSE)),0,VLOOKUP(A15,#REF!,5,FALSE))</f>
        <v>0</v>
      </c>
      <c r="L15" s="22">
        <f>IF(ISERROR(VLOOKUP(A15,#REF!,5,FALSE)),0,VLOOKUP(A15,#REF!,5,FALSE))</f>
        <v>0</v>
      </c>
      <c r="M15" s="22">
        <f>IF(ISERROR(VLOOKUP(A15,#REF!,5,FALSE)),0,VLOOKUP(A15,#REF!,5,FALSE))</f>
        <v>0</v>
      </c>
      <c r="N15" s="13"/>
      <c r="O15" s="35">
        <f t="shared" si="4"/>
        <v>0</v>
      </c>
      <c r="P15" s="43">
        <f>SUM(LARGE(D15:M15,{1}))</f>
        <v>0</v>
      </c>
      <c r="R15" s="45" t="s">
        <v>66</v>
      </c>
      <c r="S15" s="45" t="e">
        <f t="shared" si="2"/>
        <v>#DIV/0!</v>
      </c>
      <c r="U15" s="50">
        <v>0.70402208734441551</v>
      </c>
      <c r="V15" s="45" t="e">
        <f t="shared" si="3"/>
        <v>#DIV/0!</v>
      </c>
    </row>
    <row r="16" spans="1:22" x14ac:dyDescent="0.35">
      <c r="A16" s="1" t="s">
        <v>135</v>
      </c>
      <c r="B16" s="6">
        <f t="shared" si="0"/>
        <v>0</v>
      </c>
      <c r="C16" s="36" t="e">
        <f t="shared" si="1"/>
        <v>#DIV/0!</v>
      </c>
      <c r="D16" s="22">
        <f>IF(ISERROR(VLOOKUP(A16,'Race 5'!B$2:G$45,5,FALSE)),0,VLOOKUP(A16,'Race 5'!B$2:G$45,5,FALSE))</f>
        <v>0</v>
      </c>
      <c r="E16" s="22">
        <f>IF(ISERROR(VLOOKUP(A16,#REF!,5,FALSE)),0,VLOOKUP(A16,#REF!,5,FALSE))</f>
        <v>0</v>
      </c>
      <c r="F16" s="22">
        <f>IF(ISERROR(VLOOKUP(A16,#REF!,5,FALSE)),0,VLOOKUP(A16,#REF!,5,FALSE))</f>
        <v>0</v>
      </c>
      <c r="G16" s="22">
        <f>IF(ISERROR(VLOOKUP(A16,#REF!,5,FALSE)),0,VLOOKUP(A16,#REF!,5,FALSE))</f>
        <v>0</v>
      </c>
      <c r="H16" s="35">
        <f>IF(ISERROR(VLOOKUP(A16,#REF!,5,FALSE)),0,VLOOKUP(A16,#REF!,5,FALSE))</f>
        <v>0</v>
      </c>
      <c r="I16" s="35">
        <f>IF(ISERROR(VLOOKUP(A16,#REF!,5,FALSE)),0,VLOOKUP(A16,#REF!,5,FALSE))</f>
        <v>0</v>
      </c>
      <c r="J16" s="35">
        <f>IF(ISERROR(VLOOKUP(A16,#REF!,5,FALSE)),0,VLOOKUP(A16,#REF!,5,FALSE))</f>
        <v>0</v>
      </c>
      <c r="K16" s="22">
        <f>IF(ISERROR(VLOOKUP(A16,#REF!,5,FALSE)),0,VLOOKUP(A16,#REF!,5,FALSE))</f>
        <v>0</v>
      </c>
      <c r="L16" s="22">
        <f>IF(ISERROR(VLOOKUP(A16,#REF!,5,FALSE)),0,VLOOKUP(A16,#REF!,5,FALSE))</f>
        <v>0</v>
      </c>
      <c r="M16" s="22">
        <f>IF(ISERROR(VLOOKUP(A16,#REF!,5,FALSE)),0,VLOOKUP(A16,#REF!,5,FALSE))</f>
        <v>0</v>
      </c>
      <c r="N16" s="13"/>
      <c r="O16" s="35">
        <f t="shared" si="4"/>
        <v>0</v>
      </c>
      <c r="P16" s="43">
        <f>SUM(LARGE(D16:M16,{1}))</f>
        <v>0</v>
      </c>
      <c r="R16" s="45" t="s">
        <v>78</v>
      </c>
      <c r="S16" s="45" t="e">
        <f t="shared" si="2"/>
        <v>#N/A</v>
      </c>
      <c r="U16" s="50">
        <v>0.64785786995605232</v>
      </c>
      <c r="V16" s="45" t="e">
        <f t="shared" si="3"/>
        <v>#N/A</v>
      </c>
    </row>
    <row r="17" spans="1:22" x14ac:dyDescent="0.35">
      <c r="A17" s="1" t="s">
        <v>109</v>
      </c>
      <c r="B17" s="6">
        <f t="shared" si="0"/>
        <v>0</v>
      </c>
      <c r="C17" s="36" t="e">
        <f t="shared" si="1"/>
        <v>#DIV/0!</v>
      </c>
      <c r="D17" s="22">
        <f>IF(ISERROR(VLOOKUP(A17,'Race 5'!B$2:G$45,5,FALSE)),0,VLOOKUP(A17,'Race 5'!B$2:G$45,5,FALSE))</f>
        <v>0</v>
      </c>
      <c r="E17" s="22">
        <f>IF(ISERROR(VLOOKUP(A17,#REF!,5,FALSE)),0,VLOOKUP(A17,#REF!,5,FALSE))</f>
        <v>0</v>
      </c>
      <c r="F17" s="22">
        <f>IF(ISERROR(VLOOKUP(A17,#REF!,5,FALSE)),0,VLOOKUP(A17,#REF!,5,FALSE))</f>
        <v>0</v>
      </c>
      <c r="G17" s="22">
        <f>IF(ISERROR(VLOOKUP(A17,#REF!,5,FALSE)),0,VLOOKUP(A17,#REF!,5,FALSE))</f>
        <v>0</v>
      </c>
      <c r="H17" s="35">
        <f>IF(ISERROR(VLOOKUP(A17,#REF!,5,FALSE)),0,VLOOKUP(A17,#REF!,5,FALSE))</f>
        <v>0</v>
      </c>
      <c r="I17" s="35">
        <f>IF(ISERROR(VLOOKUP(A17,#REF!,5,FALSE)),0,VLOOKUP(A17,#REF!,5,FALSE))</f>
        <v>0</v>
      </c>
      <c r="J17" s="35">
        <f>IF(ISERROR(VLOOKUP(A17,#REF!,5,FALSE)),0,VLOOKUP(A17,#REF!,5,FALSE))</f>
        <v>0</v>
      </c>
      <c r="K17" s="22">
        <f>IF(ISERROR(VLOOKUP(A17,#REF!,5,FALSE)),0,VLOOKUP(A17,#REF!,5,FALSE))</f>
        <v>0</v>
      </c>
      <c r="L17" s="22">
        <f>IF(ISERROR(VLOOKUP(A17,#REF!,5,FALSE)),0,VLOOKUP(A17,#REF!,5,FALSE))</f>
        <v>0</v>
      </c>
      <c r="M17" s="22">
        <f>IF(ISERROR(VLOOKUP(A17,#REF!,5,FALSE)),0,VLOOKUP(A17,#REF!,5,FALSE))</f>
        <v>0</v>
      </c>
      <c r="N17" s="13"/>
      <c r="O17" s="35">
        <f t="shared" si="4"/>
        <v>0</v>
      </c>
      <c r="P17" s="43">
        <f>SUM(LARGE(D17:M17,{1}))</f>
        <v>0</v>
      </c>
      <c r="R17" s="45" t="s">
        <v>93</v>
      </c>
      <c r="S17" s="45" t="e">
        <f t="shared" si="2"/>
        <v>#DIV/0!</v>
      </c>
      <c r="U17" s="50">
        <v>0.59638931150712382</v>
      </c>
      <c r="V17" s="45" t="e">
        <f t="shared" si="3"/>
        <v>#DIV/0!</v>
      </c>
    </row>
    <row r="18" spans="1:22" x14ac:dyDescent="0.35">
      <c r="A18" s="1" t="s">
        <v>69</v>
      </c>
      <c r="B18" s="6">
        <f t="shared" si="0"/>
        <v>0</v>
      </c>
      <c r="C18" s="36" t="e">
        <f t="shared" si="1"/>
        <v>#DIV/0!</v>
      </c>
      <c r="D18" s="22">
        <f>IF(ISERROR(VLOOKUP(A18,'Race 5'!B$2:G$45,5,FALSE)),0,VLOOKUP(A18,'Race 5'!B$2:G$45,5,FALSE))</f>
        <v>0</v>
      </c>
      <c r="E18" s="22">
        <f>IF(ISERROR(VLOOKUP(A18,#REF!,5,FALSE)),0,VLOOKUP(A18,#REF!,5,FALSE))</f>
        <v>0</v>
      </c>
      <c r="F18" s="22">
        <f>IF(ISERROR(VLOOKUP(A18,#REF!,5,FALSE)),0,VLOOKUP(A18,#REF!,5,FALSE))</f>
        <v>0</v>
      </c>
      <c r="G18" s="22">
        <f>IF(ISERROR(VLOOKUP(A18,#REF!,5,FALSE)),0,VLOOKUP(A18,#REF!,5,FALSE))</f>
        <v>0</v>
      </c>
      <c r="H18" s="35">
        <f>IF(ISERROR(VLOOKUP(A18,#REF!,5,FALSE)),0,VLOOKUP(A18,#REF!,5,FALSE))</f>
        <v>0</v>
      </c>
      <c r="I18" s="35">
        <f>IF(ISERROR(VLOOKUP(A18,#REF!,5,FALSE)),0,VLOOKUP(A18,#REF!,5,FALSE))</f>
        <v>0</v>
      </c>
      <c r="J18" s="35">
        <f>IF(ISERROR(VLOOKUP(A18,#REF!,5,FALSE)),0,VLOOKUP(A18,#REF!,5,FALSE))</f>
        <v>0</v>
      </c>
      <c r="K18" s="22">
        <f>IF(ISERROR(VLOOKUP(A18,#REF!,5,FALSE)),0,VLOOKUP(A18,#REF!,5,FALSE))</f>
        <v>0</v>
      </c>
      <c r="L18" s="22">
        <f>IF(ISERROR(VLOOKUP(A18,#REF!,5,FALSE)),0,VLOOKUP(A18,#REF!,5,FALSE))</f>
        <v>0</v>
      </c>
      <c r="M18" s="22">
        <f>IF(ISERROR(VLOOKUP(A18,#REF!,5,FALSE)),0,VLOOKUP(A18,#REF!,5,FALSE))</f>
        <v>0</v>
      </c>
      <c r="N18" s="13"/>
      <c r="O18" s="35">
        <f t="shared" si="4"/>
        <v>0</v>
      </c>
      <c r="P18" s="43">
        <f>SUM(LARGE(D18:M18,{1}))</f>
        <v>0</v>
      </c>
      <c r="R18" s="45" t="s">
        <v>98</v>
      </c>
      <c r="S18" s="45" t="e">
        <f t="shared" si="2"/>
        <v>#DIV/0!</v>
      </c>
      <c r="U18" s="50">
        <v>0.54358597717274582</v>
      </c>
      <c r="V18" s="45" t="e">
        <f t="shared" si="3"/>
        <v>#DIV/0!</v>
      </c>
    </row>
    <row r="19" spans="1:22" x14ac:dyDescent="0.35">
      <c r="A19" s="1" t="s">
        <v>152</v>
      </c>
      <c r="B19" s="6">
        <f t="shared" si="0"/>
        <v>0</v>
      </c>
      <c r="C19" s="36" t="e">
        <f t="shared" si="1"/>
        <v>#DIV/0!</v>
      </c>
      <c r="D19" s="22">
        <f>IF(ISERROR(VLOOKUP(A19,'Race 5'!B$2:G$45,5,FALSE)),0,VLOOKUP(A19,'Race 5'!B$2:G$45,5,FALSE))</f>
        <v>0</v>
      </c>
      <c r="E19" s="22">
        <f>IF(ISERROR(VLOOKUP(A19,#REF!,5,FALSE)),0,VLOOKUP(A19,#REF!,5,FALSE))</f>
        <v>0</v>
      </c>
      <c r="F19" s="22">
        <f>IF(ISERROR(VLOOKUP(A19,#REF!,5,FALSE)),0,VLOOKUP(A19,#REF!,5,FALSE))</f>
        <v>0</v>
      </c>
      <c r="G19" s="22">
        <f>IF(ISERROR(VLOOKUP(A19,#REF!,5,FALSE)),0,VLOOKUP(A19,#REF!,5,FALSE))</f>
        <v>0</v>
      </c>
      <c r="H19" s="35">
        <f>IF(ISERROR(VLOOKUP(A19,#REF!,5,FALSE)),0,VLOOKUP(A19,#REF!,5,FALSE))</f>
        <v>0</v>
      </c>
      <c r="I19" s="35">
        <f>IF(ISERROR(VLOOKUP(A19,#REF!,5,FALSE)),0,VLOOKUP(A19,#REF!,5,FALSE))</f>
        <v>0</v>
      </c>
      <c r="J19" s="35">
        <f>IF(ISERROR(VLOOKUP(A19,#REF!,5,FALSE)),0,VLOOKUP(A19,#REF!,5,FALSE))</f>
        <v>0</v>
      </c>
      <c r="K19" s="22">
        <f>IF(ISERROR(VLOOKUP(A19,#REF!,5,FALSE)),0,VLOOKUP(A19,#REF!,5,FALSE))</f>
        <v>0</v>
      </c>
      <c r="L19" s="22">
        <f>IF(ISERROR(VLOOKUP(A19,#REF!,5,FALSE)),0,VLOOKUP(A19,#REF!,5,FALSE))</f>
        <v>0</v>
      </c>
      <c r="M19" s="22">
        <f>IF(ISERROR(VLOOKUP(A19,#REF!,5,FALSE)),0,VLOOKUP(A19,#REF!,5,FALSE))</f>
        <v>0</v>
      </c>
      <c r="N19" s="13"/>
      <c r="O19" s="35">
        <f t="shared" si="4"/>
        <v>0</v>
      </c>
      <c r="P19" s="43">
        <f>SUM(LARGE(D19:M19,{1}))</f>
        <v>0</v>
      </c>
      <c r="R19" s="45" t="s">
        <v>193</v>
      </c>
      <c r="S19" s="45" t="e">
        <f t="shared" si="2"/>
        <v>#N/A</v>
      </c>
      <c r="U19" s="50">
        <v>0.93569237259625448</v>
      </c>
      <c r="V19" s="45" t="e">
        <f t="shared" si="3"/>
        <v>#N/A</v>
      </c>
    </row>
    <row r="20" spans="1:22" x14ac:dyDescent="0.35">
      <c r="A20" s="1" t="s">
        <v>77</v>
      </c>
      <c r="B20" s="6">
        <f t="shared" si="0"/>
        <v>0</v>
      </c>
      <c r="C20" s="36" t="e">
        <f t="shared" si="1"/>
        <v>#DIV/0!</v>
      </c>
      <c r="D20" s="22">
        <f>IF(ISERROR(VLOOKUP(A20,'Race 5'!B$2:G$45,5,FALSE)),0,VLOOKUP(A20,'Race 5'!B$2:G$45,5,FALSE))</f>
        <v>0</v>
      </c>
      <c r="E20" s="22">
        <f>IF(ISERROR(VLOOKUP(A20,#REF!,5,FALSE)),0,VLOOKUP(A20,#REF!,5,FALSE))</f>
        <v>0</v>
      </c>
      <c r="F20" s="22">
        <f>IF(ISERROR(VLOOKUP(A20,#REF!,5,FALSE)),0,VLOOKUP(A20,#REF!,5,FALSE))</f>
        <v>0</v>
      </c>
      <c r="G20" s="22">
        <f>IF(ISERROR(VLOOKUP(A20,#REF!,5,FALSE)),0,VLOOKUP(A20,#REF!,5,FALSE))</f>
        <v>0</v>
      </c>
      <c r="H20" s="35">
        <f>IF(ISERROR(VLOOKUP(A20,#REF!,5,FALSE)),0,VLOOKUP(A20,#REF!,5,FALSE))</f>
        <v>0</v>
      </c>
      <c r="I20" s="35">
        <f>IF(ISERROR(VLOOKUP(A20,#REF!,5,FALSE)),0,VLOOKUP(A20,#REF!,5,FALSE))</f>
        <v>0</v>
      </c>
      <c r="J20" s="35">
        <f>IF(ISERROR(VLOOKUP(A20,#REF!,5,FALSE)),0,VLOOKUP(A20,#REF!,5,FALSE))</f>
        <v>0</v>
      </c>
      <c r="K20" s="22">
        <f>IF(ISERROR(VLOOKUP(A20,#REF!,5,FALSE)),0,VLOOKUP(A20,#REF!,5,FALSE))</f>
        <v>0</v>
      </c>
      <c r="L20" s="22">
        <f>IF(ISERROR(VLOOKUP(A20,#REF!,5,FALSE)),0,VLOOKUP(A20,#REF!,5,FALSE))</f>
        <v>0</v>
      </c>
      <c r="M20" s="22">
        <f>IF(ISERROR(VLOOKUP(A20,#REF!,5,FALSE)),0,VLOOKUP(A20,#REF!,5,FALSE))</f>
        <v>0</v>
      </c>
      <c r="N20" s="13"/>
      <c r="O20" s="35">
        <f t="shared" si="4"/>
        <v>0</v>
      </c>
      <c r="P20" s="43">
        <f>SUM(LARGE(D20:M20,{1}))</f>
        <v>0</v>
      </c>
      <c r="R20" s="45" t="s">
        <v>114</v>
      </c>
      <c r="S20" s="45" t="e">
        <f t="shared" si="2"/>
        <v>#N/A</v>
      </c>
      <c r="U20" s="50">
        <v>0.7684255092021286</v>
      </c>
      <c r="V20" s="45" t="e">
        <f t="shared" si="3"/>
        <v>#N/A</v>
      </c>
    </row>
    <row r="21" spans="1:22" x14ac:dyDescent="0.35">
      <c r="A21" s="1" t="s">
        <v>131</v>
      </c>
      <c r="B21" s="6">
        <f t="shared" si="0"/>
        <v>0</v>
      </c>
      <c r="C21" s="36" t="e">
        <f t="shared" si="1"/>
        <v>#DIV/0!</v>
      </c>
      <c r="D21" s="22">
        <f>IF(ISERROR(VLOOKUP(A21,'Race 5'!B$2:G$45,5,FALSE)),0,VLOOKUP(A21,'Race 5'!B$2:G$45,5,FALSE))</f>
        <v>0</v>
      </c>
      <c r="E21" s="22">
        <f>IF(ISERROR(VLOOKUP(A21,#REF!,5,FALSE)),0,VLOOKUP(A21,#REF!,5,FALSE))</f>
        <v>0</v>
      </c>
      <c r="F21" s="22">
        <f>IF(ISERROR(VLOOKUP(A21,#REF!,5,FALSE)),0,VLOOKUP(A21,#REF!,5,FALSE))</f>
        <v>0</v>
      </c>
      <c r="G21" s="22">
        <f>IF(ISERROR(VLOOKUP(A21,#REF!,5,FALSE)),0,VLOOKUP(A21,#REF!,5,FALSE))</f>
        <v>0</v>
      </c>
      <c r="H21" s="35">
        <f>IF(ISERROR(VLOOKUP(A21,#REF!,5,FALSE)),0,VLOOKUP(A21,#REF!,5,FALSE))</f>
        <v>0</v>
      </c>
      <c r="I21" s="35">
        <f>IF(ISERROR(VLOOKUP(A21,#REF!,5,FALSE)),0,VLOOKUP(A21,#REF!,5,FALSE))</f>
        <v>0</v>
      </c>
      <c r="J21" s="35">
        <f>IF(ISERROR(VLOOKUP(A21,#REF!,5,FALSE)),0,VLOOKUP(A21,#REF!,5,FALSE))</f>
        <v>0</v>
      </c>
      <c r="K21" s="22">
        <f>IF(ISERROR(VLOOKUP(A21,#REF!,5,FALSE)),0,VLOOKUP(A21,#REF!,5,FALSE))</f>
        <v>0</v>
      </c>
      <c r="L21" s="22">
        <f>IF(ISERROR(VLOOKUP(A21,#REF!,5,FALSE)),0,VLOOKUP(A21,#REF!,5,FALSE))</f>
        <v>0</v>
      </c>
      <c r="M21" s="22">
        <f>IF(ISERROR(VLOOKUP(A21,#REF!,5,FALSE)),0,VLOOKUP(A21,#REF!,5,FALSE))</f>
        <v>0</v>
      </c>
      <c r="N21" s="13"/>
      <c r="O21" s="35">
        <f t="shared" si="4"/>
        <v>0</v>
      </c>
      <c r="P21" s="43">
        <f>SUM(LARGE(D21:M21,{1}))</f>
        <v>0</v>
      </c>
      <c r="R21" s="45" t="s">
        <v>74</v>
      </c>
      <c r="S21" s="45" t="e">
        <f t="shared" si="2"/>
        <v>#DIV/0!</v>
      </c>
      <c r="U21" s="50">
        <v>0.6790846765307198</v>
      </c>
      <c r="V21" s="45" t="e">
        <f t="shared" si="3"/>
        <v>#DIV/0!</v>
      </c>
    </row>
    <row r="22" spans="1:22" x14ac:dyDescent="0.35">
      <c r="A22" s="1" t="s">
        <v>176</v>
      </c>
      <c r="B22" s="6">
        <f t="shared" si="0"/>
        <v>0</v>
      </c>
      <c r="C22" s="36" t="e">
        <f t="shared" si="1"/>
        <v>#DIV/0!</v>
      </c>
      <c r="D22" s="22">
        <f>IF(ISERROR(VLOOKUP(A22,'Race 5'!B$2:G$45,5,FALSE)),0,VLOOKUP(A22,'Race 5'!B$2:G$45,5,FALSE))</f>
        <v>0</v>
      </c>
      <c r="E22" s="22">
        <f>IF(ISERROR(VLOOKUP(A22,#REF!,5,FALSE)),0,VLOOKUP(A22,#REF!,5,FALSE))</f>
        <v>0</v>
      </c>
      <c r="F22" s="22">
        <f>IF(ISERROR(VLOOKUP(A22,#REF!,5,FALSE)),0,VLOOKUP(A22,#REF!,5,FALSE))</f>
        <v>0</v>
      </c>
      <c r="G22" s="22">
        <f>IF(ISERROR(VLOOKUP(A22,#REF!,5,FALSE)),0,VLOOKUP(A22,#REF!,5,FALSE))</f>
        <v>0</v>
      </c>
      <c r="H22" s="35">
        <f>IF(ISERROR(VLOOKUP(A22,#REF!,5,FALSE)),0,VLOOKUP(A22,#REF!,5,FALSE))</f>
        <v>0</v>
      </c>
      <c r="I22" s="35">
        <f>IF(ISERROR(VLOOKUP(A22,#REF!,5,FALSE)),0,VLOOKUP(A22,#REF!,5,FALSE))</f>
        <v>0</v>
      </c>
      <c r="J22" s="35">
        <f>IF(ISERROR(VLOOKUP(A22,#REF!,5,FALSE)),0,VLOOKUP(A22,#REF!,5,FALSE))</f>
        <v>0</v>
      </c>
      <c r="K22" s="22">
        <f>IF(ISERROR(VLOOKUP(A22,#REF!,5,FALSE)),0,VLOOKUP(A22,#REF!,5,FALSE))</f>
        <v>0</v>
      </c>
      <c r="L22" s="22">
        <f>IF(ISERROR(VLOOKUP(A22,#REF!,5,FALSE)),0,VLOOKUP(A22,#REF!,5,FALSE))</f>
        <v>0</v>
      </c>
      <c r="M22" s="22">
        <f>IF(ISERROR(VLOOKUP(A22,#REF!,5,FALSE)),0,VLOOKUP(A22,#REF!,5,FALSE))</f>
        <v>0</v>
      </c>
      <c r="N22" s="13"/>
      <c r="O22" s="35">
        <f t="shared" si="4"/>
        <v>0</v>
      </c>
      <c r="P22" s="43">
        <f>SUM(LARGE(D22:M22,{1}))</f>
        <v>0</v>
      </c>
      <c r="R22" s="45" t="s">
        <v>97</v>
      </c>
      <c r="S22" s="45" t="e">
        <f t="shared" si="2"/>
        <v>#DIV/0!</v>
      </c>
      <c r="U22" s="50">
        <v>0.69102544871463412</v>
      </c>
      <c r="V22" s="45" t="e">
        <f t="shared" si="3"/>
        <v>#DIV/0!</v>
      </c>
    </row>
    <row r="23" spans="1:22" x14ac:dyDescent="0.35">
      <c r="A23" s="1" t="s">
        <v>162</v>
      </c>
      <c r="B23" s="6">
        <f t="shared" si="0"/>
        <v>0</v>
      </c>
      <c r="C23" s="36" t="e">
        <f t="shared" si="1"/>
        <v>#DIV/0!</v>
      </c>
      <c r="D23" s="22">
        <f>IF(ISERROR(VLOOKUP(A23,'Race 5'!B$2:G$45,5,FALSE)),0,VLOOKUP(A23,'Race 5'!B$2:G$45,5,FALSE))</f>
        <v>0</v>
      </c>
      <c r="E23" s="22">
        <f>IF(ISERROR(VLOOKUP(A23,#REF!,5,FALSE)),0,VLOOKUP(A23,#REF!,5,FALSE))</f>
        <v>0</v>
      </c>
      <c r="F23" s="22">
        <f>IF(ISERROR(VLOOKUP(A23,#REF!,5,FALSE)),0,VLOOKUP(A23,#REF!,5,FALSE))</f>
        <v>0</v>
      </c>
      <c r="G23" s="22">
        <f>IF(ISERROR(VLOOKUP(A23,#REF!,5,FALSE)),0,VLOOKUP(A23,#REF!,5,FALSE))</f>
        <v>0</v>
      </c>
      <c r="H23" s="35">
        <f>IF(ISERROR(VLOOKUP(A23,#REF!,5,FALSE)),0,VLOOKUP(A23,#REF!,5,FALSE))</f>
        <v>0</v>
      </c>
      <c r="I23" s="35">
        <f>IF(ISERROR(VLOOKUP(A23,#REF!,5,FALSE)),0,VLOOKUP(A23,#REF!,5,FALSE))</f>
        <v>0</v>
      </c>
      <c r="J23" s="35">
        <f>IF(ISERROR(VLOOKUP(A23,#REF!,5,FALSE)),0,VLOOKUP(A23,#REF!,5,FALSE))</f>
        <v>0</v>
      </c>
      <c r="K23" s="22">
        <f>IF(ISERROR(VLOOKUP(A23,#REF!,5,FALSE)),0,VLOOKUP(A23,#REF!,5,FALSE))</f>
        <v>0</v>
      </c>
      <c r="L23" s="22">
        <f>IF(ISERROR(VLOOKUP(A23,#REF!,5,FALSE)),0,VLOOKUP(A23,#REF!,5,FALSE))</f>
        <v>0</v>
      </c>
      <c r="M23" s="22">
        <f>IF(ISERROR(VLOOKUP(A23,#REF!,5,FALSE)),0,VLOOKUP(A23,#REF!,5,FALSE))</f>
        <v>0</v>
      </c>
      <c r="N23" s="13"/>
      <c r="O23" s="35">
        <f t="shared" si="4"/>
        <v>0</v>
      </c>
      <c r="P23" s="43">
        <f>SUM(LARGE(D23:M23,{1}))</f>
        <v>0</v>
      </c>
      <c r="R23" s="45" t="s">
        <v>83</v>
      </c>
      <c r="S23" s="45" t="e">
        <f t="shared" si="2"/>
        <v>#DIV/0!</v>
      </c>
      <c r="U23" s="50">
        <v>0.65522340681917635</v>
      </c>
      <c r="V23" s="45" t="e">
        <f t="shared" si="3"/>
        <v>#DIV/0!</v>
      </c>
    </row>
    <row r="24" spans="1:22" x14ac:dyDescent="0.35">
      <c r="A24" s="1" t="s">
        <v>68</v>
      </c>
      <c r="B24" s="6">
        <f t="shared" si="0"/>
        <v>0</v>
      </c>
      <c r="C24" s="36" t="e">
        <f t="shared" si="1"/>
        <v>#DIV/0!</v>
      </c>
      <c r="D24" s="22">
        <f>IF(ISERROR(VLOOKUP(A24,'Race 5'!B$2:G$45,5,FALSE)),0,VLOOKUP(A24,'Race 5'!B$2:G$45,5,FALSE))</f>
        <v>0</v>
      </c>
      <c r="E24" s="22">
        <f>IF(ISERROR(VLOOKUP(A24,#REF!,5,FALSE)),0,VLOOKUP(A24,#REF!,5,FALSE))</f>
        <v>0</v>
      </c>
      <c r="F24" s="22">
        <f>IF(ISERROR(VLOOKUP(A24,#REF!,5,FALSE)),0,VLOOKUP(A24,#REF!,5,FALSE))</f>
        <v>0</v>
      </c>
      <c r="G24" s="22">
        <f>IF(ISERROR(VLOOKUP(A24,#REF!,5,FALSE)),0,VLOOKUP(A24,#REF!,5,FALSE))</f>
        <v>0</v>
      </c>
      <c r="H24" s="35">
        <f>IF(ISERROR(VLOOKUP(A24,#REF!,5,FALSE)),0,VLOOKUP(A24,#REF!,5,FALSE))</f>
        <v>0</v>
      </c>
      <c r="I24" s="35">
        <f>IF(ISERROR(VLOOKUP(A24,#REF!,5,FALSE)),0,VLOOKUP(A24,#REF!,5,FALSE))</f>
        <v>0</v>
      </c>
      <c r="J24" s="35">
        <f>IF(ISERROR(VLOOKUP(A24,#REF!,5,FALSE)),0,VLOOKUP(A24,#REF!,5,FALSE))</f>
        <v>0</v>
      </c>
      <c r="K24" s="22">
        <f>IF(ISERROR(VLOOKUP(A24,#REF!,5,FALSE)),0,VLOOKUP(A24,#REF!,5,FALSE))</f>
        <v>0</v>
      </c>
      <c r="L24" s="22">
        <f>IF(ISERROR(VLOOKUP(A24,#REF!,5,FALSE)),0,VLOOKUP(A24,#REF!,5,FALSE))</f>
        <v>0</v>
      </c>
      <c r="M24" s="22">
        <f>IF(ISERROR(VLOOKUP(A24,#REF!,5,FALSE)),0,VLOOKUP(A24,#REF!,5,FALSE))</f>
        <v>0</v>
      </c>
      <c r="N24" s="13"/>
      <c r="O24" s="35">
        <f t="shared" si="4"/>
        <v>0</v>
      </c>
      <c r="P24" s="43">
        <f>SUM(LARGE(D24:M24,{1}))</f>
        <v>0</v>
      </c>
      <c r="R24" s="45" t="s">
        <v>89</v>
      </c>
      <c r="S24" s="45" t="e">
        <f t="shared" si="2"/>
        <v>#DIV/0!</v>
      </c>
      <c r="U24" s="50">
        <v>0.65589990187961611</v>
      </c>
      <c r="V24" s="45" t="e">
        <f t="shared" si="3"/>
        <v>#DIV/0!</v>
      </c>
    </row>
    <row r="25" spans="1:22" x14ac:dyDescent="0.35">
      <c r="A25" s="1" t="s">
        <v>107</v>
      </c>
      <c r="B25" s="6">
        <f t="shared" si="0"/>
        <v>0</v>
      </c>
      <c r="C25" s="36" t="e">
        <f t="shared" si="1"/>
        <v>#DIV/0!</v>
      </c>
      <c r="D25" s="22">
        <f>IF(ISERROR(VLOOKUP(A25,'Race 5'!B$2:G$45,5,FALSE)),0,VLOOKUP(A25,'Race 5'!B$2:G$45,5,FALSE))</f>
        <v>0</v>
      </c>
      <c r="E25" s="22">
        <f>IF(ISERROR(VLOOKUP(A25,#REF!,5,FALSE)),0,VLOOKUP(A25,#REF!,5,FALSE))</f>
        <v>0</v>
      </c>
      <c r="F25" s="22">
        <f>IF(ISERROR(VLOOKUP(A25,#REF!,5,FALSE)),0,VLOOKUP(A25,#REF!,5,FALSE))</f>
        <v>0</v>
      </c>
      <c r="G25" s="22">
        <f>IF(ISERROR(VLOOKUP(A25,#REF!,5,FALSE)),0,VLOOKUP(A25,#REF!,5,FALSE))</f>
        <v>0</v>
      </c>
      <c r="H25" s="35">
        <f>IF(ISERROR(VLOOKUP(A25,#REF!,5,FALSE)),0,VLOOKUP(A25,#REF!,5,FALSE))</f>
        <v>0</v>
      </c>
      <c r="I25" s="35">
        <f>IF(ISERROR(VLOOKUP(A25,#REF!,5,FALSE)),0,VLOOKUP(A25,#REF!,5,FALSE))</f>
        <v>0</v>
      </c>
      <c r="J25" s="35">
        <f>IF(ISERROR(VLOOKUP(A25,#REF!,5,FALSE)),0,VLOOKUP(A25,#REF!,5,FALSE))</f>
        <v>0</v>
      </c>
      <c r="K25" s="22">
        <f>IF(ISERROR(VLOOKUP(A25,#REF!,5,FALSE)),0,VLOOKUP(A25,#REF!,5,FALSE))</f>
        <v>0</v>
      </c>
      <c r="L25" s="22">
        <f>IF(ISERROR(VLOOKUP(A25,#REF!,5,FALSE)),0,VLOOKUP(A25,#REF!,5,FALSE))</f>
        <v>0</v>
      </c>
      <c r="M25" s="22">
        <f>IF(ISERROR(VLOOKUP(A25,#REF!,5,FALSE)),0,VLOOKUP(A25,#REF!,5,FALSE))</f>
        <v>0</v>
      </c>
      <c r="N25" s="13"/>
      <c r="O25" s="35">
        <f t="shared" si="4"/>
        <v>0</v>
      </c>
      <c r="P25" s="43">
        <f>SUM(LARGE(D25:M25,{1}))</f>
        <v>0</v>
      </c>
      <c r="R25" s="45" t="s">
        <v>107</v>
      </c>
      <c r="S25" s="45" t="e">
        <f t="shared" si="2"/>
        <v>#DIV/0!</v>
      </c>
      <c r="U25" s="50">
        <v>0.67630217910693602</v>
      </c>
      <c r="V25" s="45" t="e">
        <f t="shared" si="3"/>
        <v>#DIV/0!</v>
      </c>
    </row>
    <row r="26" spans="1:22" x14ac:dyDescent="0.35">
      <c r="A26" s="1" t="s">
        <v>167</v>
      </c>
      <c r="B26" s="6">
        <f t="shared" si="0"/>
        <v>0</v>
      </c>
      <c r="C26" s="36" t="e">
        <f t="shared" si="1"/>
        <v>#DIV/0!</v>
      </c>
      <c r="D26" s="22">
        <f>IF(ISERROR(VLOOKUP(A26,'Race 5'!B$2:G$45,5,FALSE)),0,VLOOKUP(A26,'Race 5'!B$2:G$45,5,FALSE))</f>
        <v>0</v>
      </c>
      <c r="E26" s="22">
        <f>IF(ISERROR(VLOOKUP(A26,#REF!,5,FALSE)),0,VLOOKUP(A26,#REF!,5,FALSE))</f>
        <v>0</v>
      </c>
      <c r="F26" s="22">
        <f>IF(ISERROR(VLOOKUP(A26,#REF!,5,FALSE)),0,VLOOKUP(A26,#REF!,5,FALSE))</f>
        <v>0</v>
      </c>
      <c r="G26" s="22">
        <f>IF(ISERROR(VLOOKUP(A26,#REF!,5,FALSE)),0,VLOOKUP(A26,#REF!,5,FALSE))</f>
        <v>0</v>
      </c>
      <c r="H26" s="35">
        <f>IF(ISERROR(VLOOKUP(A26,#REF!,5,FALSE)),0,VLOOKUP(A26,#REF!,5,FALSE))</f>
        <v>0</v>
      </c>
      <c r="I26" s="35">
        <f>IF(ISERROR(VLOOKUP(A26,#REF!,5,FALSE)),0,VLOOKUP(A26,#REF!,5,FALSE))</f>
        <v>0</v>
      </c>
      <c r="J26" s="35">
        <f>IF(ISERROR(VLOOKUP(A26,#REF!,5,FALSE)),0,VLOOKUP(A26,#REF!,5,FALSE))</f>
        <v>0</v>
      </c>
      <c r="K26" s="22">
        <f>IF(ISERROR(VLOOKUP(A26,#REF!,5,FALSE)),0,VLOOKUP(A26,#REF!,5,FALSE))</f>
        <v>0</v>
      </c>
      <c r="L26" s="22">
        <f>IF(ISERROR(VLOOKUP(A26,#REF!,5,FALSE)),0,VLOOKUP(A26,#REF!,5,FALSE))</f>
        <v>0</v>
      </c>
      <c r="M26" s="22">
        <f>IF(ISERROR(VLOOKUP(A26,#REF!,5,FALSE)),0,VLOOKUP(A26,#REF!,5,FALSE))</f>
        <v>0</v>
      </c>
      <c r="N26" s="13"/>
      <c r="O26" s="35">
        <f t="shared" si="4"/>
        <v>0</v>
      </c>
      <c r="P26" s="43">
        <f>SUM(LARGE(D26:M26,{1}))</f>
        <v>0</v>
      </c>
      <c r="R26" s="45" t="s">
        <v>70</v>
      </c>
      <c r="S26" s="45" t="e">
        <f t="shared" si="2"/>
        <v>#DIV/0!</v>
      </c>
      <c r="U26" s="50">
        <v>0.66626344956321071</v>
      </c>
      <c r="V26" s="45" t="e">
        <f t="shared" si="3"/>
        <v>#DIV/0!</v>
      </c>
    </row>
    <row r="27" spans="1:22" x14ac:dyDescent="0.35">
      <c r="A27" s="1" t="s">
        <v>75</v>
      </c>
      <c r="B27" s="6">
        <f t="shared" si="0"/>
        <v>0</v>
      </c>
      <c r="C27" s="36" t="e">
        <f t="shared" si="1"/>
        <v>#DIV/0!</v>
      </c>
      <c r="D27" s="22">
        <f>IF(ISERROR(VLOOKUP(A27,'Race 5'!B$2:G$45,5,FALSE)),0,VLOOKUP(A27,'Race 5'!B$2:G$45,5,FALSE))</f>
        <v>0</v>
      </c>
      <c r="E27" s="22">
        <f>IF(ISERROR(VLOOKUP(A27,#REF!,5,FALSE)),0,VLOOKUP(A27,#REF!,5,FALSE))</f>
        <v>0</v>
      </c>
      <c r="F27" s="22">
        <f>IF(ISERROR(VLOOKUP(A27,#REF!,5,FALSE)),0,VLOOKUP(A27,#REF!,5,FALSE))</f>
        <v>0</v>
      </c>
      <c r="G27" s="22">
        <f>IF(ISERROR(VLOOKUP(A27,#REF!,5,FALSE)),0,VLOOKUP(A27,#REF!,5,FALSE))</f>
        <v>0</v>
      </c>
      <c r="H27" s="35">
        <f>IF(ISERROR(VLOOKUP(A27,#REF!,5,FALSE)),0,VLOOKUP(A27,#REF!,5,FALSE))</f>
        <v>0</v>
      </c>
      <c r="I27" s="35">
        <f>IF(ISERROR(VLOOKUP(A27,#REF!,5,FALSE)),0,VLOOKUP(A27,#REF!,5,FALSE))</f>
        <v>0</v>
      </c>
      <c r="J27" s="35">
        <f>IF(ISERROR(VLOOKUP(A27,#REF!,5,FALSE)),0,VLOOKUP(A27,#REF!,5,FALSE))</f>
        <v>0</v>
      </c>
      <c r="K27" s="22">
        <f>IF(ISERROR(VLOOKUP(A27,#REF!,5,FALSE)),0,VLOOKUP(A27,#REF!,5,FALSE))</f>
        <v>0</v>
      </c>
      <c r="L27" s="22">
        <f>IF(ISERROR(VLOOKUP(A27,#REF!,5,FALSE)),0,VLOOKUP(A27,#REF!,5,FALSE))</f>
        <v>0</v>
      </c>
      <c r="M27" s="22">
        <f>IF(ISERROR(VLOOKUP(A27,#REF!,5,FALSE)),0,VLOOKUP(A27,#REF!,5,FALSE))</f>
        <v>0</v>
      </c>
      <c r="N27" s="13"/>
      <c r="O27" s="35">
        <f t="shared" si="4"/>
        <v>0</v>
      </c>
      <c r="P27" s="43">
        <f>SUM(LARGE(D27:M27,{1}))</f>
        <v>0</v>
      </c>
      <c r="R27" s="45" t="s">
        <v>60</v>
      </c>
      <c r="S27" s="45" t="e">
        <f t="shared" si="2"/>
        <v>#DIV/0!</v>
      </c>
      <c r="U27" s="50">
        <v>0.62077444490164913</v>
      </c>
      <c r="V27" s="45" t="e">
        <f t="shared" si="3"/>
        <v>#DIV/0!</v>
      </c>
    </row>
    <row r="28" spans="1:22" x14ac:dyDescent="0.35">
      <c r="A28" s="1" t="s">
        <v>60</v>
      </c>
      <c r="B28" s="6">
        <f t="shared" si="0"/>
        <v>0</v>
      </c>
      <c r="C28" s="36" t="e">
        <f t="shared" si="1"/>
        <v>#DIV/0!</v>
      </c>
      <c r="D28" s="22">
        <f>IF(ISERROR(VLOOKUP(A28,'Race 5'!B$2:G$45,5,FALSE)),0,VLOOKUP(A28,'Race 5'!B$2:G$45,5,FALSE))</f>
        <v>0</v>
      </c>
      <c r="E28" s="22">
        <f>IF(ISERROR(VLOOKUP(A28,#REF!,5,FALSE)),0,VLOOKUP(A28,#REF!,5,FALSE))</f>
        <v>0</v>
      </c>
      <c r="F28" s="22">
        <f>IF(ISERROR(VLOOKUP(A28,#REF!,5,FALSE)),0,VLOOKUP(A28,#REF!,5,FALSE))</f>
        <v>0</v>
      </c>
      <c r="G28" s="22">
        <f>IF(ISERROR(VLOOKUP(A28,#REF!,5,FALSE)),0,VLOOKUP(A28,#REF!,5,FALSE))</f>
        <v>0</v>
      </c>
      <c r="H28" s="35">
        <f>IF(ISERROR(VLOOKUP(A28,#REF!,5,FALSE)),0,VLOOKUP(A28,#REF!,5,FALSE))</f>
        <v>0</v>
      </c>
      <c r="I28" s="35">
        <f>IF(ISERROR(VLOOKUP(A28,#REF!,5,FALSE)),0,VLOOKUP(A28,#REF!,5,FALSE))</f>
        <v>0</v>
      </c>
      <c r="J28" s="35">
        <f>IF(ISERROR(VLOOKUP(A28,#REF!,5,FALSE)),0,VLOOKUP(A28,#REF!,5,FALSE))</f>
        <v>0</v>
      </c>
      <c r="K28" s="22">
        <f>IF(ISERROR(VLOOKUP(A28,#REF!,5,FALSE)),0,VLOOKUP(A28,#REF!,5,FALSE))</f>
        <v>0</v>
      </c>
      <c r="L28" s="22">
        <f>IF(ISERROR(VLOOKUP(A28,#REF!,5,FALSE)),0,VLOOKUP(A28,#REF!,5,FALSE))</f>
        <v>0</v>
      </c>
      <c r="M28" s="22">
        <f>IF(ISERROR(VLOOKUP(A28,#REF!,5,FALSE)),0,VLOOKUP(A28,#REF!,5,FALSE))</f>
        <v>0</v>
      </c>
      <c r="N28" s="13"/>
      <c r="O28" s="35">
        <f t="shared" si="4"/>
        <v>0</v>
      </c>
      <c r="P28" s="43">
        <f>SUM(LARGE(D28:M28,{1}))</f>
        <v>0</v>
      </c>
      <c r="R28" s="45" t="s">
        <v>99</v>
      </c>
      <c r="S28" s="45" t="e">
        <f t="shared" si="2"/>
        <v>#DIV/0!</v>
      </c>
      <c r="U28" s="50">
        <v>0.56781384938355317</v>
      </c>
      <c r="V28" s="45" t="e">
        <f t="shared" si="3"/>
        <v>#DIV/0!</v>
      </c>
    </row>
    <row r="29" spans="1:22" x14ac:dyDescent="0.35">
      <c r="A29" s="1" t="s">
        <v>163</v>
      </c>
      <c r="B29" s="6">
        <f t="shared" si="0"/>
        <v>0</v>
      </c>
      <c r="C29" s="36" t="e">
        <f t="shared" si="1"/>
        <v>#DIV/0!</v>
      </c>
      <c r="D29" s="22">
        <f>IF(ISERROR(VLOOKUP(A29,'Race 5'!B$2:G$45,5,FALSE)),0,VLOOKUP(A29,'Race 5'!B$2:G$45,5,FALSE))</f>
        <v>0</v>
      </c>
      <c r="E29" s="22">
        <f>IF(ISERROR(VLOOKUP(A29,#REF!,5,FALSE)),0,VLOOKUP(A29,#REF!,5,FALSE))</f>
        <v>0</v>
      </c>
      <c r="F29" s="22">
        <f>IF(ISERROR(VLOOKUP(A29,#REF!,5,FALSE)),0,VLOOKUP(A29,#REF!,5,FALSE))</f>
        <v>0</v>
      </c>
      <c r="G29" s="22">
        <f>IF(ISERROR(VLOOKUP(A29,#REF!,5,FALSE)),0,VLOOKUP(A29,#REF!,5,FALSE))</f>
        <v>0</v>
      </c>
      <c r="H29" s="35">
        <f>IF(ISERROR(VLOOKUP(A29,#REF!,5,FALSE)),0,VLOOKUP(A29,#REF!,5,FALSE))</f>
        <v>0</v>
      </c>
      <c r="I29" s="35">
        <f>IF(ISERROR(VLOOKUP(A29,#REF!,5,FALSE)),0,VLOOKUP(A29,#REF!,5,FALSE))</f>
        <v>0</v>
      </c>
      <c r="J29" s="35">
        <f>IF(ISERROR(VLOOKUP(A29,#REF!,5,FALSE)),0,VLOOKUP(A29,#REF!,5,FALSE))</f>
        <v>0</v>
      </c>
      <c r="K29" s="22">
        <f>IF(ISERROR(VLOOKUP(A29,#REF!,5,FALSE)),0,VLOOKUP(A29,#REF!,5,FALSE))</f>
        <v>0</v>
      </c>
      <c r="L29" s="22">
        <f>IF(ISERROR(VLOOKUP(A29,#REF!,5,FALSE)),0,VLOOKUP(A29,#REF!,5,FALSE))</f>
        <v>0</v>
      </c>
      <c r="M29" s="22">
        <f>IF(ISERROR(VLOOKUP(A29,#REF!,5,FALSE)),0,VLOOKUP(A29,#REF!,5,FALSE))</f>
        <v>0</v>
      </c>
      <c r="N29" s="13"/>
      <c r="O29" s="35">
        <f t="shared" si="4"/>
        <v>0</v>
      </c>
      <c r="P29" s="43">
        <f>SUM(LARGE(D29:M29,{1}))</f>
        <v>0</v>
      </c>
      <c r="R29" s="45" t="s">
        <v>64</v>
      </c>
      <c r="S29" s="45" t="e">
        <f t="shared" si="2"/>
        <v>#DIV/0!</v>
      </c>
      <c r="U29" s="50">
        <v>0.59532716349759907</v>
      </c>
      <c r="V29" s="45" t="e">
        <f t="shared" si="3"/>
        <v>#DIV/0!</v>
      </c>
    </row>
    <row r="30" spans="1:22" x14ac:dyDescent="0.35">
      <c r="A30" s="1" t="s">
        <v>103</v>
      </c>
      <c r="B30" s="6">
        <f t="shared" si="0"/>
        <v>0</v>
      </c>
      <c r="C30" s="36" t="e">
        <f t="shared" si="1"/>
        <v>#DIV/0!</v>
      </c>
      <c r="D30" s="22">
        <f>IF(ISERROR(VLOOKUP(A30,'Race 5'!B$2:G$45,5,FALSE)),0,VLOOKUP(A30,'Race 5'!B$2:G$45,5,FALSE))</f>
        <v>0</v>
      </c>
      <c r="E30" s="22">
        <f>IF(ISERROR(VLOOKUP(A30,#REF!,5,FALSE)),0,VLOOKUP(A30,#REF!,5,FALSE))</f>
        <v>0</v>
      </c>
      <c r="F30" s="22">
        <f>IF(ISERROR(VLOOKUP(A30,#REF!,5,FALSE)),0,VLOOKUP(A30,#REF!,5,FALSE))</f>
        <v>0</v>
      </c>
      <c r="G30" s="22">
        <f>IF(ISERROR(VLOOKUP(A30,#REF!,5,FALSE)),0,VLOOKUP(A30,#REF!,5,FALSE))</f>
        <v>0</v>
      </c>
      <c r="H30" s="35">
        <f>IF(ISERROR(VLOOKUP(A30,#REF!,5,FALSE)),0,VLOOKUP(A30,#REF!,5,FALSE))</f>
        <v>0</v>
      </c>
      <c r="I30" s="35">
        <f>IF(ISERROR(VLOOKUP(A30,#REF!,5,FALSE)),0,VLOOKUP(A30,#REF!,5,FALSE))</f>
        <v>0</v>
      </c>
      <c r="J30" s="35">
        <f>IF(ISERROR(VLOOKUP(A30,#REF!,5,FALSE)),0,VLOOKUP(A30,#REF!,5,FALSE))</f>
        <v>0</v>
      </c>
      <c r="K30" s="22">
        <f>IF(ISERROR(VLOOKUP(A30,#REF!,5,FALSE)),0,VLOOKUP(A30,#REF!,5,FALSE))</f>
        <v>0</v>
      </c>
      <c r="L30" s="22">
        <f>IF(ISERROR(VLOOKUP(A30,#REF!,5,FALSE)),0,VLOOKUP(A30,#REF!,5,FALSE))</f>
        <v>0</v>
      </c>
      <c r="M30" s="22">
        <f>IF(ISERROR(VLOOKUP(A30,#REF!,5,FALSE)),0,VLOOKUP(A30,#REF!,5,FALSE))</f>
        <v>0</v>
      </c>
      <c r="N30" s="13"/>
      <c r="O30" s="35">
        <f t="shared" si="4"/>
        <v>0</v>
      </c>
      <c r="P30" s="43">
        <f>SUM(LARGE(D30:M30,{1}))</f>
        <v>0</v>
      </c>
      <c r="R30" s="45" t="s">
        <v>88</v>
      </c>
      <c r="S30" s="45" t="e">
        <f t="shared" si="2"/>
        <v>#N/A</v>
      </c>
      <c r="U30" s="50">
        <v>0.73046340060259907</v>
      </c>
      <c r="V30" s="45" t="e">
        <f t="shared" si="3"/>
        <v>#N/A</v>
      </c>
    </row>
    <row r="31" spans="1:22" x14ac:dyDescent="0.35">
      <c r="A31" s="1" t="s">
        <v>180</v>
      </c>
      <c r="B31" s="6">
        <f t="shared" si="0"/>
        <v>0</v>
      </c>
      <c r="C31" s="36" t="e">
        <f t="shared" si="1"/>
        <v>#DIV/0!</v>
      </c>
      <c r="D31" s="22">
        <f>IF(ISERROR(VLOOKUP(A31,'Race 5'!B$2:G$45,5,FALSE)),0,VLOOKUP(A31,'Race 5'!B$2:G$45,5,FALSE))</f>
        <v>0</v>
      </c>
      <c r="E31" s="22">
        <f>IF(ISERROR(VLOOKUP(A31,#REF!,5,FALSE)),0,VLOOKUP(A31,#REF!,5,FALSE))</f>
        <v>0</v>
      </c>
      <c r="F31" s="22">
        <f>IF(ISERROR(VLOOKUP(A31,#REF!,5,FALSE)),0,VLOOKUP(A31,#REF!,5,FALSE))</f>
        <v>0</v>
      </c>
      <c r="G31" s="22">
        <f>IF(ISERROR(VLOOKUP(A31,#REF!,5,FALSE)),0,VLOOKUP(A31,#REF!,5,FALSE))</f>
        <v>0</v>
      </c>
      <c r="H31" s="35">
        <f>IF(ISERROR(VLOOKUP(A31,#REF!,5,FALSE)),0,VLOOKUP(A31,#REF!,5,FALSE))</f>
        <v>0</v>
      </c>
      <c r="I31" s="35">
        <f>IF(ISERROR(VLOOKUP(A31,#REF!,5,FALSE)),0,VLOOKUP(A31,#REF!,5,FALSE))</f>
        <v>0</v>
      </c>
      <c r="J31" s="35">
        <f>IF(ISERROR(VLOOKUP(A31,#REF!,5,FALSE)),0,VLOOKUP(A31,#REF!,5,FALSE))</f>
        <v>0</v>
      </c>
      <c r="K31" s="22">
        <f>IF(ISERROR(VLOOKUP(A31,#REF!,5,FALSE)),0,VLOOKUP(A31,#REF!,5,FALSE))</f>
        <v>0</v>
      </c>
      <c r="L31" s="22">
        <f>IF(ISERROR(VLOOKUP(A31,#REF!,5,FALSE)),0,VLOOKUP(A31,#REF!,5,FALSE))</f>
        <v>0</v>
      </c>
      <c r="M31" s="22">
        <f>IF(ISERROR(VLOOKUP(A31,#REF!,5,FALSE)),0,VLOOKUP(A31,#REF!,5,FALSE))</f>
        <v>0</v>
      </c>
      <c r="N31" s="13"/>
      <c r="O31" s="35">
        <f t="shared" si="4"/>
        <v>0</v>
      </c>
      <c r="P31" s="43">
        <f>SUM(LARGE(D31:M31,{1}))</f>
        <v>0</v>
      </c>
      <c r="R31" s="45" t="s">
        <v>102</v>
      </c>
      <c r="S31" s="45" t="e">
        <f t="shared" si="2"/>
        <v>#N/A</v>
      </c>
      <c r="U31" s="50">
        <v>0.65684776879255846</v>
      </c>
      <c r="V31" s="45" t="e">
        <f t="shared" si="3"/>
        <v>#N/A</v>
      </c>
    </row>
    <row r="32" spans="1:22" x14ac:dyDescent="0.35">
      <c r="A32" s="1" t="s">
        <v>153</v>
      </c>
      <c r="B32" s="6">
        <f t="shared" si="0"/>
        <v>0</v>
      </c>
      <c r="C32" s="36" t="e">
        <f t="shared" si="1"/>
        <v>#DIV/0!</v>
      </c>
      <c r="D32" s="22">
        <f>IF(ISERROR(VLOOKUP(A32,'Race 5'!B$2:G$45,5,FALSE)),0,VLOOKUP(A32,'Race 5'!B$2:G$45,5,FALSE))</f>
        <v>0</v>
      </c>
      <c r="E32" s="22">
        <f>IF(ISERROR(VLOOKUP(A32,#REF!,5,FALSE)),0,VLOOKUP(A32,#REF!,5,FALSE))</f>
        <v>0</v>
      </c>
      <c r="F32" s="22">
        <f>IF(ISERROR(VLOOKUP(A32,#REF!,5,FALSE)),0,VLOOKUP(A32,#REF!,5,FALSE))</f>
        <v>0</v>
      </c>
      <c r="G32" s="22">
        <f>IF(ISERROR(VLOOKUP(A32,#REF!,5,FALSE)),0,VLOOKUP(A32,#REF!,5,FALSE))</f>
        <v>0</v>
      </c>
      <c r="H32" s="22">
        <f>IF(ISERROR(VLOOKUP(A32,#REF!,5,FALSE)),0,VLOOKUP(A32,#REF!,5,FALSE))</f>
        <v>0</v>
      </c>
      <c r="I32" s="22">
        <f>IF(ISERROR(VLOOKUP(A32,#REF!,5,FALSE)),0,VLOOKUP(A32,#REF!,5,FALSE))</f>
        <v>0</v>
      </c>
      <c r="J32" s="22">
        <f>IF(ISERROR(VLOOKUP(A32,#REF!,5,FALSE)),0,VLOOKUP(A32,#REF!,5,FALSE))</f>
        <v>0</v>
      </c>
      <c r="K32" s="22">
        <f>IF(ISERROR(VLOOKUP(A32,#REF!,5,FALSE)),0,VLOOKUP(A32,#REF!,5,FALSE))</f>
        <v>0</v>
      </c>
      <c r="L32" s="22">
        <f>IF(ISERROR(VLOOKUP(A32,#REF!,5,FALSE)),0,VLOOKUP(A32,#REF!,5,FALSE))</f>
        <v>0</v>
      </c>
      <c r="M32" s="22">
        <f>IF(ISERROR(VLOOKUP(A32,#REF!,5,FALSE)),0,VLOOKUP(A32,#REF!,5,FALSE))</f>
        <v>0</v>
      </c>
      <c r="N32" s="13"/>
      <c r="O32" s="35">
        <f t="shared" si="4"/>
        <v>0</v>
      </c>
      <c r="P32" s="43">
        <f>SUM(LARGE(D32:M32,{1}))</f>
        <v>0</v>
      </c>
      <c r="R32" s="45" t="s">
        <v>121</v>
      </c>
      <c r="S32" s="45" t="e">
        <f t="shared" si="2"/>
        <v>#DIV/0!</v>
      </c>
      <c r="U32" s="50">
        <v>0.61757777095610744</v>
      </c>
      <c r="V32" s="45" t="e">
        <f t="shared" si="3"/>
        <v>#DIV/0!</v>
      </c>
    </row>
    <row r="33" spans="1:22" x14ac:dyDescent="0.35">
      <c r="A33" s="1" t="s">
        <v>181</v>
      </c>
      <c r="B33" s="6">
        <f t="shared" ref="B33:B62" si="5">COUNTIF(D33:M33,"&gt;0")</f>
        <v>0</v>
      </c>
      <c r="C33" s="36" t="e">
        <f t="shared" ref="C33:C62" si="6">SUM(D33:M33)/B33</f>
        <v>#DIV/0!</v>
      </c>
      <c r="D33" s="22">
        <f>IF(ISERROR(VLOOKUP(A33,'Race 5'!B$2:G$45,5,FALSE)),0,VLOOKUP(A33,'Race 5'!B$2:G$45,5,FALSE))</f>
        <v>0</v>
      </c>
      <c r="E33" s="22">
        <f>IF(ISERROR(VLOOKUP(A33,#REF!,5,FALSE)),0,VLOOKUP(A33,#REF!,5,FALSE))</f>
        <v>0</v>
      </c>
      <c r="F33" s="22">
        <f>IF(ISERROR(VLOOKUP(A33,#REF!,5,FALSE)),0,VLOOKUP(A33,#REF!,5,FALSE))</f>
        <v>0</v>
      </c>
      <c r="G33" s="22">
        <f>IF(ISERROR(VLOOKUP(A33,#REF!,5,FALSE)),0,VLOOKUP(A33,#REF!,5,FALSE))</f>
        <v>0</v>
      </c>
      <c r="H33" s="35">
        <f>IF(ISERROR(VLOOKUP(A33,#REF!,5,FALSE)),0,VLOOKUP(A33,#REF!,5,FALSE))</f>
        <v>0</v>
      </c>
      <c r="I33" s="35">
        <f>IF(ISERROR(VLOOKUP(A33,#REF!,5,FALSE)),0,VLOOKUP(A33,#REF!,5,FALSE))</f>
        <v>0</v>
      </c>
      <c r="J33" s="35">
        <f>IF(ISERROR(VLOOKUP(A33,#REF!,5,FALSE)),0,VLOOKUP(A33,#REF!,5,FALSE))</f>
        <v>0</v>
      </c>
      <c r="K33" s="22">
        <f>IF(ISERROR(VLOOKUP(A33,#REF!,5,FALSE)),0,VLOOKUP(A33,#REF!,5,FALSE))</f>
        <v>0</v>
      </c>
      <c r="L33" s="22">
        <f>IF(ISERROR(VLOOKUP(A33,#REF!,5,FALSE)),0,VLOOKUP(A33,#REF!,5,FALSE))</f>
        <v>0</v>
      </c>
      <c r="M33" s="22">
        <f>IF(ISERROR(VLOOKUP(A33,#REF!,5,FALSE)),0,VLOOKUP(A33,#REF!,5,FALSE))</f>
        <v>0</v>
      </c>
      <c r="N33" s="13"/>
      <c r="O33" s="35">
        <f t="shared" si="4"/>
        <v>0</v>
      </c>
      <c r="P33" s="43">
        <f>SUM(LARGE(D33:M33,{1}))</f>
        <v>0</v>
      </c>
      <c r="R33" s="45" t="s">
        <v>80</v>
      </c>
      <c r="S33" s="45" t="e">
        <f t="shared" si="2"/>
        <v>#DIV/0!</v>
      </c>
      <c r="U33" s="50">
        <v>0.72425029595245682</v>
      </c>
      <c r="V33" s="45" t="e">
        <f t="shared" si="3"/>
        <v>#DIV/0!</v>
      </c>
    </row>
    <row r="34" spans="1:22" x14ac:dyDescent="0.35">
      <c r="A34" s="1" t="s">
        <v>184</v>
      </c>
      <c r="B34" s="6">
        <f t="shared" si="5"/>
        <v>0</v>
      </c>
      <c r="C34" s="36" t="e">
        <f t="shared" si="6"/>
        <v>#DIV/0!</v>
      </c>
      <c r="D34" s="22">
        <f>IF(ISERROR(VLOOKUP(A34,'Race 5'!B$2:G$45,5,FALSE)),0,VLOOKUP(A34,'Race 5'!B$2:G$45,5,FALSE))</f>
        <v>0</v>
      </c>
      <c r="E34" s="22">
        <f>IF(ISERROR(VLOOKUP(A34,#REF!,5,FALSE)),0,VLOOKUP(A34,#REF!,5,FALSE))</f>
        <v>0</v>
      </c>
      <c r="F34" s="22">
        <f>IF(ISERROR(VLOOKUP(A34,#REF!,5,FALSE)),0,VLOOKUP(A34,#REF!,5,FALSE))</f>
        <v>0</v>
      </c>
      <c r="G34" s="22">
        <f>IF(ISERROR(VLOOKUP(A34,#REF!,5,FALSE)),0,VLOOKUP(A34,#REF!,5,FALSE))</f>
        <v>0</v>
      </c>
      <c r="H34" s="35">
        <f>IF(ISERROR(VLOOKUP(A34,#REF!,5,FALSE)),0,VLOOKUP(A34,#REF!,5,FALSE))</f>
        <v>0</v>
      </c>
      <c r="I34" s="35">
        <f>IF(ISERROR(VLOOKUP(A34,#REF!,5,FALSE)),0,VLOOKUP(A34,#REF!,5,FALSE))</f>
        <v>0</v>
      </c>
      <c r="J34" s="35">
        <f>IF(ISERROR(VLOOKUP(A34,#REF!,5,FALSE)),0,VLOOKUP(A34,#REF!,5,FALSE))</f>
        <v>0</v>
      </c>
      <c r="K34" s="22">
        <f>IF(ISERROR(VLOOKUP(A34,#REF!,5,FALSE)),0,VLOOKUP(A34,#REF!,5,FALSE))</f>
        <v>0</v>
      </c>
      <c r="L34" s="22">
        <f>IF(ISERROR(VLOOKUP(A34,#REF!,5,FALSE)),0,VLOOKUP(A34,#REF!,5,FALSE))</f>
        <v>0</v>
      </c>
      <c r="M34" s="22">
        <f>IF(ISERROR(VLOOKUP(A34,#REF!,5,FALSE)),0,VLOOKUP(A34,#REF!,5,FALSE))</f>
        <v>0</v>
      </c>
      <c r="N34" s="13"/>
      <c r="O34" s="35">
        <f t="shared" si="4"/>
        <v>0</v>
      </c>
      <c r="P34" s="43">
        <f>SUM(LARGE(D34:M34,{1}))</f>
        <v>0</v>
      </c>
      <c r="R34" s="45" t="s">
        <v>79</v>
      </c>
      <c r="S34" s="45" t="e">
        <f t="shared" si="2"/>
        <v>#DIV/0!</v>
      </c>
      <c r="U34" s="50">
        <v>0.68671874362727026</v>
      </c>
      <c r="V34" s="45" t="e">
        <f t="shared" si="3"/>
        <v>#DIV/0!</v>
      </c>
    </row>
    <row r="35" spans="1:22" x14ac:dyDescent="0.35">
      <c r="A35" s="1" t="s">
        <v>154</v>
      </c>
      <c r="B35" s="6">
        <f t="shared" si="5"/>
        <v>0</v>
      </c>
      <c r="C35" s="36" t="e">
        <f t="shared" si="6"/>
        <v>#DIV/0!</v>
      </c>
      <c r="D35" s="22">
        <f>IF(ISERROR(VLOOKUP(A35,'Race 5'!B$2:G$45,5,FALSE)),0,VLOOKUP(A35,'Race 5'!B$2:G$45,5,FALSE))</f>
        <v>0</v>
      </c>
      <c r="E35" s="22">
        <f>IF(ISERROR(VLOOKUP(A35,#REF!,5,FALSE)),0,VLOOKUP(A35,#REF!,5,FALSE))</f>
        <v>0</v>
      </c>
      <c r="F35" s="22">
        <f>IF(ISERROR(VLOOKUP(A35,#REF!,5,FALSE)),0,VLOOKUP(A35,#REF!,5,FALSE))</f>
        <v>0</v>
      </c>
      <c r="G35" s="22">
        <f>IF(ISERROR(VLOOKUP(A35,#REF!,5,FALSE)),0,VLOOKUP(A35,#REF!,5,FALSE))</f>
        <v>0</v>
      </c>
      <c r="H35" s="35">
        <f>IF(ISERROR(VLOOKUP(A35,#REF!,5,FALSE)),0,VLOOKUP(A35,#REF!,5,FALSE))</f>
        <v>0</v>
      </c>
      <c r="I35" s="35">
        <f>IF(ISERROR(VLOOKUP(A35,#REF!,5,FALSE)),0,VLOOKUP(A35,#REF!,5,FALSE))</f>
        <v>0</v>
      </c>
      <c r="J35" s="35">
        <f>IF(ISERROR(VLOOKUP(A35,#REF!,5,FALSE)),0,VLOOKUP(A35,#REF!,5,FALSE))</f>
        <v>0</v>
      </c>
      <c r="K35" s="22">
        <f>IF(ISERROR(VLOOKUP(A35,#REF!,5,FALSE)),0,VLOOKUP(A35,#REF!,5,FALSE))</f>
        <v>0</v>
      </c>
      <c r="L35" s="22">
        <f>IF(ISERROR(VLOOKUP(A35,#REF!,5,FALSE)),0,VLOOKUP(A35,#REF!,5,FALSE))</f>
        <v>0</v>
      </c>
      <c r="M35" s="22">
        <f>IF(ISERROR(VLOOKUP(A35,#REF!,5,FALSE)),0,VLOOKUP(A35,#REF!,5,FALSE))</f>
        <v>0</v>
      </c>
      <c r="N35" s="13"/>
      <c r="O35" s="35">
        <f t="shared" si="4"/>
        <v>0</v>
      </c>
      <c r="P35" s="43">
        <f>SUM(LARGE(D35:M35,{1}))</f>
        <v>0</v>
      </c>
      <c r="R35" s="45" t="s">
        <v>61</v>
      </c>
      <c r="S35" s="45" t="e">
        <f t="shared" si="2"/>
        <v>#DIV/0!</v>
      </c>
      <c r="U35" s="50">
        <v>0.73669994286516227</v>
      </c>
      <c r="V35" s="45" t="e">
        <f t="shared" si="3"/>
        <v>#DIV/0!</v>
      </c>
    </row>
    <row r="36" spans="1:22" x14ac:dyDescent="0.35">
      <c r="A36" s="1" t="s">
        <v>187</v>
      </c>
      <c r="B36" s="6">
        <f t="shared" si="5"/>
        <v>0</v>
      </c>
      <c r="C36" s="36" t="e">
        <f t="shared" si="6"/>
        <v>#DIV/0!</v>
      </c>
      <c r="D36" s="22">
        <f>IF(ISERROR(VLOOKUP(A36,'Race 5'!B$2:G$45,5,FALSE)),0,VLOOKUP(A36,'Race 5'!B$2:G$45,5,FALSE))</f>
        <v>0</v>
      </c>
      <c r="E36" s="22">
        <f>IF(ISERROR(VLOOKUP(A36,#REF!,5,FALSE)),0,VLOOKUP(A36,#REF!,5,FALSE))</f>
        <v>0</v>
      </c>
      <c r="F36" s="22">
        <f>IF(ISERROR(VLOOKUP(A36,#REF!,5,FALSE)),0,VLOOKUP(A36,#REF!,5,FALSE))</f>
        <v>0</v>
      </c>
      <c r="G36" s="22">
        <f>IF(ISERROR(VLOOKUP(A36,#REF!,5,FALSE)),0,VLOOKUP(A36,#REF!,5,FALSE))</f>
        <v>0</v>
      </c>
      <c r="H36" s="35">
        <f>IF(ISERROR(VLOOKUP(A36,#REF!,5,FALSE)),0,VLOOKUP(A36,#REF!,5,FALSE))</f>
        <v>0</v>
      </c>
      <c r="I36" s="35">
        <f>IF(ISERROR(VLOOKUP(A36,#REF!,5,FALSE)),0,VLOOKUP(A36,#REF!,5,FALSE))</f>
        <v>0</v>
      </c>
      <c r="J36" s="35">
        <f>IF(ISERROR(VLOOKUP(A36,#REF!,5,FALSE)),0,VLOOKUP(A36,#REF!,5,FALSE))</f>
        <v>0</v>
      </c>
      <c r="K36" s="22">
        <f>IF(ISERROR(VLOOKUP(A36,#REF!,5,FALSE)),0,VLOOKUP(A36,#REF!,5,FALSE))</f>
        <v>0</v>
      </c>
      <c r="L36" s="22">
        <f>IF(ISERROR(VLOOKUP(A36,#REF!,5,FALSE)),0,VLOOKUP(A36,#REF!,5,FALSE))</f>
        <v>0</v>
      </c>
      <c r="M36" s="22">
        <f>IF(ISERROR(VLOOKUP(A36,#REF!,5,FALSE)),0,VLOOKUP(A36,#REF!,5,FALSE))</f>
        <v>0</v>
      </c>
      <c r="N36" s="13"/>
      <c r="O36" s="35">
        <f t="shared" si="4"/>
        <v>0</v>
      </c>
      <c r="P36" s="43">
        <f>SUM(LARGE(D36:M36,{1}))</f>
        <v>0</v>
      </c>
      <c r="R36" s="45" t="s">
        <v>62</v>
      </c>
      <c r="S36" s="45" t="e">
        <f t="shared" si="2"/>
        <v>#DIV/0!</v>
      </c>
      <c r="U36" s="50">
        <v>0.65154355460347546</v>
      </c>
      <c r="V36" s="45" t="e">
        <f t="shared" si="3"/>
        <v>#DIV/0!</v>
      </c>
    </row>
    <row r="37" spans="1:22" x14ac:dyDescent="0.35">
      <c r="A37" s="1" t="s">
        <v>143</v>
      </c>
      <c r="B37" s="6">
        <f t="shared" si="5"/>
        <v>0</v>
      </c>
      <c r="C37" s="36" t="e">
        <f t="shared" si="6"/>
        <v>#DIV/0!</v>
      </c>
      <c r="D37" s="22">
        <f>IF(ISERROR(VLOOKUP(A37,'Race 5'!B$2:G$45,5,FALSE)),0,VLOOKUP(A37,'Race 5'!B$2:G$45,5,FALSE))</f>
        <v>0</v>
      </c>
      <c r="E37" s="22">
        <f>IF(ISERROR(VLOOKUP(A37,#REF!,5,FALSE)),0,VLOOKUP(A37,#REF!,5,FALSE))</f>
        <v>0</v>
      </c>
      <c r="F37" s="22">
        <f>IF(ISERROR(VLOOKUP(A37,#REF!,5,FALSE)),0,VLOOKUP(A37,#REF!,5,FALSE))</f>
        <v>0</v>
      </c>
      <c r="G37" s="22">
        <f>IF(ISERROR(VLOOKUP(A37,#REF!,5,FALSE)),0,VLOOKUP(A37,#REF!,5,FALSE))</f>
        <v>0</v>
      </c>
      <c r="H37" s="35">
        <f>IF(ISERROR(VLOOKUP(A37,#REF!,5,FALSE)),0,VLOOKUP(A37,#REF!,5,FALSE))</f>
        <v>0</v>
      </c>
      <c r="I37" s="35">
        <f>IF(ISERROR(VLOOKUP(A37,#REF!,5,FALSE)),0,VLOOKUP(A37,#REF!,5,FALSE))</f>
        <v>0</v>
      </c>
      <c r="J37" s="35">
        <f>IF(ISERROR(VLOOKUP(A37,#REF!,5,FALSE)),0,VLOOKUP(A37,#REF!,5,FALSE))</f>
        <v>0</v>
      </c>
      <c r="K37" s="22">
        <f>IF(ISERROR(VLOOKUP(A37,#REF!,5,FALSE)),0,VLOOKUP(A37,#REF!,5,FALSE))</f>
        <v>0</v>
      </c>
      <c r="L37" s="22">
        <f>IF(ISERROR(VLOOKUP(A37,#REF!,5,FALSE)),0,VLOOKUP(A37,#REF!,5,FALSE))</f>
        <v>0</v>
      </c>
      <c r="M37" s="22">
        <f>IF(ISERROR(VLOOKUP(A37,#REF!,5,FALSE)),0,VLOOKUP(A37,#REF!,5,FALSE))</f>
        <v>0</v>
      </c>
      <c r="N37" s="13"/>
      <c r="O37" s="35">
        <f t="shared" si="4"/>
        <v>0</v>
      </c>
      <c r="P37" s="43">
        <f>SUM(LARGE(D37:M37,{1}))</f>
        <v>0</v>
      </c>
      <c r="R37" s="45" t="s">
        <v>194</v>
      </c>
      <c r="S37" s="45" t="e">
        <f t="shared" si="2"/>
        <v>#N/A</v>
      </c>
      <c r="U37" s="50">
        <v>0.62112768603910873</v>
      </c>
      <c r="V37" s="45" t="e">
        <f t="shared" si="3"/>
        <v>#N/A</v>
      </c>
    </row>
    <row r="38" spans="1:22" x14ac:dyDescent="0.35">
      <c r="A38" s="1" t="s">
        <v>133</v>
      </c>
      <c r="B38" s="6">
        <f t="shared" si="5"/>
        <v>0</v>
      </c>
      <c r="C38" s="36" t="e">
        <f t="shared" si="6"/>
        <v>#DIV/0!</v>
      </c>
      <c r="D38" s="22">
        <f>IF(ISERROR(VLOOKUP(A38,'Race 5'!B$2:G$45,5,FALSE)),0,VLOOKUP(A38,'Race 5'!B$2:G$45,5,FALSE))</f>
        <v>0</v>
      </c>
      <c r="E38" s="22">
        <f>IF(ISERROR(VLOOKUP(A38,#REF!,5,FALSE)),0,VLOOKUP(A38,#REF!,5,FALSE))</f>
        <v>0</v>
      </c>
      <c r="F38" s="22">
        <f>IF(ISERROR(VLOOKUP(A38,#REF!,5,FALSE)),0,VLOOKUP(A38,#REF!,5,FALSE))</f>
        <v>0</v>
      </c>
      <c r="G38" s="22">
        <f>IF(ISERROR(VLOOKUP(A38,#REF!,5,FALSE)),0,VLOOKUP(A38,#REF!,5,FALSE))</f>
        <v>0</v>
      </c>
      <c r="H38" s="35">
        <f>IF(ISERROR(VLOOKUP(A38,#REF!,5,FALSE)),0,VLOOKUP(A38,#REF!,5,FALSE))</f>
        <v>0</v>
      </c>
      <c r="I38" s="35">
        <f>IF(ISERROR(VLOOKUP(A38,#REF!,5,FALSE)),0,VLOOKUP(A38,#REF!,5,FALSE))</f>
        <v>0</v>
      </c>
      <c r="J38" s="35">
        <f>IF(ISERROR(VLOOKUP(A38,#REF!,5,FALSE)),0,VLOOKUP(A38,#REF!,5,FALSE))</f>
        <v>0</v>
      </c>
      <c r="K38" s="22">
        <f>IF(ISERROR(VLOOKUP(A38,#REF!,5,FALSE)),0,VLOOKUP(A38,#REF!,5,FALSE))</f>
        <v>0</v>
      </c>
      <c r="L38" s="22">
        <f>IF(ISERROR(VLOOKUP(A38,#REF!,5,FALSE)),0,VLOOKUP(A38,#REF!,5,FALSE))</f>
        <v>0</v>
      </c>
      <c r="M38" s="22">
        <f>IF(ISERROR(VLOOKUP(A38,#REF!,5,FALSE)),0,VLOOKUP(A38,#REF!,5,FALSE))</f>
        <v>0</v>
      </c>
      <c r="N38" s="13"/>
      <c r="O38" s="35">
        <f t="shared" si="4"/>
        <v>0</v>
      </c>
      <c r="P38" s="43">
        <f>SUM(LARGE(D38:M38,{1}))</f>
        <v>0</v>
      </c>
      <c r="R38" s="45" t="s">
        <v>65</v>
      </c>
      <c r="S38" s="45" t="e">
        <f t="shared" si="2"/>
        <v>#DIV/0!</v>
      </c>
      <c r="U38" s="50">
        <v>0.61822524696288816</v>
      </c>
      <c r="V38" s="45" t="e">
        <f t="shared" si="3"/>
        <v>#DIV/0!</v>
      </c>
    </row>
    <row r="39" spans="1:22" x14ac:dyDescent="0.35">
      <c r="A39" s="1" t="s">
        <v>89</v>
      </c>
      <c r="B39" s="6">
        <f t="shared" si="5"/>
        <v>0</v>
      </c>
      <c r="C39" s="36" t="e">
        <f t="shared" si="6"/>
        <v>#DIV/0!</v>
      </c>
      <c r="D39" s="22">
        <f>IF(ISERROR(VLOOKUP(A39,'Race 5'!B$2:G$45,5,FALSE)),0,VLOOKUP(A39,'Race 5'!B$2:G$45,5,FALSE))</f>
        <v>0</v>
      </c>
      <c r="E39" s="22">
        <f>IF(ISERROR(VLOOKUP(A39,#REF!,5,FALSE)),0,VLOOKUP(A39,#REF!,5,FALSE))</f>
        <v>0</v>
      </c>
      <c r="F39" s="22">
        <f>IF(ISERROR(VLOOKUP(A39,#REF!,5,FALSE)),0,VLOOKUP(A39,#REF!,5,FALSE))</f>
        <v>0</v>
      </c>
      <c r="G39" s="22">
        <f>IF(ISERROR(VLOOKUP(A39,#REF!,5,FALSE)),0,VLOOKUP(A39,#REF!,5,FALSE))</f>
        <v>0</v>
      </c>
      <c r="H39" s="22">
        <f>IF(ISERROR(VLOOKUP(A39,#REF!,5,FALSE)),0,VLOOKUP(A39,#REF!,5,FALSE))</f>
        <v>0</v>
      </c>
      <c r="I39" s="22">
        <f>IF(ISERROR(VLOOKUP(A39,#REF!,5,FALSE)),0,VLOOKUP(A39,#REF!,5,FALSE))</f>
        <v>0</v>
      </c>
      <c r="J39" s="22">
        <f>IF(ISERROR(VLOOKUP(A39,#REF!,5,FALSE)),0,VLOOKUP(A39,#REF!,5,FALSE))</f>
        <v>0</v>
      </c>
      <c r="K39" s="22">
        <f>IF(ISERROR(VLOOKUP(A39,#REF!,5,FALSE)),0,VLOOKUP(A39,#REF!,5,FALSE))</f>
        <v>0</v>
      </c>
      <c r="L39" s="22">
        <f>IF(ISERROR(VLOOKUP(A39,#REF!,5,FALSE)),0,VLOOKUP(A39,#REF!,5,FALSE))</f>
        <v>0</v>
      </c>
      <c r="M39" s="22">
        <f>IF(ISERROR(VLOOKUP(A39,#REF!,5,FALSE)),0,VLOOKUP(A39,#REF!,5,FALSE))</f>
        <v>0</v>
      </c>
      <c r="N39" s="13"/>
      <c r="O39" s="35">
        <f t="shared" si="4"/>
        <v>0</v>
      </c>
      <c r="P39" s="43">
        <f>SUM(LARGE(D39:M39,{1}))</f>
        <v>0</v>
      </c>
      <c r="R39" s="45" t="s">
        <v>101</v>
      </c>
      <c r="S39" s="45" t="e">
        <f t="shared" si="2"/>
        <v>#DIV/0!</v>
      </c>
      <c r="U39" s="50">
        <v>0.61142446702139674</v>
      </c>
      <c r="V39" s="45" t="e">
        <f t="shared" si="3"/>
        <v>#DIV/0!</v>
      </c>
    </row>
    <row r="40" spans="1:22" x14ac:dyDescent="0.35">
      <c r="A40" s="1" t="s">
        <v>140</v>
      </c>
      <c r="B40" s="6">
        <f t="shared" si="5"/>
        <v>0</v>
      </c>
      <c r="C40" s="36" t="e">
        <f t="shared" si="6"/>
        <v>#DIV/0!</v>
      </c>
      <c r="D40" s="22">
        <f>IF(ISERROR(VLOOKUP(A40,'Race 5'!B$2:G$45,5,FALSE)),0,VLOOKUP(A40,'Race 5'!B$2:G$45,5,FALSE))</f>
        <v>0</v>
      </c>
      <c r="E40" s="22">
        <f>IF(ISERROR(VLOOKUP(A40,#REF!,5,FALSE)),0,VLOOKUP(A40,#REF!,5,FALSE))</f>
        <v>0</v>
      </c>
      <c r="F40" s="22">
        <f>IF(ISERROR(VLOOKUP(A40,#REF!,5,FALSE)),0,VLOOKUP(A40,#REF!,5,FALSE))</f>
        <v>0</v>
      </c>
      <c r="G40" s="22">
        <f>IF(ISERROR(VLOOKUP(A40,#REF!,5,FALSE)),0,VLOOKUP(A40,#REF!,5,FALSE))</f>
        <v>0</v>
      </c>
      <c r="H40" s="35">
        <f>IF(ISERROR(VLOOKUP(A40,#REF!,5,FALSE)),0,VLOOKUP(A40,#REF!,5,FALSE))</f>
        <v>0</v>
      </c>
      <c r="I40" s="35">
        <f>IF(ISERROR(VLOOKUP(A40,#REF!,5,FALSE)),0,VLOOKUP(A40,#REF!,5,FALSE))</f>
        <v>0</v>
      </c>
      <c r="J40" s="35">
        <f>IF(ISERROR(VLOOKUP(A40,#REF!,5,FALSE)),0,VLOOKUP(A40,#REF!,5,FALSE))</f>
        <v>0</v>
      </c>
      <c r="K40" s="22">
        <f>IF(ISERROR(VLOOKUP(A40,#REF!,5,FALSE)),0,VLOOKUP(A40,#REF!,5,FALSE))</f>
        <v>0</v>
      </c>
      <c r="L40" s="22">
        <f>IF(ISERROR(VLOOKUP(A40,#REF!,5,FALSE)),0,VLOOKUP(A40,#REF!,5,FALSE))</f>
        <v>0</v>
      </c>
      <c r="M40" s="22">
        <f>IF(ISERROR(VLOOKUP(A40,#REF!,5,FALSE)),0,VLOOKUP(A40,#REF!,5,FALSE))</f>
        <v>0</v>
      </c>
      <c r="N40" s="13"/>
      <c r="O40" s="35">
        <f t="shared" si="4"/>
        <v>0</v>
      </c>
      <c r="P40" s="43">
        <f>SUM(LARGE(D40:M40,{1}))</f>
        <v>0</v>
      </c>
      <c r="R40" s="45" t="s">
        <v>90</v>
      </c>
      <c r="S40" s="45" t="e">
        <f t="shared" si="2"/>
        <v>#DIV/0!</v>
      </c>
      <c r="U40" s="50">
        <v>0.58501199481864707</v>
      </c>
      <c r="V40" s="45" t="e">
        <f t="shared" si="3"/>
        <v>#DIV/0!</v>
      </c>
    </row>
    <row r="41" spans="1:22" x14ac:dyDescent="0.35">
      <c r="A41" s="1" t="s">
        <v>64</v>
      </c>
      <c r="B41" s="6">
        <f t="shared" si="5"/>
        <v>0</v>
      </c>
      <c r="C41" s="36" t="e">
        <f t="shared" si="6"/>
        <v>#DIV/0!</v>
      </c>
      <c r="D41" s="22">
        <f>IF(ISERROR(VLOOKUP(A41,'Race 5'!B$2:G$45,5,FALSE)),0,VLOOKUP(A41,'Race 5'!B$2:G$45,5,FALSE))</f>
        <v>0</v>
      </c>
      <c r="E41" s="22">
        <f>IF(ISERROR(VLOOKUP(A41,#REF!,5,FALSE)),0,VLOOKUP(A41,#REF!,5,FALSE))</f>
        <v>0</v>
      </c>
      <c r="F41" s="22">
        <f>IF(ISERROR(VLOOKUP(A41,#REF!,5,FALSE)),0,VLOOKUP(A41,#REF!,5,FALSE))</f>
        <v>0</v>
      </c>
      <c r="G41" s="22">
        <f>IF(ISERROR(VLOOKUP(A41,#REF!,5,FALSE)),0,VLOOKUP(A41,#REF!,5,FALSE))</f>
        <v>0</v>
      </c>
      <c r="H41" s="35">
        <f>IF(ISERROR(VLOOKUP(A41,#REF!,5,FALSE)),0,VLOOKUP(A41,#REF!,5,FALSE))</f>
        <v>0</v>
      </c>
      <c r="I41" s="35">
        <f>IF(ISERROR(VLOOKUP(A41,#REF!,5,FALSE)),0,VLOOKUP(A41,#REF!,5,FALSE))</f>
        <v>0</v>
      </c>
      <c r="J41" s="35">
        <f>IF(ISERROR(VLOOKUP(A41,#REF!,5,FALSE)),0,VLOOKUP(A41,#REF!,5,FALSE))</f>
        <v>0</v>
      </c>
      <c r="K41" s="22">
        <f>IF(ISERROR(VLOOKUP(A41,#REF!,5,FALSE)),0,VLOOKUP(A41,#REF!,5,FALSE))</f>
        <v>0</v>
      </c>
      <c r="L41" s="22">
        <f>IF(ISERROR(VLOOKUP(A41,#REF!,5,FALSE)),0,VLOOKUP(A41,#REF!,5,FALSE))</f>
        <v>0</v>
      </c>
      <c r="M41" s="22">
        <f>IF(ISERROR(VLOOKUP(A41,#REF!,5,FALSE)),0,VLOOKUP(A41,#REF!,5,FALSE))</f>
        <v>0</v>
      </c>
      <c r="N41" s="13"/>
      <c r="O41" s="35">
        <f t="shared" si="4"/>
        <v>0</v>
      </c>
      <c r="P41" s="43">
        <f>SUM(LARGE(D41:M41,{1}))</f>
        <v>0</v>
      </c>
      <c r="R41" s="45" t="s">
        <v>72</v>
      </c>
      <c r="S41" s="45" t="e">
        <f t="shared" si="2"/>
        <v>#N/A</v>
      </c>
      <c r="U41" s="50">
        <v>0.49299922762939896</v>
      </c>
      <c r="V41" s="45" t="e">
        <f t="shared" si="3"/>
        <v>#N/A</v>
      </c>
    </row>
    <row r="42" spans="1:22" x14ac:dyDescent="0.35">
      <c r="A42" s="1" t="s">
        <v>148</v>
      </c>
      <c r="B42" s="6">
        <f t="shared" si="5"/>
        <v>0</v>
      </c>
      <c r="C42" s="36" t="e">
        <f t="shared" si="6"/>
        <v>#DIV/0!</v>
      </c>
      <c r="D42" s="22">
        <f>IF(ISERROR(VLOOKUP(A42,'Race 5'!B$2:G$45,5,FALSE)),0,VLOOKUP(A42,'Race 5'!B$2:G$45,5,FALSE))</f>
        <v>0</v>
      </c>
      <c r="E42" s="22">
        <f>IF(ISERROR(VLOOKUP(A42,#REF!,5,FALSE)),0,VLOOKUP(A42,#REF!,5,FALSE))</f>
        <v>0</v>
      </c>
      <c r="F42" s="22">
        <f>IF(ISERROR(VLOOKUP(A42,#REF!,5,FALSE)),0,VLOOKUP(A42,#REF!,5,FALSE))</f>
        <v>0</v>
      </c>
      <c r="G42" s="22">
        <f>IF(ISERROR(VLOOKUP(A42,#REF!,5,FALSE)),0,VLOOKUP(A42,#REF!,5,FALSE))</f>
        <v>0</v>
      </c>
      <c r="H42" s="35">
        <f>IF(ISERROR(VLOOKUP(A42,#REF!,5,FALSE)),0,VLOOKUP(A42,#REF!,5,FALSE))</f>
        <v>0</v>
      </c>
      <c r="I42" s="35">
        <f>IF(ISERROR(VLOOKUP(A42,#REF!,5,FALSE)),0,VLOOKUP(A42,#REF!,5,FALSE))</f>
        <v>0</v>
      </c>
      <c r="J42" s="35">
        <f>IF(ISERROR(VLOOKUP(A42,#REF!,5,FALSE)),0,VLOOKUP(A42,#REF!,5,FALSE))</f>
        <v>0</v>
      </c>
      <c r="K42" s="22">
        <f>IF(ISERROR(VLOOKUP(A42,#REF!,5,FALSE)),0,VLOOKUP(A42,#REF!,5,FALSE))</f>
        <v>0</v>
      </c>
      <c r="L42" s="22">
        <f>IF(ISERROR(VLOOKUP(A42,#REF!,5,FALSE)),0,VLOOKUP(A42,#REF!,5,FALSE))</f>
        <v>0</v>
      </c>
      <c r="M42" s="22">
        <f>IF(ISERROR(VLOOKUP(A42,#REF!,5,FALSE)),0,VLOOKUP(A42,#REF!,5,FALSE))</f>
        <v>0</v>
      </c>
      <c r="N42" s="13"/>
      <c r="O42" s="35">
        <f t="shared" si="4"/>
        <v>0</v>
      </c>
      <c r="P42" s="43">
        <f>SUM(LARGE(D42:M42,{1}))</f>
        <v>0</v>
      </c>
      <c r="R42" s="45" t="s">
        <v>103</v>
      </c>
      <c r="S42" s="45" t="e">
        <f t="shared" si="2"/>
        <v>#DIV/0!</v>
      </c>
      <c r="U42" s="50">
        <v>0.64750670161859991</v>
      </c>
      <c r="V42" s="45" t="e">
        <f t="shared" si="3"/>
        <v>#DIV/0!</v>
      </c>
    </row>
    <row r="43" spans="1:22" x14ac:dyDescent="0.35">
      <c r="A43" s="1" t="s">
        <v>79</v>
      </c>
      <c r="B43" s="6">
        <f t="shared" si="5"/>
        <v>0</v>
      </c>
      <c r="C43" s="36" t="e">
        <f t="shared" si="6"/>
        <v>#DIV/0!</v>
      </c>
      <c r="D43" s="22">
        <f>IF(ISERROR(VLOOKUP(A43,'Race 5'!B$2:G$45,5,FALSE)),0,VLOOKUP(A43,'Race 5'!B$2:G$45,5,FALSE))</f>
        <v>0</v>
      </c>
      <c r="E43" s="22">
        <f>IF(ISERROR(VLOOKUP(A43,#REF!,5,FALSE)),0,VLOOKUP(A43,#REF!,5,FALSE))</f>
        <v>0</v>
      </c>
      <c r="F43" s="22">
        <f>IF(ISERROR(VLOOKUP(A43,#REF!,5,FALSE)),0,VLOOKUP(A43,#REF!,5,FALSE))</f>
        <v>0</v>
      </c>
      <c r="G43" s="22">
        <f>IF(ISERROR(VLOOKUP(A43,#REF!,5,FALSE)),0,VLOOKUP(A43,#REF!,5,FALSE))</f>
        <v>0</v>
      </c>
      <c r="H43" s="35">
        <f>IF(ISERROR(VLOOKUP(A43,#REF!,5,FALSE)),0,VLOOKUP(A43,#REF!,5,FALSE))</f>
        <v>0</v>
      </c>
      <c r="I43" s="35">
        <f>IF(ISERROR(VLOOKUP(A43,#REF!,5,FALSE)),0,VLOOKUP(A43,#REF!,5,FALSE))</f>
        <v>0</v>
      </c>
      <c r="J43" s="35">
        <f>IF(ISERROR(VLOOKUP(A43,#REF!,5,FALSE)),0,VLOOKUP(A43,#REF!,5,FALSE))</f>
        <v>0</v>
      </c>
      <c r="K43" s="22">
        <f>IF(ISERROR(VLOOKUP(A43,#REF!,5,FALSE)),0,VLOOKUP(A43,#REF!,5,FALSE))</f>
        <v>0</v>
      </c>
      <c r="L43" s="22">
        <f>IF(ISERROR(VLOOKUP(A43,#REF!,5,FALSE)),0,VLOOKUP(A43,#REF!,5,FALSE))</f>
        <v>0</v>
      </c>
      <c r="M43" s="22">
        <f>IF(ISERROR(VLOOKUP(A43,#REF!,5,FALSE)),0,VLOOKUP(A43,#REF!,5,FALSE))</f>
        <v>0</v>
      </c>
      <c r="N43" s="13"/>
      <c r="O43" s="35">
        <f t="shared" si="4"/>
        <v>0</v>
      </c>
      <c r="P43" s="43">
        <f>SUM(LARGE(D43:M43,{1}))</f>
        <v>0</v>
      </c>
      <c r="R43" s="45" t="s">
        <v>86</v>
      </c>
      <c r="S43" s="45" t="e">
        <f t="shared" si="2"/>
        <v>#DIV/0!</v>
      </c>
      <c r="U43" s="50">
        <v>0.50504321926843154</v>
      </c>
      <c r="V43" s="45" t="e">
        <f t="shared" si="3"/>
        <v>#DIV/0!</v>
      </c>
    </row>
    <row r="44" spans="1:22" x14ac:dyDescent="0.35">
      <c r="A44" s="1" t="s">
        <v>80</v>
      </c>
      <c r="B44" s="6">
        <f t="shared" si="5"/>
        <v>0</v>
      </c>
      <c r="C44" s="36" t="e">
        <f t="shared" si="6"/>
        <v>#DIV/0!</v>
      </c>
      <c r="D44" s="22">
        <f>IF(ISERROR(VLOOKUP(A44,'Race 5'!B$2:G$45,5,FALSE)),0,VLOOKUP(A44,'Race 5'!B$2:G$45,5,FALSE))</f>
        <v>0</v>
      </c>
      <c r="E44" s="22">
        <f>IF(ISERROR(VLOOKUP(A44,#REF!,5,FALSE)),0,VLOOKUP(A44,#REF!,5,FALSE))</f>
        <v>0</v>
      </c>
      <c r="F44" s="22">
        <f>IF(ISERROR(VLOOKUP(A44,#REF!,5,FALSE)),0,VLOOKUP(A44,#REF!,5,FALSE))</f>
        <v>0</v>
      </c>
      <c r="G44" s="22">
        <f>IF(ISERROR(VLOOKUP(A44,#REF!,5,FALSE)),0,VLOOKUP(A44,#REF!,5,FALSE))</f>
        <v>0</v>
      </c>
      <c r="H44" s="35">
        <f>IF(ISERROR(VLOOKUP(A44,#REF!,5,FALSE)),0,VLOOKUP(A44,#REF!,5,FALSE))</f>
        <v>0</v>
      </c>
      <c r="I44" s="35">
        <f>IF(ISERROR(VLOOKUP(A44,#REF!,5,FALSE)),0,VLOOKUP(A44,#REF!,5,FALSE))</f>
        <v>0</v>
      </c>
      <c r="J44" s="35">
        <f>IF(ISERROR(VLOOKUP(A44,#REF!,5,FALSE)),0,VLOOKUP(A44,#REF!,5,FALSE))</f>
        <v>0</v>
      </c>
      <c r="K44" s="22">
        <f>IF(ISERROR(VLOOKUP(A44,#REF!,5,FALSE)),0,VLOOKUP(A44,#REF!,5,FALSE))</f>
        <v>0</v>
      </c>
      <c r="L44" s="22">
        <f>IF(ISERROR(VLOOKUP(A44,#REF!,5,FALSE)),0,VLOOKUP(A44,#REF!,5,FALSE))</f>
        <v>0</v>
      </c>
      <c r="M44" s="22">
        <f>IF(ISERROR(VLOOKUP(A44,#REF!,5,FALSE)),0,VLOOKUP(A44,#REF!,5,FALSE))</f>
        <v>0</v>
      </c>
      <c r="N44" s="13"/>
      <c r="O44" s="35">
        <f t="shared" si="4"/>
        <v>0</v>
      </c>
      <c r="P44" s="43">
        <f>SUM(LARGE(D44:M44,{1}))</f>
        <v>0</v>
      </c>
      <c r="R44" s="45" t="s">
        <v>195</v>
      </c>
      <c r="S44" s="45" t="e">
        <f t="shared" si="2"/>
        <v>#N/A</v>
      </c>
      <c r="U44" s="50">
        <v>0.62941257001655704</v>
      </c>
      <c r="V44" s="45" t="e">
        <f t="shared" si="3"/>
        <v>#N/A</v>
      </c>
    </row>
    <row r="45" spans="1:22" x14ac:dyDescent="0.35">
      <c r="A45" s="1" t="s">
        <v>121</v>
      </c>
      <c r="B45" s="6">
        <f t="shared" si="5"/>
        <v>0</v>
      </c>
      <c r="C45" s="36" t="e">
        <f t="shared" si="6"/>
        <v>#DIV/0!</v>
      </c>
      <c r="D45" s="22">
        <f>IF(ISERROR(VLOOKUP(A45,'Race 5'!B$2:G$45,5,FALSE)),0,VLOOKUP(A45,'Race 5'!B$2:G$45,5,FALSE))</f>
        <v>0</v>
      </c>
      <c r="E45" s="22">
        <f>IF(ISERROR(VLOOKUP(A45,#REF!,5,FALSE)),0,VLOOKUP(A45,#REF!,5,FALSE))</f>
        <v>0</v>
      </c>
      <c r="F45" s="22">
        <f>IF(ISERROR(VLOOKUP(A45,#REF!,5,FALSE)),0,VLOOKUP(A45,#REF!,5,FALSE))</f>
        <v>0</v>
      </c>
      <c r="G45" s="22">
        <f>IF(ISERROR(VLOOKUP(A45,#REF!,5,FALSE)),0,VLOOKUP(A45,#REF!,5,FALSE))</f>
        <v>0</v>
      </c>
      <c r="H45" s="35">
        <f>IF(ISERROR(VLOOKUP(A45,#REF!,5,FALSE)),0,VLOOKUP(A45,#REF!,5,FALSE))</f>
        <v>0</v>
      </c>
      <c r="I45" s="35">
        <f>IF(ISERROR(VLOOKUP(A45,#REF!,5,FALSE)),0,VLOOKUP(A45,#REF!,5,FALSE))</f>
        <v>0</v>
      </c>
      <c r="J45" s="35">
        <f>IF(ISERROR(VLOOKUP(A45,#REF!,5,FALSE)),0,VLOOKUP(A45,#REF!,5,FALSE))</f>
        <v>0</v>
      </c>
      <c r="K45" s="22">
        <f>IF(ISERROR(VLOOKUP(A45,#REF!,5,FALSE)),0,VLOOKUP(A45,#REF!,5,FALSE))</f>
        <v>0</v>
      </c>
      <c r="L45" s="22">
        <f>IF(ISERROR(VLOOKUP(A45,#REF!,5,FALSE)),0,VLOOKUP(A45,#REF!,5,FALSE))</f>
        <v>0</v>
      </c>
      <c r="M45" s="22">
        <f>IF(ISERROR(VLOOKUP(A45,#REF!,5,FALSE)),0,VLOOKUP(A45,#REF!,5,FALSE))</f>
        <v>0</v>
      </c>
      <c r="N45" s="13"/>
      <c r="O45" s="35">
        <f t="shared" si="4"/>
        <v>0</v>
      </c>
      <c r="P45" s="43">
        <f>SUM(LARGE(D45:M45,{1}))</f>
        <v>0</v>
      </c>
      <c r="R45" s="45" t="s">
        <v>135</v>
      </c>
      <c r="S45" s="45" t="e">
        <f t="shared" si="2"/>
        <v>#DIV/0!</v>
      </c>
      <c r="U45" s="50">
        <v>0.67350172600201663</v>
      </c>
      <c r="V45" s="45" t="e">
        <f t="shared" si="3"/>
        <v>#DIV/0!</v>
      </c>
    </row>
    <row r="46" spans="1:22" x14ac:dyDescent="0.35">
      <c r="A46" s="1" t="s">
        <v>96</v>
      </c>
      <c r="B46" s="6">
        <f t="shared" si="5"/>
        <v>0</v>
      </c>
      <c r="C46" s="36" t="e">
        <f t="shared" si="6"/>
        <v>#DIV/0!</v>
      </c>
      <c r="D46" s="22">
        <f>IF(ISERROR(VLOOKUP(A46,'Race 5'!B$2:G$45,5,FALSE)),0,VLOOKUP(A46,'Race 5'!B$2:G$45,5,FALSE))</f>
        <v>0</v>
      </c>
      <c r="E46" s="22">
        <f>IF(ISERROR(VLOOKUP(A46,#REF!,5,FALSE)),0,VLOOKUP(A46,#REF!,5,FALSE))</f>
        <v>0</v>
      </c>
      <c r="F46" s="22">
        <f>IF(ISERROR(VLOOKUP(A46,#REF!,5,FALSE)),0,VLOOKUP(A46,#REF!,5,FALSE))</f>
        <v>0</v>
      </c>
      <c r="G46" s="22">
        <f>IF(ISERROR(VLOOKUP(A46,#REF!,5,FALSE)),0,VLOOKUP(A46,#REF!,5,FALSE))</f>
        <v>0</v>
      </c>
      <c r="H46" s="35">
        <f>IF(ISERROR(VLOOKUP(A46,#REF!,5,FALSE)),0,VLOOKUP(A46,#REF!,5,FALSE))</f>
        <v>0</v>
      </c>
      <c r="I46" s="35">
        <f>IF(ISERROR(VLOOKUP(A46,#REF!,5,FALSE)),0,VLOOKUP(A46,#REF!,5,FALSE))</f>
        <v>0</v>
      </c>
      <c r="J46" s="35">
        <f>IF(ISERROR(VLOOKUP(A46,#REF!,5,FALSE)),0,VLOOKUP(A46,#REF!,5,FALSE))</f>
        <v>0</v>
      </c>
      <c r="K46" s="22">
        <f>IF(ISERROR(VLOOKUP(A46,#REF!,5,FALSE)),0,VLOOKUP(A46,#REF!,5,FALSE))</f>
        <v>0</v>
      </c>
      <c r="L46" s="22">
        <f>IF(ISERROR(VLOOKUP(A46,#REF!,5,FALSE)),0,VLOOKUP(A46,#REF!,5,FALSE))</f>
        <v>0</v>
      </c>
      <c r="M46" s="22">
        <f>IF(ISERROR(VLOOKUP(A46,#REF!,5,FALSE)),0,VLOOKUP(A46,#REF!,5,FALSE))</f>
        <v>0</v>
      </c>
      <c r="N46" s="13"/>
      <c r="O46" s="35">
        <f t="shared" si="4"/>
        <v>0</v>
      </c>
      <c r="P46" s="43">
        <f>SUM(LARGE(D46:M46,{1}))</f>
        <v>0</v>
      </c>
      <c r="R46" s="45" t="s">
        <v>131</v>
      </c>
      <c r="S46" s="45" t="e">
        <f t="shared" si="2"/>
        <v>#DIV/0!</v>
      </c>
      <c r="U46" s="50">
        <v>0.59879284643669217</v>
      </c>
      <c r="V46" s="45" t="e">
        <f t="shared" si="3"/>
        <v>#DIV/0!</v>
      </c>
    </row>
    <row r="47" spans="1:22" x14ac:dyDescent="0.35">
      <c r="A47" s="1" t="s">
        <v>81</v>
      </c>
      <c r="B47" s="6">
        <f t="shared" si="5"/>
        <v>0</v>
      </c>
      <c r="C47" s="36" t="e">
        <f t="shared" si="6"/>
        <v>#DIV/0!</v>
      </c>
      <c r="D47" s="22">
        <f>IF(ISERROR(VLOOKUP(A47,'Race 5'!B$2:G$45,5,FALSE)),0,VLOOKUP(A47,'Race 5'!B$2:G$45,5,FALSE))</f>
        <v>0</v>
      </c>
      <c r="E47" s="22">
        <f>IF(ISERROR(VLOOKUP(A47,#REF!,5,FALSE)),0,VLOOKUP(A47,#REF!,5,FALSE))</f>
        <v>0</v>
      </c>
      <c r="F47" s="22">
        <f>IF(ISERROR(VLOOKUP(A47,#REF!,5,FALSE)),0,VLOOKUP(A47,#REF!,5,FALSE))</f>
        <v>0</v>
      </c>
      <c r="G47" s="22">
        <f>IF(ISERROR(VLOOKUP(A47,#REF!,5,FALSE)),0,VLOOKUP(A47,#REF!,5,FALSE))</f>
        <v>0</v>
      </c>
      <c r="H47" s="35">
        <f>IF(ISERROR(VLOOKUP(A47,#REF!,5,FALSE)),0,VLOOKUP(A47,#REF!,5,FALSE))</f>
        <v>0</v>
      </c>
      <c r="I47" s="35">
        <f>IF(ISERROR(VLOOKUP(A47,#REF!,5,FALSE)),0,VLOOKUP(A47,#REF!,5,FALSE))</f>
        <v>0</v>
      </c>
      <c r="J47" s="35">
        <f>IF(ISERROR(VLOOKUP(A47,#REF!,5,FALSE)),0,VLOOKUP(A47,#REF!,5,FALSE))</f>
        <v>0</v>
      </c>
      <c r="K47" s="22">
        <f>IF(ISERROR(VLOOKUP(A47,#REF!,5,FALSE)),0,VLOOKUP(A47,#REF!,5,FALSE))</f>
        <v>0</v>
      </c>
      <c r="L47" s="22">
        <f>IF(ISERROR(VLOOKUP(A47,#REF!,5,FALSE)),0,VLOOKUP(A47,#REF!,5,FALSE))</f>
        <v>0</v>
      </c>
      <c r="M47" s="22">
        <f>IF(ISERROR(VLOOKUP(A47,#REF!,5,FALSE)),0,VLOOKUP(A47,#REF!,5,FALSE))</f>
        <v>0</v>
      </c>
      <c r="N47" s="13"/>
      <c r="O47" s="35">
        <f t="shared" si="4"/>
        <v>0</v>
      </c>
      <c r="P47" s="43">
        <f>SUM(LARGE(D47:M47,{1}))</f>
        <v>0</v>
      </c>
      <c r="R47" s="45" t="s">
        <v>136</v>
      </c>
      <c r="S47" s="45" t="e">
        <f t="shared" si="2"/>
        <v>#DIV/0!</v>
      </c>
      <c r="U47" s="50">
        <v>0.58850795343575235</v>
      </c>
      <c r="V47" s="45" t="e">
        <f t="shared" si="3"/>
        <v>#DIV/0!</v>
      </c>
    </row>
    <row r="48" spans="1:22" x14ac:dyDescent="0.35">
      <c r="A48" s="1" t="s">
        <v>182</v>
      </c>
      <c r="B48" s="6">
        <f t="shared" si="5"/>
        <v>0</v>
      </c>
      <c r="C48" s="36" t="e">
        <f t="shared" si="6"/>
        <v>#DIV/0!</v>
      </c>
      <c r="D48" s="22">
        <f>IF(ISERROR(VLOOKUP(A48,'Race 5'!B$2:G$45,5,FALSE)),0,VLOOKUP(A48,'Race 5'!B$2:G$45,5,FALSE))</f>
        <v>0</v>
      </c>
      <c r="E48" s="22">
        <f>IF(ISERROR(VLOOKUP(A48,#REF!,5,FALSE)),0,VLOOKUP(A48,#REF!,5,FALSE))</f>
        <v>0</v>
      </c>
      <c r="F48" s="22">
        <f>IF(ISERROR(VLOOKUP(A48,#REF!,5,FALSE)),0,VLOOKUP(A48,#REF!,5,FALSE))</f>
        <v>0</v>
      </c>
      <c r="G48" s="22">
        <f>IF(ISERROR(VLOOKUP(A48,#REF!,5,FALSE)),0,VLOOKUP(A48,#REF!,5,FALSE))</f>
        <v>0</v>
      </c>
      <c r="H48" s="35">
        <f>IF(ISERROR(VLOOKUP(A48,#REF!,5,FALSE)),0,VLOOKUP(A48,#REF!,5,FALSE))</f>
        <v>0</v>
      </c>
      <c r="I48" s="35">
        <f>IF(ISERROR(VLOOKUP(A48,#REF!,5,FALSE)),0,VLOOKUP(A48,#REF!,5,FALSE))</f>
        <v>0</v>
      </c>
      <c r="J48" s="35">
        <f>IF(ISERROR(VLOOKUP(A48,#REF!,5,FALSE)),0,VLOOKUP(A48,#REF!,5,FALSE))</f>
        <v>0</v>
      </c>
      <c r="K48" s="22">
        <f>IF(ISERROR(VLOOKUP(A48,#REF!,5,FALSE)),0,VLOOKUP(A48,#REF!,5,FALSE))</f>
        <v>0</v>
      </c>
      <c r="L48" s="22">
        <f>IF(ISERROR(VLOOKUP(A48,#REF!,5,FALSE)),0,VLOOKUP(A48,#REF!,5,FALSE))</f>
        <v>0</v>
      </c>
      <c r="M48" s="22">
        <f>IF(ISERROR(VLOOKUP(A48,#REF!,5,FALSE)),0,VLOOKUP(A48,#REF!,5,FALSE))</f>
        <v>0</v>
      </c>
      <c r="N48" s="13"/>
      <c r="O48" s="35">
        <f t="shared" si="4"/>
        <v>0</v>
      </c>
      <c r="P48" s="43">
        <f>SUM(LARGE(D48:M48,{1}))</f>
        <v>0</v>
      </c>
      <c r="R48" s="45" t="s">
        <v>84</v>
      </c>
      <c r="S48" s="45" t="e">
        <f t="shared" si="2"/>
        <v>#N/A</v>
      </c>
      <c r="U48" s="50">
        <v>0.63306506619964076</v>
      </c>
      <c r="V48" s="45" t="e">
        <f t="shared" si="3"/>
        <v>#N/A</v>
      </c>
    </row>
    <row r="49" spans="1:22" x14ac:dyDescent="0.35">
      <c r="A49" s="1" t="s">
        <v>61</v>
      </c>
      <c r="B49" s="6">
        <f t="shared" si="5"/>
        <v>0</v>
      </c>
      <c r="C49" s="36" t="e">
        <f t="shared" si="6"/>
        <v>#DIV/0!</v>
      </c>
      <c r="D49" s="22">
        <f>IF(ISERROR(VLOOKUP(A49,'Race 5'!B$2:G$45,5,FALSE)),0,VLOOKUP(A49,'Race 5'!B$2:G$45,5,FALSE))</f>
        <v>0</v>
      </c>
      <c r="E49" s="22">
        <f>IF(ISERROR(VLOOKUP(A49,#REF!,5,FALSE)),0,VLOOKUP(A49,#REF!,5,FALSE))</f>
        <v>0</v>
      </c>
      <c r="F49" s="22">
        <f>IF(ISERROR(VLOOKUP(A49,#REF!,5,FALSE)),0,VLOOKUP(A49,#REF!,5,FALSE))</f>
        <v>0</v>
      </c>
      <c r="G49" s="22">
        <f>IF(ISERROR(VLOOKUP(A49,#REF!,5,FALSE)),0,VLOOKUP(A49,#REF!,5,FALSE))</f>
        <v>0</v>
      </c>
      <c r="H49" s="35">
        <f>IF(ISERROR(VLOOKUP(A49,#REF!,5,FALSE)),0,VLOOKUP(A49,#REF!,5,FALSE))</f>
        <v>0</v>
      </c>
      <c r="I49" s="35">
        <f>IF(ISERROR(VLOOKUP(A49,#REF!,5,FALSE)),0,VLOOKUP(A49,#REF!,5,FALSE))</f>
        <v>0</v>
      </c>
      <c r="J49" s="35">
        <f>IF(ISERROR(VLOOKUP(A49,#REF!,5,FALSE)),0,VLOOKUP(A49,#REF!,5,FALSE))</f>
        <v>0</v>
      </c>
      <c r="K49" s="22">
        <f>IF(ISERROR(VLOOKUP(A49,#REF!,5,FALSE)),0,VLOOKUP(A49,#REF!,5,FALSE))</f>
        <v>0</v>
      </c>
      <c r="L49" s="22">
        <f>IF(ISERROR(VLOOKUP(A49,#REF!,5,FALSE)),0,VLOOKUP(A49,#REF!,5,FALSE))</f>
        <v>0</v>
      </c>
      <c r="M49" s="22">
        <f>IF(ISERROR(VLOOKUP(A49,#REF!,5,FALSE)),0,VLOOKUP(A49,#REF!,5,FALSE))</f>
        <v>0</v>
      </c>
      <c r="N49" s="13"/>
      <c r="O49" s="35">
        <f t="shared" si="4"/>
        <v>0</v>
      </c>
      <c r="P49" s="43">
        <f>SUM(LARGE(D49:M49,{1}))</f>
        <v>0</v>
      </c>
      <c r="R49" s="45" t="s">
        <v>75</v>
      </c>
      <c r="S49" s="45" t="e">
        <f t="shared" si="2"/>
        <v>#DIV/0!</v>
      </c>
      <c r="U49" s="50">
        <v>0.6498759486822705</v>
      </c>
      <c r="V49" s="45" t="e">
        <f t="shared" si="3"/>
        <v>#DIV/0!</v>
      </c>
    </row>
    <row r="50" spans="1:22" x14ac:dyDescent="0.35">
      <c r="A50" s="1" t="s">
        <v>188</v>
      </c>
      <c r="B50" s="6">
        <f t="shared" si="5"/>
        <v>0</v>
      </c>
      <c r="C50" s="36" t="e">
        <f t="shared" si="6"/>
        <v>#DIV/0!</v>
      </c>
      <c r="D50" s="22">
        <f>IF(ISERROR(VLOOKUP(A50,'Race 5'!B$2:G$45,5,FALSE)),0,VLOOKUP(A50,'Race 5'!B$2:G$45,5,FALSE))</f>
        <v>0</v>
      </c>
      <c r="E50" s="22">
        <f>IF(ISERROR(VLOOKUP(A50,#REF!,5,FALSE)),0,VLOOKUP(A50,#REF!,5,FALSE))</f>
        <v>0</v>
      </c>
      <c r="F50" s="22">
        <f>IF(ISERROR(VLOOKUP(A50,#REF!,5,FALSE)),0,VLOOKUP(A50,#REF!,5,FALSE))</f>
        <v>0</v>
      </c>
      <c r="G50" s="22">
        <f>IF(ISERROR(VLOOKUP(A50,#REF!,5,FALSE)),0,VLOOKUP(A50,#REF!,5,FALSE))</f>
        <v>0</v>
      </c>
      <c r="H50" s="35">
        <f>IF(ISERROR(VLOOKUP(A50,#REF!,5,FALSE)),0,VLOOKUP(A50,#REF!,5,FALSE))</f>
        <v>0</v>
      </c>
      <c r="I50" s="35">
        <f>IF(ISERROR(VLOOKUP(A50,#REF!,5,FALSE)),0,VLOOKUP(A50,#REF!,5,FALSE))</f>
        <v>0</v>
      </c>
      <c r="J50" s="35">
        <f>IF(ISERROR(VLOOKUP(A50,#REF!,5,FALSE)),0,VLOOKUP(A50,#REF!,5,FALSE))</f>
        <v>0</v>
      </c>
      <c r="K50" s="22">
        <f>IF(ISERROR(VLOOKUP(A50,#REF!,5,FALSE)),0,VLOOKUP(A50,#REF!,5,FALSE))</f>
        <v>0</v>
      </c>
      <c r="L50" s="22">
        <f>IF(ISERROR(VLOOKUP(A50,#REF!,5,FALSE)),0,VLOOKUP(A50,#REF!,5,FALSE))</f>
        <v>0</v>
      </c>
      <c r="M50" s="22">
        <f>IF(ISERROR(VLOOKUP(A50,#REF!,5,FALSE)),0,VLOOKUP(A50,#REF!,5,FALSE))</f>
        <v>0</v>
      </c>
      <c r="N50" s="13"/>
      <c r="O50" s="35">
        <f t="shared" si="4"/>
        <v>0</v>
      </c>
      <c r="P50" s="43">
        <f>SUM(LARGE(D50:M50,{1}))</f>
        <v>0</v>
      </c>
      <c r="R50" s="45" t="s">
        <v>141</v>
      </c>
      <c r="S50" s="45" t="e">
        <f t="shared" si="2"/>
        <v>#DIV/0!</v>
      </c>
      <c r="U50" s="50">
        <v>0.55496498524623938</v>
      </c>
      <c r="V50" s="45" t="e">
        <f t="shared" si="3"/>
        <v>#DIV/0!</v>
      </c>
    </row>
    <row r="51" spans="1:22" x14ac:dyDescent="0.35">
      <c r="A51" s="1" t="s">
        <v>83</v>
      </c>
      <c r="B51" s="6">
        <f t="shared" si="5"/>
        <v>0</v>
      </c>
      <c r="C51" s="36" t="e">
        <f t="shared" si="6"/>
        <v>#DIV/0!</v>
      </c>
      <c r="D51" s="22">
        <f>IF(ISERROR(VLOOKUP(A51,'Race 5'!B$2:G$45,5,FALSE)),0,VLOOKUP(A51,'Race 5'!B$2:G$45,5,FALSE))</f>
        <v>0</v>
      </c>
      <c r="E51" s="22">
        <f>IF(ISERROR(VLOOKUP(A51,#REF!,5,FALSE)),0,VLOOKUP(A51,#REF!,5,FALSE))</f>
        <v>0</v>
      </c>
      <c r="F51" s="22">
        <f>IF(ISERROR(VLOOKUP(A51,#REF!,5,FALSE)),0,VLOOKUP(A51,#REF!,5,FALSE))</f>
        <v>0</v>
      </c>
      <c r="G51" s="22">
        <f>IF(ISERROR(VLOOKUP(A51,#REF!,5,FALSE)),0,VLOOKUP(A51,#REF!,5,FALSE))</f>
        <v>0</v>
      </c>
      <c r="H51" s="35">
        <f>IF(ISERROR(VLOOKUP(A51,#REF!,5,FALSE)),0,VLOOKUP(A51,#REF!,5,FALSE))</f>
        <v>0</v>
      </c>
      <c r="I51" s="35">
        <f>IF(ISERROR(VLOOKUP(A51,#REF!,5,FALSE)),0,VLOOKUP(A51,#REF!,5,FALSE))</f>
        <v>0</v>
      </c>
      <c r="J51" s="35">
        <f>IF(ISERROR(VLOOKUP(A51,#REF!,5,FALSE)),0,VLOOKUP(A51,#REF!,5,FALSE))</f>
        <v>0</v>
      </c>
      <c r="K51" s="22">
        <f>IF(ISERROR(VLOOKUP(A51,#REF!,5,FALSE)),0,VLOOKUP(A51,#REF!,5,FALSE))</f>
        <v>0</v>
      </c>
      <c r="L51" s="22">
        <f>IF(ISERROR(VLOOKUP(A51,#REF!,5,FALSE)),0,VLOOKUP(A51,#REF!,5,FALSE))</f>
        <v>0</v>
      </c>
      <c r="M51" s="22">
        <f>IF(ISERROR(VLOOKUP(A51,#REF!,5,FALSE)),0,VLOOKUP(A51,#REF!,5,FALSE))</f>
        <v>0</v>
      </c>
      <c r="N51" s="13"/>
      <c r="O51" s="35">
        <f t="shared" si="4"/>
        <v>0</v>
      </c>
      <c r="P51" s="43">
        <f>SUM(LARGE(D51:M51,{1}))</f>
        <v>0</v>
      </c>
      <c r="R51" s="45" t="s">
        <v>130</v>
      </c>
      <c r="S51" s="45" t="e">
        <f t="shared" si="2"/>
        <v>#DIV/0!</v>
      </c>
      <c r="U51" s="50">
        <v>0.61563717369730742</v>
      </c>
      <c r="V51" s="45" t="e">
        <f t="shared" si="3"/>
        <v>#DIV/0!</v>
      </c>
    </row>
    <row r="52" spans="1:22" x14ac:dyDescent="0.35">
      <c r="A52" s="1" t="s">
        <v>70</v>
      </c>
      <c r="B52" s="6">
        <f t="shared" si="5"/>
        <v>0</v>
      </c>
      <c r="C52" s="36" t="e">
        <f t="shared" si="6"/>
        <v>#DIV/0!</v>
      </c>
      <c r="D52" s="22">
        <f>IF(ISERROR(VLOOKUP(A52,'Race 5'!B$2:G$45,5,FALSE)),0,VLOOKUP(A52,'Race 5'!B$2:G$45,5,FALSE))</f>
        <v>0</v>
      </c>
      <c r="E52" s="22">
        <f>IF(ISERROR(VLOOKUP(A52,#REF!,5,FALSE)),0,VLOOKUP(A52,#REF!,5,FALSE))</f>
        <v>0</v>
      </c>
      <c r="F52" s="22">
        <f>IF(ISERROR(VLOOKUP(A52,#REF!,5,FALSE)),0,VLOOKUP(A52,#REF!,5,FALSE))</f>
        <v>0</v>
      </c>
      <c r="G52" s="22">
        <f>IF(ISERROR(VLOOKUP(A52,#REF!,5,FALSE)),0,VLOOKUP(A52,#REF!,5,FALSE))</f>
        <v>0</v>
      </c>
      <c r="H52" s="35">
        <f>IF(ISERROR(VLOOKUP(A52,#REF!,5,FALSE)),0,VLOOKUP(A52,#REF!,5,FALSE))</f>
        <v>0</v>
      </c>
      <c r="I52" s="35">
        <f>IF(ISERROR(VLOOKUP(A52,#REF!,5,FALSE)),0,VLOOKUP(A52,#REF!,5,FALSE))</f>
        <v>0</v>
      </c>
      <c r="J52" s="35">
        <f>IF(ISERROR(VLOOKUP(A52,#REF!,5,FALSE)),0,VLOOKUP(A52,#REF!,5,FALSE))</f>
        <v>0</v>
      </c>
      <c r="K52" s="22">
        <f>IF(ISERROR(VLOOKUP(A52,#REF!,5,FALSE)),0,VLOOKUP(A52,#REF!,5,FALSE))</f>
        <v>0</v>
      </c>
      <c r="L52" s="22">
        <f>IF(ISERROR(VLOOKUP(A52,#REF!,5,FALSE)),0,VLOOKUP(A52,#REF!,5,FALSE))</f>
        <v>0</v>
      </c>
      <c r="M52" s="22">
        <f>IF(ISERROR(VLOOKUP(A52,#REF!,5,FALSE)),0,VLOOKUP(A52,#REF!,5,FALSE))</f>
        <v>0</v>
      </c>
      <c r="N52" s="13"/>
      <c r="O52" s="35">
        <f t="shared" si="4"/>
        <v>0</v>
      </c>
      <c r="P52" s="43">
        <f>SUM(LARGE(D52:M52,{1}))</f>
        <v>0</v>
      </c>
      <c r="R52" s="45" t="s">
        <v>196</v>
      </c>
      <c r="S52" s="45" t="e">
        <f t="shared" si="2"/>
        <v>#N/A</v>
      </c>
      <c r="U52" s="50">
        <v>0.53392524822666743</v>
      </c>
      <c r="V52" s="45" t="e">
        <f t="shared" si="3"/>
        <v>#N/A</v>
      </c>
    </row>
    <row r="53" spans="1:22" x14ac:dyDescent="0.35">
      <c r="A53" s="1" t="s">
        <v>173</v>
      </c>
      <c r="B53" s="6">
        <f t="shared" si="5"/>
        <v>0</v>
      </c>
      <c r="C53" s="36" t="e">
        <f t="shared" si="6"/>
        <v>#DIV/0!</v>
      </c>
      <c r="D53" s="22">
        <f>IF(ISERROR(VLOOKUP(A53,'Race 5'!B$2:G$45,5,FALSE)),0,VLOOKUP(A53,'Race 5'!B$2:G$45,5,FALSE))</f>
        <v>0</v>
      </c>
      <c r="E53" s="22">
        <f>IF(ISERROR(VLOOKUP(A53,#REF!,5,FALSE)),0,VLOOKUP(A53,#REF!,5,FALSE))</f>
        <v>0</v>
      </c>
      <c r="F53" s="22">
        <f>IF(ISERROR(VLOOKUP(A53,#REF!,5,FALSE)),0,VLOOKUP(A53,#REF!,5,FALSE))</f>
        <v>0</v>
      </c>
      <c r="G53" s="22">
        <f>IF(ISERROR(VLOOKUP(A53,#REF!,5,FALSE)),0,VLOOKUP(A53,#REF!,5,FALSE))</f>
        <v>0</v>
      </c>
      <c r="H53" s="35">
        <f>IF(ISERROR(VLOOKUP(A53,#REF!,5,FALSE)),0,VLOOKUP(A53,#REF!,5,FALSE))</f>
        <v>0</v>
      </c>
      <c r="I53" s="35">
        <f>IF(ISERROR(VLOOKUP(A53,#REF!,5,FALSE)),0,VLOOKUP(A53,#REF!,5,FALSE))</f>
        <v>0</v>
      </c>
      <c r="J53" s="35">
        <f>IF(ISERROR(VLOOKUP(A53,#REF!,5,FALSE)),0,VLOOKUP(A53,#REF!,5,FALSE))</f>
        <v>0</v>
      </c>
      <c r="K53" s="22">
        <f>IF(ISERROR(VLOOKUP(A53,#REF!,5,FALSE)),0,VLOOKUP(A53,#REF!,5,FALSE))</f>
        <v>0</v>
      </c>
      <c r="L53" s="22">
        <f>IF(ISERROR(VLOOKUP(A53,#REF!,5,FALSE)),0,VLOOKUP(A53,#REF!,5,FALSE))</f>
        <v>0</v>
      </c>
      <c r="M53" s="22">
        <f>IF(ISERROR(VLOOKUP(A53,#REF!,5,FALSE)),0,VLOOKUP(A53,#REF!,5,FALSE))</f>
        <v>0</v>
      </c>
      <c r="N53" s="13"/>
      <c r="O53" s="35">
        <f t="shared" si="4"/>
        <v>0</v>
      </c>
      <c r="P53" s="43">
        <f>SUM(LARGE(D53:M53,{1}))</f>
        <v>0</v>
      </c>
      <c r="R53" s="45" t="s">
        <v>123</v>
      </c>
      <c r="S53" s="45" t="e">
        <f t="shared" si="2"/>
        <v>#DIV/0!</v>
      </c>
      <c r="U53" s="50">
        <v>0.64074837937600748</v>
      </c>
      <c r="V53" s="45" t="e">
        <f t="shared" si="3"/>
        <v>#DIV/0!</v>
      </c>
    </row>
    <row r="54" spans="1:22" x14ac:dyDescent="0.35">
      <c r="A54" s="1" t="s">
        <v>126</v>
      </c>
      <c r="B54" s="6">
        <f t="shared" si="5"/>
        <v>0</v>
      </c>
      <c r="C54" s="36" t="e">
        <f t="shared" si="6"/>
        <v>#DIV/0!</v>
      </c>
      <c r="D54" s="22">
        <f>IF(ISERROR(VLOOKUP(A54,'Race 5'!B$2:G$45,5,FALSE)),0,VLOOKUP(A54,'Race 5'!B$2:G$45,5,FALSE))</f>
        <v>0</v>
      </c>
      <c r="E54" s="22">
        <f>IF(ISERROR(VLOOKUP(A54,#REF!,5,FALSE)),0,VLOOKUP(A54,#REF!,5,FALSE))</f>
        <v>0</v>
      </c>
      <c r="F54" s="22">
        <f>IF(ISERROR(VLOOKUP(A54,#REF!,5,FALSE)),0,VLOOKUP(A54,#REF!,5,FALSE))</f>
        <v>0</v>
      </c>
      <c r="G54" s="22">
        <f>IF(ISERROR(VLOOKUP(A54,#REF!,5,FALSE)),0,VLOOKUP(A54,#REF!,5,FALSE))</f>
        <v>0</v>
      </c>
      <c r="H54" s="22">
        <f>IF(ISERROR(VLOOKUP(A54,#REF!,5,FALSE)),0,VLOOKUP(A54,#REF!,5,FALSE))</f>
        <v>0</v>
      </c>
      <c r="I54" s="22">
        <f>IF(ISERROR(VLOOKUP(A54,#REF!,5,FALSE)),0,VLOOKUP(A54,#REF!,5,FALSE))</f>
        <v>0</v>
      </c>
      <c r="J54" s="22">
        <f>IF(ISERROR(VLOOKUP(A54,#REF!,5,FALSE)),0,VLOOKUP(A54,#REF!,5,FALSE))</f>
        <v>0</v>
      </c>
      <c r="K54" s="22">
        <f>IF(ISERROR(VLOOKUP(A54,#REF!,5,FALSE)),0,VLOOKUP(A54,#REF!,5,FALSE))</f>
        <v>0</v>
      </c>
      <c r="L54" s="22">
        <f>IF(ISERROR(VLOOKUP(A54,#REF!,5,FALSE)),0,VLOOKUP(A54,#REF!,5,FALSE))</f>
        <v>0</v>
      </c>
      <c r="M54" s="22">
        <f>IF(ISERROR(VLOOKUP(A54,#REF!,5,FALSE)),0,VLOOKUP(A54,#REF!,5,FALSE))</f>
        <v>0</v>
      </c>
      <c r="N54" s="13"/>
      <c r="O54" s="35">
        <f t="shared" si="4"/>
        <v>0</v>
      </c>
      <c r="P54" s="43">
        <f>SUM(LARGE(D54:M54,{1}))</f>
        <v>0</v>
      </c>
      <c r="R54" s="45" t="s">
        <v>92</v>
      </c>
      <c r="S54" s="45" t="e">
        <f t="shared" si="2"/>
        <v>#DIV/0!</v>
      </c>
      <c r="U54" s="50">
        <v>0.70956769789066543</v>
      </c>
      <c r="V54" s="45" t="e">
        <f t="shared" si="3"/>
        <v>#DIV/0!</v>
      </c>
    </row>
    <row r="55" spans="1:22" x14ac:dyDescent="0.35">
      <c r="A55" s="1" t="s">
        <v>120</v>
      </c>
      <c r="B55" s="6">
        <f t="shared" si="5"/>
        <v>0</v>
      </c>
      <c r="C55" s="36" t="e">
        <f t="shared" si="6"/>
        <v>#DIV/0!</v>
      </c>
      <c r="D55" s="22">
        <f>IF(ISERROR(VLOOKUP(A55,'Race 5'!B$2:G$45,5,FALSE)),0,VLOOKUP(A55,'Race 5'!B$2:G$45,5,FALSE))</f>
        <v>0</v>
      </c>
      <c r="E55" s="22">
        <f>IF(ISERROR(VLOOKUP(A55,#REF!,5,FALSE)),0,VLOOKUP(A55,#REF!,5,FALSE))</f>
        <v>0</v>
      </c>
      <c r="F55" s="22">
        <f>IF(ISERROR(VLOOKUP(A55,#REF!,5,FALSE)),0,VLOOKUP(A55,#REF!,5,FALSE))</f>
        <v>0</v>
      </c>
      <c r="G55" s="22">
        <f>IF(ISERROR(VLOOKUP(A55,#REF!,5,FALSE)),0,VLOOKUP(A55,#REF!,5,FALSE))</f>
        <v>0</v>
      </c>
      <c r="H55" s="35">
        <f>IF(ISERROR(VLOOKUP(A55,#REF!,5,FALSE)),0,VLOOKUP(A55,#REF!,5,FALSE))</f>
        <v>0</v>
      </c>
      <c r="I55" s="35">
        <f>IF(ISERROR(VLOOKUP(A55,#REF!,5,FALSE)),0,VLOOKUP(A55,#REF!,5,FALSE))</f>
        <v>0</v>
      </c>
      <c r="J55" s="35">
        <f>IF(ISERROR(VLOOKUP(A55,#REF!,5,FALSE)),0,VLOOKUP(A55,#REF!,5,FALSE))</f>
        <v>0</v>
      </c>
      <c r="K55" s="22">
        <f>IF(ISERROR(VLOOKUP(A55,#REF!,5,FALSE)),0,VLOOKUP(A55,#REF!,5,FALSE))</f>
        <v>0</v>
      </c>
      <c r="L55" s="22">
        <f>IF(ISERROR(VLOOKUP(A55,#REF!,5,FALSE)),0,VLOOKUP(A55,#REF!,5,FALSE))</f>
        <v>0</v>
      </c>
      <c r="M55" s="22">
        <f>IF(ISERROR(VLOOKUP(A55,#REF!,5,FALSE)),0,VLOOKUP(A55,#REF!,5,FALSE))</f>
        <v>0</v>
      </c>
      <c r="N55" s="13"/>
      <c r="O55" s="35">
        <f t="shared" si="4"/>
        <v>0</v>
      </c>
      <c r="P55" s="43">
        <f>SUM(LARGE(D55:M55,{1}))</f>
        <v>0</v>
      </c>
      <c r="R55" s="45" t="s">
        <v>82</v>
      </c>
      <c r="S55" s="45" t="e">
        <f t="shared" si="2"/>
        <v>#N/A</v>
      </c>
      <c r="U55" s="50">
        <v>0.5918493297654569</v>
      </c>
      <c r="V55" s="45" t="e">
        <f t="shared" si="3"/>
        <v>#N/A</v>
      </c>
    </row>
    <row r="56" spans="1:22" x14ac:dyDescent="0.35">
      <c r="A56" s="1" t="s">
        <v>104</v>
      </c>
      <c r="B56" s="6">
        <f t="shared" si="5"/>
        <v>0</v>
      </c>
      <c r="C56" s="36" t="e">
        <f t="shared" si="6"/>
        <v>#DIV/0!</v>
      </c>
      <c r="D56" s="22">
        <f>IF(ISERROR(VLOOKUP(A56,'Race 5'!B$2:G$45,5,FALSE)),0,VLOOKUP(A56,'Race 5'!B$2:G$45,5,FALSE))</f>
        <v>0</v>
      </c>
      <c r="E56" s="22">
        <f>IF(ISERROR(VLOOKUP(A56,#REF!,5,FALSE)),0,VLOOKUP(A56,#REF!,5,FALSE))</f>
        <v>0</v>
      </c>
      <c r="F56" s="22">
        <f>IF(ISERROR(VLOOKUP(A56,#REF!,5,FALSE)),0,VLOOKUP(A56,#REF!,5,FALSE))</f>
        <v>0</v>
      </c>
      <c r="G56" s="22">
        <f>IF(ISERROR(VLOOKUP(A56,#REF!,5,FALSE)),0,VLOOKUP(A56,#REF!,5,FALSE))</f>
        <v>0</v>
      </c>
      <c r="H56" s="35">
        <f>IF(ISERROR(VLOOKUP(A56,#REF!,5,FALSE)),0,VLOOKUP(A56,#REF!,5,FALSE))</f>
        <v>0</v>
      </c>
      <c r="I56" s="35">
        <f>IF(ISERROR(VLOOKUP(A56,#REF!,5,FALSE)),0,VLOOKUP(A56,#REF!,5,FALSE))</f>
        <v>0</v>
      </c>
      <c r="J56" s="35">
        <f>IF(ISERROR(VLOOKUP(A56,#REF!,5,FALSE)),0,VLOOKUP(A56,#REF!,5,FALSE))</f>
        <v>0</v>
      </c>
      <c r="K56" s="22">
        <f>IF(ISERROR(VLOOKUP(A56,#REF!,5,FALSE)),0,VLOOKUP(A56,#REF!,5,FALSE))</f>
        <v>0</v>
      </c>
      <c r="L56" s="22">
        <f>IF(ISERROR(VLOOKUP(A56,#REF!,5,FALSE)),0,VLOOKUP(A56,#REF!,5,FALSE))</f>
        <v>0</v>
      </c>
      <c r="M56" s="22">
        <f>IF(ISERROR(VLOOKUP(A56,#REF!,5,FALSE)),0,VLOOKUP(A56,#REF!,5,FALSE))</f>
        <v>0</v>
      </c>
      <c r="N56" s="13"/>
      <c r="O56" s="35">
        <f t="shared" si="4"/>
        <v>0</v>
      </c>
      <c r="P56" s="43">
        <f>SUM(LARGE(D56:M56,{1}))</f>
        <v>0</v>
      </c>
      <c r="R56" s="45" t="s">
        <v>132</v>
      </c>
      <c r="S56" s="45" t="e">
        <f t="shared" si="2"/>
        <v>#N/A</v>
      </c>
      <c r="U56" s="50">
        <v>0.71692631848001331</v>
      </c>
      <c r="V56" s="45" t="e">
        <f t="shared" si="3"/>
        <v>#N/A</v>
      </c>
    </row>
    <row r="57" spans="1:22" x14ac:dyDescent="0.35">
      <c r="A57" s="1" t="s">
        <v>62</v>
      </c>
      <c r="B57" s="6">
        <f t="shared" si="5"/>
        <v>0</v>
      </c>
      <c r="C57" s="36" t="e">
        <f t="shared" si="6"/>
        <v>#DIV/0!</v>
      </c>
      <c r="D57" s="22">
        <f>IF(ISERROR(VLOOKUP(A57,'Race 5'!B$2:G$45,5,FALSE)),0,VLOOKUP(A57,'Race 5'!B$2:G$45,5,FALSE))</f>
        <v>0</v>
      </c>
      <c r="E57" s="22">
        <f>IF(ISERROR(VLOOKUP(A57,#REF!,5,FALSE)),0,VLOOKUP(A57,#REF!,5,FALSE))</f>
        <v>0</v>
      </c>
      <c r="F57" s="22">
        <f>IF(ISERROR(VLOOKUP(A57,#REF!,5,FALSE)),0,VLOOKUP(A57,#REF!,5,FALSE))</f>
        <v>0</v>
      </c>
      <c r="G57" s="22">
        <f>IF(ISERROR(VLOOKUP(A57,#REF!,5,FALSE)),0,VLOOKUP(A57,#REF!,5,FALSE))</f>
        <v>0</v>
      </c>
      <c r="H57" s="35">
        <f>IF(ISERROR(VLOOKUP(A57,#REF!,5,FALSE)),0,VLOOKUP(A57,#REF!,5,FALSE))</f>
        <v>0</v>
      </c>
      <c r="I57" s="35">
        <f>IF(ISERROR(VLOOKUP(A57,#REF!,5,FALSE)),0,VLOOKUP(A57,#REF!,5,FALSE))</f>
        <v>0</v>
      </c>
      <c r="J57" s="35">
        <f>IF(ISERROR(VLOOKUP(A57,#REF!,5,FALSE)),0,VLOOKUP(A57,#REF!,5,FALSE))</f>
        <v>0</v>
      </c>
      <c r="K57" s="22">
        <f>IF(ISERROR(VLOOKUP(A57,#REF!,5,FALSE)),0,VLOOKUP(A57,#REF!,5,FALSE))</f>
        <v>0</v>
      </c>
      <c r="L57" s="22">
        <f>IF(ISERROR(VLOOKUP(A57,#REF!,5,FALSE)),0,VLOOKUP(A57,#REF!,5,FALSE))</f>
        <v>0</v>
      </c>
      <c r="M57" s="22">
        <f>IF(ISERROR(VLOOKUP(A57,#REF!,5,FALSE)),0,VLOOKUP(A57,#REF!,5,FALSE))</f>
        <v>0</v>
      </c>
      <c r="N57" s="13"/>
      <c r="O57" s="35">
        <f t="shared" si="4"/>
        <v>0</v>
      </c>
      <c r="P57" s="43">
        <f>SUM(LARGE(D57:M57,{1}))</f>
        <v>0</v>
      </c>
      <c r="R57" s="45" t="s">
        <v>71</v>
      </c>
      <c r="S57" s="45" t="e">
        <f t="shared" si="2"/>
        <v>#DIV/0!</v>
      </c>
      <c r="U57" s="50">
        <v>0.73206427138298247</v>
      </c>
      <c r="V57" s="45" t="e">
        <f t="shared" si="3"/>
        <v>#DIV/0!</v>
      </c>
    </row>
    <row r="58" spans="1:22" x14ac:dyDescent="0.35">
      <c r="A58" s="1" t="s">
        <v>169</v>
      </c>
      <c r="B58" s="6">
        <f t="shared" si="5"/>
        <v>0</v>
      </c>
      <c r="C58" s="36" t="e">
        <f t="shared" si="6"/>
        <v>#DIV/0!</v>
      </c>
      <c r="D58" s="22">
        <f>IF(ISERROR(VLOOKUP(A58,'Race 5'!B$2:G$45,5,FALSE)),0,VLOOKUP(A58,'Race 5'!B$2:G$45,5,FALSE))</f>
        <v>0</v>
      </c>
      <c r="E58" s="22">
        <f>IF(ISERROR(VLOOKUP(A58,#REF!,5,FALSE)),0,VLOOKUP(A58,#REF!,5,FALSE))</f>
        <v>0</v>
      </c>
      <c r="F58" s="22">
        <f>IF(ISERROR(VLOOKUP(A58,#REF!,5,FALSE)),0,VLOOKUP(A58,#REF!,5,FALSE))</f>
        <v>0</v>
      </c>
      <c r="G58" s="22">
        <f>IF(ISERROR(VLOOKUP(A58,#REF!,5,FALSE)),0,VLOOKUP(A58,#REF!,5,FALSE))</f>
        <v>0</v>
      </c>
      <c r="H58" s="35">
        <f>IF(ISERROR(VLOOKUP(A58,#REF!,5,FALSE)),0,VLOOKUP(A58,#REF!,5,FALSE))</f>
        <v>0</v>
      </c>
      <c r="I58" s="35">
        <f>IF(ISERROR(VLOOKUP(A58,#REF!,5,FALSE)),0,VLOOKUP(A58,#REF!,5,FALSE))</f>
        <v>0</v>
      </c>
      <c r="J58" s="35">
        <f>IF(ISERROR(VLOOKUP(A58,#REF!,5,FALSE)),0,VLOOKUP(A58,#REF!,5,FALSE))</f>
        <v>0</v>
      </c>
      <c r="K58" s="22">
        <f>IF(ISERROR(VLOOKUP(A58,#REF!,5,FALSE)),0,VLOOKUP(A58,#REF!,5,FALSE))</f>
        <v>0</v>
      </c>
      <c r="L58" s="22">
        <f>IF(ISERROR(VLOOKUP(A58,#REF!,5,FALSE)),0,VLOOKUP(A58,#REF!,5,FALSE))</f>
        <v>0</v>
      </c>
      <c r="M58" s="22">
        <f>IF(ISERROR(VLOOKUP(A58,#REF!,5,FALSE)),0,VLOOKUP(A58,#REF!,5,FALSE))</f>
        <v>0</v>
      </c>
      <c r="N58" s="13"/>
      <c r="O58" s="35">
        <f t="shared" si="4"/>
        <v>0</v>
      </c>
      <c r="P58" s="43">
        <f>SUM(LARGE(D58:M58,{1}))</f>
        <v>0</v>
      </c>
      <c r="R58" s="45" t="s">
        <v>109</v>
      </c>
      <c r="S58" s="45" t="e">
        <f t="shared" si="2"/>
        <v>#DIV/0!</v>
      </c>
      <c r="U58" s="50">
        <v>0.67228942833599947</v>
      </c>
      <c r="V58" s="45" t="e">
        <f t="shared" si="3"/>
        <v>#DIV/0!</v>
      </c>
    </row>
    <row r="59" spans="1:22" x14ac:dyDescent="0.35">
      <c r="A59" s="1" t="s">
        <v>63</v>
      </c>
      <c r="B59" s="6">
        <f t="shared" si="5"/>
        <v>0</v>
      </c>
      <c r="C59" s="36" t="e">
        <f t="shared" si="6"/>
        <v>#DIV/0!</v>
      </c>
      <c r="D59" s="22">
        <f>IF(ISERROR(VLOOKUP(A59,'Race 5'!B$2:G$45,5,FALSE)),0,VLOOKUP(A59,'Race 5'!B$2:G$45,5,FALSE))</f>
        <v>0</v>
      </c>
      <c r="E59" s="22">
        <f>IF(ISERROR(VLOOKUP(A59,#REF!,5,FALSE)),0,VLOOKUP(A59,#REF!,5,FALSE))</f>
        <v>0</v>
      </c>
      <c r="F59" s="22">
        <f>IF(ISERROR(VLOOKUP(A59,#REF!,5,FALSE)),0,VLOOKUP(A59,#REF!,5,FALSE))</f>
        <v>0</v>
      </c>
      <c r="G59" s="22">
        <f>IF(ISERROR(VLOOKUP(A59,#REF!,5,FALSE)),0,VLOOKUP(A59,#REF!,5,FALSE))</f>
        <v>0</v>
      </c>
      <c r="H59" s="35">
        <f>IF(ISERROR(VLOOKUP(A59,#REF!,5,FALSE)),0,VLOOKUP(A59,#REF!,5,FALSE))</f>
        <v>0</v>
      </c>
      <c r="I59" s="35">
        <f>IF(ISERROR(VLOOKUP(A59,#REF!,5,FALSE)),0,VLOOKUP(A59,#REF!,5,FALSE))</f>
        <v>0</v>
      </c>
      <c r="J59" s="35">
        <f>IF(ISERROR(VLOOKUP(A59,#REF!,5,FALSE)),0,VLOOKUP(A59,#REF!,5,FALSE))</f>
        <v>0</v>
      </c>
      <c r="K59" s="22">
        <f>IF(ISERROR(VLOOKUP(A59,#REF!,5,FALSE)),0,VLOOKUP(A59,#REF!,5,FALSE))</f>
        <v>0</v>
      </c>
      <c r="L59" s="22">
        <f>IF(ISERROR(VLOOKUP(A59,#REF!,5,FALSE)),0,VLOOKUP(A59,#REF!,5,FALSE))</f>
        <v>0</v>
      </c>
      <c r="M59" s="22">
        <f>IF(ISERROR(VLOOKUP(A59,#REF!,5,FALSE)),0,VLOOKUP(A59,#REF!,5,FALSE))</f>
        <v>0</v>
      </c>
      <c r="N59" s="13"/>
      <c r="O59" s="35">
        <f t="shared" si="4"/>
        <v>0</v>
      </c>
      <c r="P59" s="43">
        <f>SUM(LARGE(D59:M59,{1}))</f>
        <v>0</v>
      </c>
      <c r="R59" s="45" t="s">
        <v>95</v>
      </c>
      <c r="S59" s="45" t="e">
        <f t="shared" si="2"/>
        <v>#DIV/0!</v>
      </c>
      <c r="U59" s="50">
        <v>0.68275083041945173</v>
      </c>
      <c r="V59" s="45" t="e">
        <f t="shared" si="3"/>
        <v>#DIV/0!</v>
      </c>
    </row>
    <row r="60" spans="1:22" x14ac:dyDescent="0.35">
      <c r="A60" s="1" t="s">
        <v>115</v>
      </c>
      <c r="B60" s="6">
        <f t="shared" si="5"/>
        <v>0</v>
      </c>
      <c r="C60" s="36" t="e">
        <f t="shared" si="6"/>
        <v>#DIV/0!</v>
      </c>
      <c r="D60" s="22">
        <f>IF(ISERROR(VLOOKUP(A60,'Race 5'!B$2:G$45,5,FALSE)),0,VLOOKUP(A60,'Race 5'!B$2:G$45,5,FALSE))</f>
        <v>0</v>
      </c>
      <c r="E60" s="22">
        <f>IF(ISERROR(VLOOKUP(A60,#REF!,5,FALSE)),0,VLOOKUP(A60,#REF!,5,FALSE))</f>
        <v>0</v>
      </c>
      <c r="F60" s="22">
        <f>IF(ISERROR(VLOOKUP(A60,#REF!,5,FALSE)),0,VLOOKUP(A60,#REF!,5,FALSE))</f>
        <v>0</v>
      </c>
      <c r="G60" s="22">
        <f>IF(ISERROR(VLOOKUP(A60,#REF!,5,FALSE)),0,VLOOKUP(A60,#REF!,5,FALSE))</f>
        <v>0</v>
      </c>
      <c r="H60" s="35">
        <f>IF(ISERROR(VLOOKUP(A60,#REF!,5,FALSE)),0,VLOOKUP(A60,#REF!,5,FALSE))</f>
        <v>0</v>
      </c>
      <c r="I60" s="35">
        <f>IF(ISERROR(VLOOKUP(A60,#REF!,5,FALSE)),0,VLOOKUP(A60,#REF!,5,FALSE))</f>
        <v>0</v>
      </c>
      <c r="J60" s="35">
        <f>IF(ISERROR(VLOOKUP(A60,#REF!,5,FALSE)),0,VLOOKUP(A60,#REF!,5,FALSE))</f>
        <v>0</v>
      </c>
      <c r="K60" s="22">
        <f>IF(ISERROR(VLOOKUP(A60,#REF!,5,FALSE)),0,VLOOKUP(A60,#REF!,5,FALSE))</f>
        <v>0</v>
      </c>
      <c r="L60" s="22">
        <f>IF(ISERROR(VLOOKUP(A60,#REF!,5,FALSE)),0,VLOOKUP(A60,#REF!,5,FALSE))</f>
        <v>0</v>
      </c>
      <c r="M60" s="22">
        <f>IF(ISERROR(VLOOKUP(A60,#REF!,5,FALSE)),0,VLOOKUP(A60,#REF!,5,FALSE))</f>
        <v>0</v>
      </c>
      <c r="N60" s="13"/>
      <c r="O60" s="35">
        <f t="shared" si="4"/>
        <v>0</v>
      </c>
      <c r="P60" s="43">
        <f>SUM(LARGE(D60:M60,{1}))</f>
        <v>0</v>
      </c>
      <c r="R60" s="45" t="s">
        <v>197</v>
      </c>
      <c r="S60" s="45" t="e">
        <f t="shared" si="2"/>
        <v>#N/A</v>
      </c>
      <c r="U60" s="50">
        <v>0.80564954513155207</v>
      </c>
      <c r="V60" s="45" t="e">
        <f t="shared" si="3"/>
        <v>#N/A</v>
      </c>
    </row>
    <row r="61" spans="1:22" x14ac:dyDescent="0.35">
      <c r="A61" s="1" t="s">
        <v>155</v>
      </c>
      <c r="B61" s="6">
        <f t="shared" si="5"/>
        <v>0</v>
      </c>
      <c r="C61" s="36" t="e">
        <f t="shared" si="6"/>
        <v>#DIV/0!</v>
      </c>
      <c r="D61" s="22">
        <f>IF(ISERROR(VLOOKUP(A61,'Race 5'!B$2:G$45,5,FALSE)),0,VLOOKUP(A61,'Race 5'!B$2:G$45,5,FALSE))</f>
        <v>0</v>
      </c>
      <c r="E61" s="22">
        <f>IF(ISERROR(VLOOKUP(A61,#REF!,5,FALSE)),0,VLOOKUP(A61,#REF!,5,FALSE))</f>
        <v>0</v>
      </c>
      <c r="F61" s="22">
        <f>IF(ISERROR(VLOOKUP(A61,#REF!,5,FALSE)),0,VLOOKUP(A61,#REF!,5,FALSE))</f>
        <v>0</v>
      </c>
      <c r="G61" s="22">
        <f>IF(ISERROR(VLOOKUP(A61,#REF!,5,FALSE)),0,VLOOKUP(A61,#REF!,5,FALSE))</f>
        <v>0</v>
      </c>
      <c r="H61" s="22">
        <f>IF(ISERROR(VLOOKUP(A61,#REF!,5,FALSE)),0,VLOOKUP(A61,#REF!,5,FALSE))</f>
        <v>0</v>
      </c>
      <c r="I61" s="22">
        <f>IF(ISERROR(VLOOKUP(A61,#REF!,5,FALSE)),0,VLOOKUP(A61,#REF!,5,FALSE))</f>
        <v>0</v>
      </c>
      <c r="J61" s="22">
        <f>IF(ISERROR(VLOOKUP(A61,#REF!,5,FALSE)),0,VLOOKUP(A61,#REF!,5,FALSE))</f>
        <v>0</v>
      </c>
      <c r="K61" s="22">
        <f>IF(ISERROR(VLOOKUP(A61,#REF!,5,FALSE)),0,VLOOKUP(A61,#REF!,5,FALSE))</f>
        <v>0</v>
      </c>
      <c r="L61" s="22">
        <f>IF(ISERROR(VLOOKUP(A61,#REF!,5,FALSE)),0,VLOOKUP(A61,#REF!,5,FALSE))</f>
        <v>0</v>
      </c>
      <c r="M61" s="22">
        <f>IF(ISERROR(VLOOKUP(A61,#REF!,5,FALSE)),0,VLOOKUP(A61,#REF!,5,FALSE))</f>
        <v>0</v>
      </c>
      <c r="N61" s="13"/>
      <c r="O61" s="35">
        <f t="shared" si="4"/>
        <v>0</v>
      </c>
      <c r="P61" s="43">
        <f>SUM(LARGE(D61:M61,{1}))</f>
        <v>0</v>
      </c>
      <c r="R61" s="45" t="s">
        <v>96</v>
      </c>
      <c r="S61" s="45" t="e">
        <f t="shared" si="2"/>
        <v>#DIV/0!</v>
      </c>
      <c r="U61" s="50">
        <v>0.65514834551862466</v>
      </c>
      <c r="V61" s="45" t="e">
        <f t="shared" si="3"/>
        <v>#DIV/0!</v>
      </c>
    </row>
    <row r="62" spans="1:22" x14ac:dyDescent="0.35">
      <c r="A62" s="1" t="s">
        <v>183</v>
      </c>
      <c r="B62" s="6">
        <f t="shared" si="5"/>
        <v>0</v>
      </c>
      <c r="C62" s="36" t="e">
        <f t="shared" si="6"/>
        <v>#DIV/0!</v>
      </c>
      <c r="D62" s="22">
        <f>IF(ISERROR(VLOOKUP(A62,'Race 5'!B$2:G$45,5,FALSE)),0,VLOOKUP(A62,'Race 5'!B$2:G$45,5,FALSE))</f>
        <v>0</v>
      </c>
      <c r="E62" s="22">
        <f>IF(ISERROR(VLOOKUP(A62,#REF!,5,FALSE)),0,VLOOKUP(A62,#REF!,5,FALSE))</f>
        <v>0</v>
      </c>
      <c r="F62" s="22">
        <f>IF(ISERROR(VLOOKUP(A62,#REF!,5,FALSE)),0,VLOOKUP(A62,#REF!,5,FALSE))</f>
        <v>0</v>
      </c>
      <c r="G62" s="22">
        <f>IF(ISERROR(VLOOKUP(A62,#REF!,5,FALSE)),0,VLOOKUP(A62,#REF!,5,FALSE))</f>
        <v>0</v>
      </c>
      <c r="H62" s="35">
        <f>IF(ISERROR(VLOOKUP(A62,#REF!,5,FALSE)),0,VLOOKUP(A62,#REF!,5,FALSE))</f>
        <v>0</v>
      </c>
      <c r="I62" s="35">
        <f>IF(ISERROR(VLOOKUP(A62,#REF!,5,FALSE)),0,VLOOKUP(A62,#REF!,5,FALSE))</f>
        <v>0</v>
      </c>
      <c r="J62" s="35">
        <f>IF(ISERROR(VLOOKUP(A62,#REF!,5,FALSE)),0,VLOOKUP(A62,#REF!,5,FALSE))</f>
        <v>0</v>
      </c>
      <c r="K62" s="22">
        <f>IF(ISERROR(VLOOKUP(A62,#REF!,5,FALSE)),0,VLOOKUP(A62,#REF!,5,FALSE))</f>
        <v>0</v>
      </c>
      <c r="L62" s="22">
        <f>IF(ISERROR(VLOOKUP(A62,#REF!,5,FALSE)),0,VLOOKUP(A62,#REF!,5,FALSE))</f>
        <v>0</v>
      </c>
      <c r="M62" s="22">
        <f>IF(ISERROR(VLOOKUP(A62,#REF!,5,FALSE)),0,VLOOKUP(A62,#REF!,5,FALSE))</f>
        <v>0</v>
      </c>
      <c r="N62" s="13"/>
      <c r="O62" s="35">
        <f t="shared" si="4"/>
        <v>0</v>
      </c>
      <c r="P62" s="43">
        <f>SUM(LARGE(D62:M62,{1}))</f>
        <v>0</v>
      </c>
      <c r="R62" s="45" t="s">
        <v>198</v>
      </c>
      <c r="S62" s="45" t="e">
        <f t="shared" si="2"/>
        <v>#N/A</v>
      </c>
      <c r="U62" s="50">
        <v>0.58216876402721462</v>
      </c>
      <c r="V62" s="45" t="e">
        <f t="shared" si="3"/>
        <v>#N/A</v>
      </c>
    </row>
    <row r="63" spans="1:22" x14ac:dyDescent="0.35">
      <c r="A63" s="1" t="s">
        <v>191</v>
      </c>
      <c r="B63" s="6">
        <f t="shared" ref="B63:B85" si="7">COUNTIF(D63:M63,"&gt;0")</f>
        <v>0</v>
      </c>
      <c r="C63" s="36" t="e">
        <f t="shared" ref="C63:C85" si="8">SUM(D63:M63)/B63</f>
        <v>#DIV/0!</v>
      </c>
      <c r="D63" s="22">
        <f>IF(ISERROR(VLOOKUP(A63,'Race 5'!B$2:G$45,5,FALSE)),0,VLOOKUP(A63,'Race 5'!B$2:G$45,5,FALSE))</f>
        <v>0</v>
      </c>
      <c r="E63" s="22">
        <f>IF(ISERROR(VLOOKUP(A63,#REF!,5,FALSE)),0,VLOOKUP(A63,#REF!,5,FALSE))</f>
        <v>0</v>
      </c>
      <c r="F63" s="22">
        <f>IF(ISERROR(VLOOKUP(A63,#REF!,5,FALSE)),0,VLOOKUP(A63,#REF!,5,FALSE))</f>
        <v>0</v>
      </c>
      <c r="G63" s="22">
        <f>IF(ISERROR(VLOOKUP(A63,#REF!,5,FALSE)),0,VLOOKUP(A63,#REF!,5,FALSE))</f>
        <v>0</v>
      </c>
      <c r="H63" s="35">
        <f>IF(ISERROR(VLOOKUP(A63,#REF!,5,FALSE)),0,VLOOKUP(A63,#REF!,5,FALSE))</f>
        <v>0</v>
      </c>
      <c r="I63" s="35">
        <f>IF(ISERROR(VLOOKUP(A63,#REF!,5,FALSE)),0,VLOOKUP(A63,#REF!,5,FALSE))</f>
        <v>0</v>
      </c>
      <c r="J63" s="35">
        <f>IF(ISERROR(VLOOKUP(A63,#REF!,5,FALSE)),0,VLOOKUP(A63,#REF!,5,FALSE))</f>
        <v>0</v>
      </c>
      <c r="K63" s="22">
        <f>IF(ISERROR(VLOOKUP(A63,#REF!,5,FALSE)),0,VLOOKUP(A63,#REF!,5,FALSE))</f>
        <v>0</v>
      </c>
      <c r="L63" s="22">
        <f>IF(ISERROR(VLOOKUP(A63,#REF!,5,FALSE)),0,VLOOKUP(A63,#REF!,5,FALSE))</f>
        <v>0</v>
      </c>
      <c r="M63" s="22">
        <f>IF(ISERROR(VLOOKUP(A63,#REF!,5,FALSE)),0,VLOOKUP(A63,#REF!,5,FALSE))</f>
        <v>0</v>
      </c>
      <c r="N63" s="13"/>
      <c r="O63" s="35">
        <f t="shared" si="4"/>
        <v>0</v>
      </c>
      <c r="P63" s="43">
        <f>SUM(LARGE(D63:M63,{1}))</f>
        <v>0</v>
      </c>
      <c r="R63" s="45" t="s">
        <v>100</v>
      </c>
      <c r="S63" s="45" t="e">
        <f t="shared" si="2"/>
        <v>#DIV/0!</v>
      </c>
      <c r="U63" s="50">
        <v>0.48327080890582907</v>
      </c>
      <c r="V63" s="45" t="e">
        <f t="shared" si="3"/>
        <v>#DIV/0!</v>
      </c>
    </row>
    <row r="64" spans="1:22" x14ac:dyDescent="0.35">
      <c r="A64" s="1" t="s">
        <v>145</v>
      </c>
      <c r="B64" s="6">
        <f t="shared" si="7"/>
        <v>0</v>
      </c>
      <c r="C64" s="36" t="e">
        <f t="shared" si="8"/>
        <v>#DIV/0!</v>
      </c>
      <c r="D64" s="22">
        <f>IF(ISERROR(VLOOKUP(A64,'Race 5'!B$2:G$45,5,FALSE)),0,VLOOKUP(A64,'Race 5'!B$2:G$45,5,FALSE))</f>
        <v>0</v>
      </c>
      <c r="E64" s="22">
        <f>IF(ISERROR(VLOOKUP(A64,#REF!,5,FALSE)),0,VLOOKUP(A64,#REF!,5,FALSE))</f>
        <v>0</v>
      </c>
      <c r="F64" s="22">
        <f>IF(ISERROR(VLOOKUP(A64,#REF!,5,FALSE)),0,VLOOKUP(A64,#REF!,5,FALSE))</f>
        <v>0</v>
      </c>
      <c r="G64" s="22">
        <f>IF(ISERROR(VLOOKUP(A64,#REF!,5,FALSE)),0,VLOOKUP(A64,#REF!,5,FALSE))</f>
        <v>0</v>
      </c>
      <c r="H64" s="35">
        <f>IF(ISERROR(VLOOKUP(A64,#REF!,5,FALSE)),0,VLOOKUP(A64,#REF!,5,FALSE))</f>
        <v>0</v>
      </c>
      <c r="I64" s="35">
        <f>IF(ISERROR(VLOOKUP(A64,#REF!,5,FALSE)),0,VLOOKUP(A64,#REF!,5,FALSE))</f>
        <v>0</v>
      </c>
      <c r="J64" s="35">
        <f>IF(ISERROR(VLOOKUP(A64,#REF!,5,FALSE)),0,VLOOKUP(A64,#REF!,5,FALSE))</f>
        <v>0</v>
      </c>
      <c r="K64" s="22">
        <f>IF(ISERROR(VLOOKUP(A64,#REF!,5,FALSE)),0,VLOOKUP(A64,#REF!,5,FALSE))</f>
        <v>0</v>
      </c>
      <c r="L64" s="22">
        <f>IF(ISERROR(VLOOKUP(A64,#REF!,5,FALSE)),0,VLOOKUP(A64,#REF!,5,FALSE))</f>
        <v>0</v>
      </c>
      <c r="M64" s="22">
        <f>IF(ISERROR(VLOOKUP(A64,#REF!,5,FALSE)),0,VLOOKUP(A64,#REF!,5,FALSE))</f>
        <v>0</v>
      </c>
      <c r="N64" s="13"/>
      <c r="O64" s="35">
        <f t="shared" si="4"/>
        <v>0</v>
      </c>
      <c r="P64" s="43">
        <f>SUM(LARGE(D64:M64,{1}))</f>
        <v>0</v>
      </c>
      <c r="R64" s="45" t="s">
        <v>120</v>
      </c>
      <c r="S64" s="45" t="e">
        <f t="shared" si="2"/>
        <v>#DIV/0!</v>
      </c>
      <c r="U64" s="50">
        <v>0.6706067707722001</v>
      </c>
      <c r="V64" s="45" t="e">
        <f t="shared" si="3"/>
        <v>#DIV/0!</v>
      </c>
    </row>
    <row r="65" spans="1:22" x14ac:dyDescent="0.35">
      <c r="A65" s="1" t="s">
        <v>177</v>
      </c>
      <c r="B65" s="6">
        <f t="shared" si="7"/>
        <v>0</v>
      </c>
      <c r="C65" s="36" t="e">
        <f t="shared" si="8"/>
        <v>#DIV/0!</v>
      </c>
      <c r="D65" s="22">
        <f>IF(ISERROR(VLOOKUP(A65,'Race 5'!B$2:G$45,5,FALSE)),0,VLOOKUP(A65,'Race 5'!B$2:G$45,5,FALSE))</f>
        <v>0</v>
      </c>
      <c r="E65" s="22">
        <f>IF(ISERROR(VLOOKUP(A65,#REF!,5,FALSE)),0,VLOOKUP(A65,#REF!,5,FALSE))</f>
        <v>0</v>
      </c>
      <c r="F65" s="22">
        <f>IF(ISERROR(VLOOKUP(A65,#REF!,5,FALSE)),0,VLOOKUP(A65,#REF!,5,FALSE))</f>
        <v>0</v>
      </c>
      <c r="G65" s="22">
        <f>IF(ISERROR(VLOOKUP(A65,#REF!,5,FALSE)),0,VLOOKUP(A65,#REF!,5,FALSE))</f>
        <v>0</v>
      </c>
      <c r="H65" s="35">
        <f>IF(ISERROR(VLOOKUP(A65,#REF!,5,FALSE)),0,VLOOKUP(A65,#REF!,5,FALSE))</f>
        <v>0</v>
      </c>
      <c r="I65" s="35">
        <f>IF(ISERROR(VLOOKUP(A65,#REF!,5,FALSE)),0,VLOOKUP(A65,#REF!,5,FALSE))</f>
        <v>0</v>
      </c>
      <c r="J65" s="35">
        <f>IF(ISERROR(VLOOKUP(A65,#REF!,5,FALSE)),0,VLOOKUP(A65,#REF!,5,FALSE))</f>
        <v>0</v>
      </c>
      <c r="K65" s="22">
        <f>IF(ISERROR(VLOOKUP(A65,#REF!,5,FALSE)),0,VLOOKUP(A65,#REF!,5,FALSE))</f>
        <v>0</v>
      </c>
      <c r="L65" s="22">
        <f>IF(ISERROR(VLOOKUP(A65,#REF!,5,FALSE)),0,VLOOKUP(A65,#REF!,5,FALSE))</f>
        <v>0</v>
      </c>
      <c r="M65" s="22">
        <f>IF(ISERROR(VLOOKUP(A65,#REF!,5,FALSE)),0,VLOOKUP(A65,#REF!,5,FALSE))</f>
        <v>0</v>
      </c>
      <c r="N65" s="13"/>
      <c r="O65" s="35">
        <f t="shared" si="4"/>
        <v>0</v>
      </c>
      <c r="P65" s="43">
        <f>SUM(LARGE(D65:M65,{1}))</f>
        <v>0</v>
      </c>
      <c r="R65" s="45" t="s">
        <v>199</v>
      </c>
      <c r="S65" s="45" t="e">
        <f t="shared" si="2"/>
        <v>#N/A</v>
      </c>
      <c r="U65" s="50">
        <v>0.61860466227634081</v>
      </c>
      <c r="V65" s="45" t="e">
        <f t="shared" si="3"/>
        <v>#N/A</v>
      </c>
    </row>
    <row r="66" spans="1:22" x14ac:dyDescent="0.35">
      <c r="A66" s="1" t="s">
        <v>66</v>
      </c>
      <c r="B66" s="6">
        <f t="shared" si="7"/>
        <v>0</v>
      </c>
      <c r="C66" s="36" t="e">
        <f t="shared" si="8"/>
        <v>#DIV/0!</v>
      </c>
      <c r="D66" s="22">
        <f>IF(ISERROR(VLOOKUP(A66,'Race 5'!B$2:G$45,5,FALSE)),0,VLOOKUP(A66,'Race 5'!B$2:G$45,5,FALSE))</f>
        <v>0</v>
      </c>
      <c r="E66" s="22">
        <f>IF(ISERROR(VLOOKUP(A66,#REF!,5,FALSE)),0,VLOOKUP(A66,#REF!,5,FALSE))</f>
        <v>0</v>
      </c>
      <c r="F66" s="22">
        <f>IF(ISERROR(VLOOKUP(A66,#REF!,5,FALSE)),0,VLOOKUP(A66,#REF!,5,FALSE))</f>
        <v>0</v>
      </c>
      <c r="G66" s="22">
        <f>IF(ISERROR(VLOOKUP(A66,#REF!,5,FALSE)),0,VLOOKUP(A66,#REF!,5,FALSE))</f>
        <v>0</v>
      </c>
      <c r="H66" s="35">
        <f>IF(ISERROR(VLOOKUP(A66,#REF!,5,FALSE)),0,VLOOKUP(A66,#REF!,5,FALSE))</f>
        <v>0</v>
      </c>
      <c r="I66" s="35">
        <f>IF(ISERROR(VLOOKUP(A66,#REF!,5,FALSE)),0,VLOOKUP(A66,#REF!,5,FALSE))</f>
        <v>0</v>
      </c>
      <c r="J66" s="35">
        <f>IF(ISERROR(VLOOKUP(A66,#REF!,5,FALSE)),0,VLOOKUP(A66,#REF!,5,FALSE))</f>
        <v>0</v>
      </c>
      <c r="K66" s="22">
        <f>IF(ISERROR(VLOOKUP(A66,#REF!,5,FALSE)),0,VLOOKUP(A66,#REF!,5,FALSE))</f>
        <v>0</v>
      </c>
      <c r="L66" s="22">
        <f>IF(ISERROR(VLOOKUP(A66,#REF!,5,FALSE)),0,VLOOKUP(A66,#REF!,5,FALSE))</f>
        <v>0</v>
      </c>
      <c r="M66" s="22">
        <f>IF(ISERROR(VLOOKUP(A66,#REF!,5,FALSE)),0,VLOOKUP(A66,#REF!,5,FALSE))</f>
        <v>0</v>
      </c>
      <c r="N66" s="13"/>
      <c r="O66" s="35">
        <f t="shared" si="4"/>
        <v>0</v>
      </c>
      <c r="P66" s="43">
        <f>SUM(LARGE(D66:M66,{1}))</f>
        <v>0</v>
      </c>
      <c r="R66" s="45" t="s">
        <v>200</v>
      </c>
      <c r="S66" s="45" t="e">
        <f t="shared" si="2"/>
        <v>#N/A</v>
      </c>
      <c r="U66" s="50">
        <v>0.396743108987821</v>
      </c>
      <c r="V66" s="45" t="e">
        <f t="shared" si="3"/>
        <v>#N/A</v>
      </c>
    </row>
    <row r="67" spans="1:22" x14ac:dyDescent="0.35">
      <c r="A67" s="1" t="s">
        <v>136</v>
      </c>
      <c r="B67" s="6">
        <f t="shared" si="7"/>
        <v>0</v>
      </c>
      <c r="C67" s="36" t="e">
        <f t="shared" si="8"/>
        <v>#DIV/0!</v>
      </c>
      <c r="D67" s="22">
        <f>IF(ISERROR(VLOOKUP(A67,'Race 5'!B$2:G$45,5,FALSE)),0,VLOOKUP(A67,'Race 5'!B$2:G$45,5,FALSE))</f>
        <v>0</v>
      </c>
      <c r="E67" s="22">
        <f>IF(ISERROR(VLOOKUP(A67,#REF!,5,FALSE)),0,VLOOKUP(A67,#REF!,5,FALSE))</f>
        <v>0</v>
      </c>
      <c r="F67" s="22">
        <f>IF(ISERROR(VLOOKUP(A67,#REF!,5,FALSE)),0,VLOOKUP(A67,#REF!,5,FALSE))</f>
        <v>0</v>
      </c>
      <c r="G67" s="22">
        <f>IF(ISERROR(VLOOKUP(A67,#REF!,5,FALSE)),0,VLOOKUP(A67,#REF!,5,FALSE))</f>
        <v>0</v>
      </c>
      <c r="H67" s="35">
        <f>IF(ISERROR(VLOOKUP(A67,#REF!,5,FALSE)),0,VLOOKUP(A67,#REF!,5,FALSE))</f>
        <v>0</v>
      </c>
      <c r="I67" s="35">
        <f>IF(ISERROR(VLOOKUP(A67,#REF!,5,FALSE)),0,VLOOKUP(A67,#REF!,5,FALSE))</f>
        <v>0</v>
      </c>
      <c r="J67" s="35">
        <f>IF(ISERROR(VLOOKUP(A67,#REF!,5,FALSE)),0,VLOOKUP(A67,#REF!,5,FALSE))</f>
        <v>0</v>
      </c>
      <c r="K67" s="22">
        <f>IF(ISERROR(VLOOKUP(A67,#REF!,5,FALSE)),0,VLOOKUP(A67,#REF!,5,FALSE))</f>
        <v>0</v>
      </c>
      <c r="L67" s="22">
        <f>IF(ISERROR(VLOOKUP(A67,#REF!,5,FALSE)),0,VLOOKUP(A67,#REF!,5,FALSE))</f>
        <v>0</v>
      </c>
      <c r="M67" s="22">
        <f>IF(ISERROR(VLOOKUP(A67,#REF!,5,FALSE)),0,VLOOKUP(A67,#REF!,5,FALSE))</f>
        <v>0</v>
      </c>
      <c r="N67" s="13"/>
      <c r="O67" s="35">
        <f t="shared" si="4"/>
        <v>0</v>
      </c>
      <c r="P67" s="43">
        <f>SUM(LARGE(D67:M67,{1}))</f>
        <v>0</v>
      </c>
      <c r="R67" s="45" t="s">
        <v>140</v>
      </c>
      <c r="S67" s="45" t="e">
        <f t="shared" si="2"/>
        <v>#DIV/0!</v>
      </c>
      <c r="U67" s="50">
        <v>0.63832272459494099</v>
      </c>
      <c r="V67" s="45" t="e">
        <f t="shared" si="3"/>
        <v>#DIV/0!</v>
      </c>
    </row>
    <row r="68" spans="1:22" x14ac:dyDescent="0.35">
      <c r="A68" s="1" t="s">
        <v>100</v>
      </c>
      <c r="B68" s="6">
        <f t="shared" si="7"/>
        <v>0</v>
      </c>
      <c r="C68" s="36" t="e">
        <f t="shared" si="8"/>
        <v>#DIV/0!</v>
      </c>
      <c r="D68" s="22">
        <f>IF(ISERROR(VLOOKUP(A68,'Race 5'!B$2:G$45,5,FALSE)),0,VLOOKUP(A68,'Race 5'!B$2:G$45,5,FALSE))</f>
        <v>0</v>
      </c>
      <c r="E68" s="22">
        <f>IF(ISERROR(VLOOKUP(A68,#REF!,5,FALSE)),0,VLOOKUP(A68,#REF!,5,FALSE))</f>
        <v>0</v>
      </c>
      <c r="F68" s="22">
        <f>IF(ISERROR(VLOOKUP(A68,#REF!,5,FALSE)),0,VLOOKUP(A68,#REF!,5,FALSE))</f>
        <v>0</v>
      </c>
      <c r="G68" s="22">
        <f>IF(ISERROR(VLOOKUP(A68,#REF!,5,FALSE)),0,VLOOKUP(A68,#REF!,5,FALSE))</f>
        <v>0</v>
      </c>
      <c r="H68" s="35">
        <f>IF(ISERROR(VLOOKUP(A68,#REF!,5,FALSE)),0,VLOOKUP(A68,#REF!,5,FALSE))</f>
        <v>0</v>
      </c>
      <c r="I68" s="35">
        <f>IF(ISERROR(VLOOKUP(A68,#REF!,5,FALSE)),0,VLOOKUP(A68,#REF!,5,FALSE))</f>
        <v>0</v>
      </c>
      <c r="J68" s="35">
        <f>IF(ISERROR(VLOOKUP(A68,#REF!,5,FALSE)),0,VLOOKUP(A68,#REF!,5,FALSE))</f>
        <v>0</v>
      </c>
      <c r="K68" s="22">
        <f>IF(ISERROR(VLOOKUP(A68,#REF!,5,FALSE)),0,VLOOKUP(A68,#REF!,5,FALSE))</f>
        <v>0</v>
      </c>
      <c r="L68" s="22">
        <f>IF(ISERROR(VLOOKUP(A68,#REF!,5,FALSE)),0,VLOOKUP(A68,#REF!,5,FALSE))</f>
        <v>0</v>
      </c>
      <c r="M68" s="22">
        <f>IF(ISERROR(VLOOKUP(A68,#REF!,5,FALSE)),0,VLOOKUP(A68,#REF!,5,FALSE))</f>
        <v>0</v>
      </c>
      <c r="N68" s="13"/>
      <c r="O68" s="35">
        <f t="shared" si="4"/>
        <v>0</v>
      </c>
      <c r="P68" s="43">
        <f>SUM(LARGE(D68:M68,{1}))</f>
        <v>0</v>
      </c>
      <c r="R68" s="45" t="s">
        <v>63</v>
      </c>
      <c r="S68" s="45" t="e">
        <f t="shared" ref="S68:S87" si="9">VLOOKUP(R68,A$3:C$99,3,FALSE)</f>
        <v>#DIV/0!</v>
      </c>
      <c r="U68" s="50">
        <v>0.68050328045933939</v>
      </c>
      <c r="V68" s="45" t="e">
        <f t="shared" ref="V68:V87" si="10">S68-U68</f>
        <v>#DIV/0!</v>
      </c>
    </row>
    <row r="69" spans="1:22" x14ac:dyDescent="0.35">
      <c r="A69" s="1" t="s">
        <v>93</v>
      </c>
      <c r="B69" s="6">
        <f t="shared" si="7"/>
        <v>0</v>
      </c>
      <c r="C69" s="36" t="e">
        <f t="shared" si="8"/>
        <v>#DIV/0!</v>
      </c>
      <c r="D69" s="22">
        <f>IF(ISERROR(VLOOKUP(A69,'Race 5'!B$2:G$45,5,FALSE)),0,VLOOKUP(A69,'Race 5'!B$2:G$45,5,FALSE))</f>
        <v>0</v>
      </c>
      <c r="E69" s="22">
        <f>IF(ISERROR(VLOOKUP(A69,#REF!,5,FALSE)),0,VLOOKUP(A69,#REF!,5,FALSE))</f>
        <v>0</v>
      </c>
      <c r="F69" s="22">
        <f>IF(ISERROR(VLOOKUP(A69,#REF!,5,FALSE)),0,VLOOKUP(A69,#REF!,5,FALSE))</f>
        <v>0</v>
      </c>
      <c r="G69" s="22">
        <f>IF(ISERROR(VLOOKUP(A69,#REF!,5,FALSE)),0,VLOOKUP(A69,#REF!,5,FALSE))</f>
        <v>0</v>
      </c>
      <c r="H69" s="35">
        <f>IF(ISERROR(VLOOKUP(A69,#REF!,5,FALSE)),0,VLOOKUP(A69,#REF!,5,FALSE))</f>
        <v>0</v>
      </c>
      <c r="I69" s="35">
        <f>IF(ISERROR(VLOOKUP(A69,#REF!,5,FALSE)),0,VLOOKUP(A69,#REF!,5,FALSE))</f>
        <v>0</v>
      </c>
      <c r="J69" s="35">
        <f>IF(ISERROR(VLOOKUP(A69,#REF!,5,FALSE)),0,VLOOKUP(A69,#REF!,5,FALSE))</f>
        <v>0</v>
      </c>
      <c r="K69" s="22">
        <f>IF(ISERROR(VLOOKUP(A69,#REF!,5,FALSE)),0,VLOOKUP(A69,#REF!,5,FALSE))</f>
        <v>0</v>
      </c>
      <c r="L69" s="22">
        <f>IF(ISERROR(VLOOKUP(A69,#REF!,5,FALSE)),0,VLOOKUP(A69,#REF!,5,FALSE))</f>
        <v>0</v>
      </c>
      <c r="M69" s="22">
        <f>IF(ISERROR(VLOOKUP(A69,#REF!,5,FALSE)),0,VLOOKUP(A69,#REF!,5,FALSE))</f>
        <v>0</v>
      </c>
      <c r="N69" s="13"/>
      <c r="O69" s="35">
        <f t="shared" ref="O69:O99" si="11">IF(M69&gt;0,IF(B69&gt;0,M69-C69,0),0)</f>
        <v>0</v>
      </c>
      <c r="P69" s="43">
        <f>SUM(LARGE(D69:M69,{1}))</f>
        <v>0</v>
      </c>
      <c r="R69" s="45" t="s">
        <v>69</v>
      </c>
      <c r="S69" s="45" t="e">
        <f t="shared" si="9"/>
        <v>#DIV/0!</v>
      </c>
      <c r="U69" s="50">
        <v>0.64325786126215201</v>
      </c>
      <c r="V69" s="45" t="e">
        <f t="shared" si="10"/>
        <v>#DIV/0!</v>
      </c>
    </row>
    <row r="70" spans="1:22" x14ac:dyDescent="0.35">
      <c r="A70" s="1" t="s">
        <v>97</v>
      </c>
      <c r="B70" s="6">
        <f t="shared" si="7"/>
        <v>0</v>
      </c>
      <c r="C70" s="36" t="e">
        <f t="shared" si="8"/>
        <v>#DIV/0!</v>
      </c>
      <c r="D70" s="22">
        <f>IF(ISERROR(VLOOKUP(A70,'Race 5'!B$2:G$45,5,FALSE)),0,VLOOKUP(A70,'Race 5'!B$2:G$45,5,FALSE))</f>
        <v>0</v>
      </c>
      <c r="E70" s="22">
        <f>IF(ISERROR(VLOOKUP(A70,#REF!,5,FALSE)),0,VLOOKUP(A70,#REF!,5,FALSE))</f>
        <v>0</v>
      </c>
      <c r="F70" s="22">
        <f>IF(ISERROR(VLOOKUP(A70,#REF!,5,FALSE)),0,VLOOKUP(A70,#REF!,5,FALSE))</f>
        <v>0</v>
      </c>
      <c r="G70" s="22">
        <f>IF(ISERROR(VLOOKUP(A70,#REF!,5,FALSE)),0,VLOOKUP(A70,#REF!,5,FALSE))</f>
        <v>0</v>
      </c>
      <c r="H70" s="35">
        <f>IF(ISERROR(VLOOKUP(A70,#REF!,5,FALSE)),0,VLOOKUP(A70,#REF!,5,FALSE))</f>
        <v>0</v>
      </c>
      <c r="I70" s="35">
        <f>IF(ISERROR(VLOOKUP(A70,#REF!,5,FALSE)),0,VLOOKUP(A70,#REF!,5,FALSE))</f>
        <v>0</v>
      </c>
      <c r="J70" s="35">
        <f>IF(ISERROR(VLOOKUP(A70,#REF!,5,FALSE)),0,VLOOKUP(A70,#REF!,5,FALSE))</f>
        <v>0</v>
      </c>
      <c r="K70" s="22">
        <f>IF(ISERROR(VLOOKUP(A70,#REF!,5,FALSE)),0,VLOOKUP(A70,#REF!,5,FALSE))</f>
        <v>0</v>
      </c>
      <c r="L70" s="22">
        <f>IF(ISERROR(VLOOKUP(A70,#REF!,5,FALSE)),0,VLOOKUP(A70,#REF!,5,FALSE))</f>
        <v>0</v>
      </c>
      <c r="M70" s="22">
        <f>IF(ISERROR(VLOOKUP(A70,#REF!,5,FALSE)),0,VLOOKUP(A70,#REF!,5,FALSE))</f>
        <v>0</v>
      </c>
      <c r="N70" s="13"/>
      <c r="O70" s="35">
        <f t="shared" si="11"/>
        <v>0</v>
      </c>
      <c r="P70" s="43">
        <f>SUM(LARGE(D70:M70,{1}))</f>
        <v>0</v>
      </c>
      <c r="R70" s="45" t="s">
        <v>201</v>
      </c>
      <c r="S70" s="45" t="e">
        <f t="shared" si="9"/>
        <v>#N/A</v>
      </c>
      <c r="U70" s="50">
        <v>0.55703564011522744</v>
      </c>
      <c r="V70" s="45" t="e">
        <f t="shared" si="10"/>
        <v>#N/A</v>
      </c>
    </row>
    <row r="71" spans="1:22" x14ac:dyDescent="0.35">
      <c r="A71" s="1" t="s">
        <v>90</v>
      </c>
      <c r="B71" s="6">
        <f t="shared" si="7"/>
        <v>0</v>
      </c>
      <c r="C71" s="36" t="e">
        <f t="shared" si="8"/>
        <v>#DIV/0!</v>
      </c>
      <c r="D71" s="22">
        <f>IF(ISERROR(VLOOKUP(A71,'Race 5'!B$2:G$45,5,FALSE)),0,VLOOKUP(A71,'Race 5'!B$2:G$45,5,FALSE))</f>
        <v>0</v>
      </c>
      <c r="E71" s="22">
        <f>IF(ISERROR(VLOOKUP(A71,#REF!,5,FALSE)),0,VLOOKUP(A71,#REF!,5,FALSE))</f>
        <v>0</v>
      </c>
      <c r="F71" s="22">
        <f>IF(ISERROR(VLOOKUP(A71,#REF!,5,FALSE)),0,VLOOKUP(A71,#REF!,5,FALSE))</f>
        <v>0</v>
      </c>
      <c r="G71" s="22">
        <f>IF(ISERROR(VLOOKUP(A71,#REF!,5,FALSE)),0,VLOOKUP(A71,#REF!,5,FALSE))</f>
        <v>0</v>
      </c>
      <c r="H71" s="35">
        <f>IF(ISERROR(VLOOKUP(A71,#REF!,5,FALSE)),0,VLOOKUP(A71,#REF!,5,FALSE))</f>
        <v>0</v>
      </c>
      <c r="I71" s="35">
        <f>IF(ISERROR(VLOOKUP(A71,#REF!,5,FALSE)),0,VLOOKUP(A71,#REF!,5,FALSE))</f>
        <v>0</v>
      </c>
      <c r="J71" s="35">
        <f>IF(ISERROR(VLOOKUP(A71,#REF!,5,FALSE)),0,VLOOKUP(A71,#REF!,5,FALSE))</f>
        <v>0</v>
      </c>
      <c r="K71" s="22">
        <f>IF(ISERROR(VLOOKUP(A71,#REF!,5,FALSE)),0,VLOOKUP(A71,#REF!,5,FALSE))</f>
        <v>0</v>
      </c>
      <c r="L71" s="22">
        <f>IF(ISERROR(VLOOKUP(A71,#REF!,5,FALSE)),0,VLOOKUP(A71,#REF!,5,FALSE))</f>
        <v>0</v>
      </c>
      <c r="M71" s="22">
        <f>IF(ISERROR(VLOOKUP(A71,#REF!,5,FALSE)),0,VLOOKUP(A71,#REF!,5,FALSE))</f>
        <v>0</v>
      </c>
      <c r="N71" s="13"/>
      <c r="O71" s="35">
        <f t="shared" si="11"/>
        <v>0</v>
      </c>
      <c r="P71" s="43">
        <f>SUM(LARGE(D71:M71,{1}))</f>
        <v>0</v>
      </c>
      <c r="R71" s="45" t="s">
        <v>202</v>
      </c>
      <c r="S71" s="45" t="e">
        <f t="shared" si="9"/>
        <v>#N/A</v>
      </c>
      <c r="U71" s="50">
        <v>0.53875414484924855</v>
      </c>
      <c r="V71" s="45" t="e">
        <f t="shared" si="10"/>
        <v>#N/A</v>
      </c>
    </row>
    <row r="72" spans="1:22" x14ac:dyDescent="0.35">
      <c r="A72" s="1" t="s">
        <v>65</v>
      </c>
      <c r="B72" s="6">
        <f t="shared" si="7"/>
        <v>0</v>
      </c>
      <c r="C72" s="36" t="e">
        <f t="shared" si="8"/>
        <v>#DIV/0!</v>
      </c>
      <c r="D72" s="22">
        <f>IF(ISERROR(VLOOKUP(A72,'Race 5'!B$2:G$45,5,FALSE)),0,VLOOKUP(A72,'Race 5'!B$2:G$45,5,FALSE))</f>
        <v>0</v>
      </c>
      <c r="E72" s="22">
        <f>IF(ISERROR(VLOOKUP(A72,#REF!,5,FALSE)),0,VLOOKUP(A72,#REF!,5,FALSE))</f>
        <v>0</v>
      </c>
      <c r="F72" s="22">
        <f>IF(ISERROR(VLOOKUP(A72,#REF!,5,FALSE)),0,VLOOKUP(A72,#REF!,5,FALSE))</f>
        <v>0</v>
      </c>
      <c r="G72" s="22">
        <f>IF(ISERROR(VLOOKUP(A72,#REF!,5,FALSE)),0,VLOOKUP(A72,#REF!,5,FALSE))</f>
        <v>0</v>
      </c>
      <c r="H72" s="35">
        <f>IF(ISERROR(VLOOKUP(A72,#REF!,5,FALSE)),0,VLOOKUP(A72,#REF!,5,FALSE))</f>
        <v>0</v>
      </c>
      <c r="I72" s="35">
        <f>IF(ISERROR(VLOOKUP(A72,#REF!,5,FALSE)),0,VLOOKUP(A72,#REF!,5,FALSE))</f>
        <v>0</v>
      </c>
      <c r="J72" s="35">
        <f>IF(ISERROR(VLOOKUP(A72,#REF!,5,FALSE)),0,VLOOKUP(A72,#REF!,5,FALSE))</f>
        <v>0</v>
      </c>
      <c r="K72" s="22">
        <f>IF(ISERROR(VLOOKUP(A72,#REF!,5,FALSE)),0,VLOOKUP(A72,#REF!,5,FALSE))</f>
        <v>0</v>
      </c>
      <c r="L72" s="22">
        <f>IF(ISERROR(VLOOKUP(A72,#REF!,5,FALSE)),0,VLOOKUP(A72,#REF!,5,FALSE))</f>
        <v>0</v>
      </c>
      <c r="M72" s="22">
        <f>IF(ISERROR(VLOOKUP(A72,#REF!,5,FALSE)),0,VLOOKUP(A72,#REF!,5,FALSE))</f>
        <v>0</v>
      </c>
      <c r="N72" s="13"/>
      <c r="O72" s="35">
        <f t="shared" si="11"/>
        <v>0</v>
      </c>
      <c r="P72" s="43">
        <f>SUM(LARGE(D72:M72,{1}))</f>
        <v>0</v>
      </c>
      <c r="R72" s="45" t="s">
        <v>115</v>
      </c>
      <c r="S72" s="45" t="e">
        <f t="shared" si="9"/>
        <v>#DIV/0!</v>
      </c>
      <c r="U72" s="50">
        <v>0.59210325220586646</v>
      </c>
      <c r="V72" s="45" t="e">
        <f t="shared" si="10"/>
        <v>#DIV/0!</v>
      </c>
    </row>
    <row r="73" spans="1:22" x14ac:dyDescent="0.35">
      <c r="A73" s="1" t="s">
        <v>157</v>
      </c>
      <c r="B73" s="6">
        <f t="shared" si="7"/>
        <v>0</v>
      </c>
      <c r="C73" s="36" t="e">
        <f t="shared" si="8"/>
        <v>#DIV/0!</v>
      </c>
      <c r="D73" s="22">
        <f>IF(ISERROR(VLOOKUP(A73,'Race 5'!B$2:G$45,5,FALSE)),0,VLOOKUP(A73,'Race 5'!B$2:G$45,5,FALSE))</f>
        <v>0</v>
      </c>
      <c r="E73" s="22">
        <f>IF(ISERROR(VLOOKUP(A73,#REF!,5,FALSE)),0,VLOOKUP(A73,#REF!,5,FALSE))</f>
        <v>0</v>
      </c>
      <c r="F73" s="22">
        <f>IF(ISERROR(VLOOKUP(A73,#REF!,5,FALSE)),0,VLOOKUP(A73,#REF!,5,FALSE))</f>
        <v>0</v>
      </c>
      <c r="G73" s="22">
        <f>IF(ISERROR(VLOOKUP(A73,#REF!,5,FALSE)),0,VLOOKUP(A73,#REF!,5,FALSE))</f>
        <v>0</v>
      </c>
      <c r="H73" s="35">
        <f>IF(ISERROR(VLOOKUP(A73,#REF!,5,FALSE)),0,VLOOKUP(A73,#REF!,5,FALSE))</f>
        <v>0</v>
      </c>
      <c r="I73" s="35">
        <f>IF(ISERROR(VLOOKUP(A73,#REF!,5,FALSE)),0,VLOOKUP(A73,#REF!,5,FALSE))</f>
        <v>0</v>
      </c>
      <c r="J73" s="35">
        <f>IF(ISERROR(VLOOKUP(A73,#REF!,5,FALSE)),0,VLOOKUP(A73,#REF!,5,FALSE))</f>
        <v>0</v>
      </c>
      <c r="K73" s="22">
        <f>IF(ISERROR(VLOOKUP(A73,#REF!,5,FALSE)),0,VLOOKUP(A73,#REF!,5,FALSE))</f>
        <v>0</v>
      </c>
      <c r="L73" s="22">
        <f>IF(ISERROR(VLOOKUP(A73,#REF!,5,FALSE)),0,VLOOKUP(A73,#REF!,5,FALSE))</f>
        <v>0</v>
      </c>
      <c r="M73" s="22">
        <f>IF(ISERROR(VLOOKUP(A73,#REF!,5,FALSE)),0,VLOOKUP(A73,#REF!,5,FALSE))</f>
        <v>0</v>
      </c>
      <c r="N73" s="13"/>
      <c r="O73" s="35">
        <f t="shared" si="11"/>
        <v>0</v>
      </c>
      <c r="P73" s="43">
        <f>SUM(LARGE(D73:M73,{1}))</f>
        <v>0</v>
      </c>
      <c r="R73" s="45" t="s">
        <v>133</v>
      </c>
      <c r="S73" s="45" t="e">
        <f t="shared" si="9"/>
        <v>#DIV/0!</v>
      </c>
      <c r="U73" s="50">
        <v>0.59367802285203808</v>
      </c>
      <c r="V73" s="45" t="e">
        <f t="shared" si="10"/>
        <v>#DIV/0!</v>
      </c>
    </row>
    <row r="74" spans="1:22" x14ac:dyDescent="0.35">
      <c r="A74" s="1" t="s">
        <v>144</v>
      </c>
      <c r="B74" s="6">
        <f t="shared" si="7"/>
        <v>0</v>
      </c>
      <c r="C74" s="36" t="e">
        <f t="shared" si="8"/>
        <v>#DIV/0!</v>
      </c>
      <c r="D74" s="22">
        <f>IF(ISERROR(VLOOKUP(A74,'Race 5'!B$2:G$45,5,FALSE)),0,VLOOKUP(A74,'Race 5'!B$2:G$45,5,FALSE))</f>
        <v>0</v>
      </c>
      <c r="E74" s="22">
        <f>IF(ISERROR(VLOOKUP(A74,#REF!,5,FALSE)),0,VLOOKUP(A74,#REF!,5,FALSE))</f>
        <v>0</v>
      </c>
      <c r="F74" s="22">
        <f>IF(ISERROR(VLOOKUP(A74,#REF!,5,FALSE)),0,VLOOKUP(A74,#REF!,5,FALSE))</f>
        <v>0</v>
      </c>
      <c r="G74" s="22">
        <f>IF(ISERROR(VLOOKUP(A74,#REF!,5,FALSE)),0,VLOOKUP(A74,#REF!,5,FALSE))</f>
        <v>0</v>
      </c>
      <c r="H74" s="35">
        <f>IF(ISERROR(VLOOKUP(A74,#REF!,5,FALSE)),0,VLOOKUP(A74,#REF!,5,FALSE))</f>
        <v>0</v>
      </c>
      <c r="I74" s="35">
        <f>IF(ISERROR(VLOOKUP(A74,#REF!,5,FALSE)),0,VLOOKUP(A74,#REF!,5,FALSE))</f>
        <v>0</v>
      </c>
      <c r="J74" s="35">
        <f>IF(ISERROR(VLOOKUP(A74,#REF!,5,FALSE)),0,VLOOKUP(A74,#REF!,5,FALSE))</f>
        <v>0</v>
      </c>
      <c r="K74" s="22">
        <f>IF(ISERROR(VLOOKUP(A74,#REF!,5,FALSE)),0,VLOOKUP(A74,#REF!,5,FALSE))</f>
        <v>0</v>
      </c>
      <c r="L74" s="22">
        <f>IF(ISERROR(VLOOKUP(A74,#REF!,5,FALSE)),0,VLOOKUP(A74,#REF!,5,FALSE))</f>
        <v>0</v>
      </c>
      <c r="M74" s="22">
        <f>IF(ISERROR(VLOOKUP(A74,#REF!,5,FALSE)),0,VLOOKUP(A74,#REF!,5,FALSE))</f>
        <v>0</v>
      </c>
      <c r="N74" s="13"/>
      <c r="O74" s="35">
        <f t="shared" si="11"/>
        <v>0</v>
      </c>
      <c r="P74" s="43">
        <f>SUM(LARGE(D74:M74,{1}))</f>
        <v>0</v>
      </c>
      <c r="R74" s="45" t="s">
        <v>108</v>
      </c>
      <c r="S74" s="45" t="e">
        <f t="shared" si="9"/>
        <v>#DIV/0!</v>
      </c>
      <c r="U74" s="50">
        <v>0.53096499499352767</v>
      </c>
      <c r="V74" s="45" t="e">
        <f t="shared" si="10"/>
        <v>#DIV/0!</v>
      </c>
    </row>
    <row r="75" spans="1:22" x14ac:dyDescent="0.35">
      <c r="A75" s="1" t="s">
        <v>171</v>
      </c>
      <c r="B75" s="6">
        <f t="shared" si="7"/>
        <v>0</v>
      </c>
      <c r="C75" s="36" t="e">
        <f t="shared" si="8"/>
        <v>#DIV/0!</v>
      </c>
      <c r="D75" s="22">
        <f>IF(ISERROR(VLOOKUP(A75,'Race 5'!B$2:G$45,5,FALSE)),0,VLOOKUP(A75,'Race 5'!B$2:G$45,5,FALSE))</f>
        <v>0</v>
      </c>
      <c r="E75" s="22">
        <f>IF(ISERROR(VLOOKUP(A75,#REF!,5,FALSE)),0,VLOOKUP(A75,#REF!,5,FALSE))</f>
        <v>0</v>
      </c>
      <c r="F75" s="22">
        <f>IF(ISERROR(VLOOKUP(A75,#REF!,5,FALSE)),0,VLOOKUP(A75,#REF!,5,FALSE))</f>
        <v>0</v>
      </c>
      <c r="G75" s="22">
        <f>IF(ISERROR(VLOOKUP(A75,#REF!,5,FALSE)),0,VLOOKUP(A75,#REF!,5,FALSE))</f>
        <v>0</v>
      </c>
      <c r="H75" s="35">
        <f>IF(ISERROR(VLOOKUP(A75,#REF!,5,FALSE)),0,VLOOKUP(A75,#REF!,5,FALSE))</f>
        <v>0</v>
      </c>
      <c r="I75" s="35">
        <f>IF(ISERROR(VLOOKUP(A75,#REF!,5,FALSE)),0,VLOOKUP(A75,#REF!,5,FALSE))</f>
        <v>0</v>
      </c>
      <c r="J75" s="35">
        <f>IF(ISERROR(VLOOKUP(A75,#REF!,5,FALSE)),0,VLOOKUP(A75,#REF!,5,FALSE))</f>
        <v>0</v>
      </c>
      <c r="K75" s="22">
        <f>IF(ISERROR(VLOOKUP(A75,#REF!,5,FALSE)),0,VLOOKUP(A75,#REF!,5,FALSE))</f>
        <v>0</v>
      </c>
      <c r="L75" s="22">
        <f>IF(ISERROR(VLOOKUP(A75,#REF!,5,FALSE)),0,VLOOKUP(A75,#REF!,5,FALSE))</f>
        <v>0</v>
      </c>
      <c r="M75" s="22">
        <f>IF(ISERROR(VLOOKUP(A75,#REF!,5,FALSE)),0,VLOOKUP(A75,#REF!,5,FALSE))</f>
        <v>0</v>
      </c>
      <c r="N75" s="13"/>
      <c r="O75" s="35">
        <f t="shared" si="11"/>
        <v>0</v>
      </c>
      <c r="P75" s="43">
        <f>SUM(LARGE(D75:M75,{1}))</f>
        <v>0</v>
      </c>
      <c r="R75" s="45" t="s">
        <v>203</v>
      </c>
      <c r="S75" s="45" t="e">
        <f t="shared" si="9"/>
        <v>#N/A</v>
      </c>
      <c r="U75" s="50">
        <v>0.69209831072655414</v>
      </c>
      <c r="V75" s="45" t="e">
        <f t="shared" si="10"/>
        <v>#N/A</v>
      </c>
    </row>
    <row r="76" spans="1:22" x14ac:dyDescent="0.35">
      <c r="A76" s="1" t="s">
        <v>178</v>
      </c>
      <c r="B76" s="6">
        <f t="shared" si="7"/>
        <v>0</v>
      </c>
      <c r="C76" s="36" t="e">
        <f t="shared" si="8"/>
        <v>#DIV/0!</v>
      </c>
      <c r="D76" s="22">
        <f>IF(ISERROR(VLOOKUP(A76,'Race 5'!B$2:G$45,5,FALSE)),0,VLOOKUP(A76,'Race 5'!B$2:G$45,5,FALSE))</f>
        <v>0</v>
      </c>
      <c r="E76" s="22">
        <f>IF(ISERROR(VLOOKUP(A76,#REF!,5,FALSE)),0,VLOOKUP(A76,#REF!,5,FALSE))</f>
        <v>0</v>
      </c>
      <c r="F76" s="22">
        <f>IF(ISERROR(VLOOKUP(A76,#REF!,5,FALSE)),0,VLOOKUP(A76,#REF!,5,FALSE))</f>
        <v>0</v>
      </c>
      <c r="G76" s="22">
        <f>IF(ISERROR(VLOOKUP(A76,#REF!,5,FALSE)),0,VLOOKUP(A76,#REF!,5,FALSE))</f>
        <v>0</v>
      </c>
      <c r="H76" s="35">
        <f>IF(ISERROR(VLOOKUP(A76,#REF!,5,FALSE)),0,VLOOKUP(A76,#REF!,5,FALSE))</f>
        <v>0</v>
      </c>
      <c r="I76" s="35">
        <f>IF(ISERROR(VLOOKUP(A76,#REF!,5,FALSE)),0,VLOOKUP(A76,#REF!,5,FALSE))</f>
        <v>0</v>
      </c>
      <c r="J76" s="35">
        <f>IF(ISERROR(VLOOKUP(A76,#REF!,5,FALSE)),0,VLOOKUP(A76,#REF!,5,FALSE))</f>
        <v>0</v>
      </c>
      <c r="K76" s="22">
        <f>IF(ISERROR(VLOOKUP(A76,#REF!,5,FALSE)),0,VLOOKUP(A76,#REF!,5,FALSE))</f>
        <v>0</v>
      </c>
      <c r="L76" s="22">
        <f>IF(ISERROR(VLOOKUP(A76,#REF!,5,FALSE)),0,VLOOKUP(A76,#REF!,5,FALSE))</f>
        <v>0</v>
      </c>
      <c r="M76" s="22">
        <f>IF(ISERROR(VLOOKUP(A76,#REF!,5,FALSE)),0,VLOOKUP(A76,#REF!,5,FALSE))</f>
        <v>0</v>
      </c>
      <c r="N76" s="13"/>
      <c r="O76" s="35">
        <f t="shared" si="11"/>
        <v>0</v>
      </c>
      <c r="P76" s="43">
        <f>SUM(LARGE(D76:M76,{1}))</f>
        <v>0</v>
      </c>
      <c r="R76" s="45" t="s">
        <v>204</v>
      </c>
      <c r="S76" s="45" t="e">
        <f t="shared" si="9"/>
        <v>#N/A</v>
      </c>
      <c r="U76" s="50">
        <v>0.69363046800776562</v>
      </c>
      <c r="V76" s="45" t="e">
        <f t="shared" si="10"/>
        <v>#N/A</v>
      </c>
    </row>
    <row r="77" spans="1:22" x14ac:dyDescent="0.35">
      <c r="A77" s="1" t="s">
        <v>124</v>
      </c>
      <c r="B77" s="6">
        <f t="shared" si="7"/>
        <v>0</v>
      </c>
      <c r="C77" s="36" t="e">
        <f t="shared" si="8"/>
        <v>#DIV/0!</v>
      </c>
      <c r="D77" s="22">
        <f>IF(ISERROR(VLOOKUP(A77,'Race 5'!B$2:G$45,5,FALSE)),0,VLOOKUP(A77,'Race 5'!B$2:G$45,5,FALSE))</f>
        <v>0</v>
      </c>
      <c r="E77" s="22">
        <f>IF(ISERROR(VLOOKUP(A77,#REF!,5,FALSE)),0,VLOOKUP(A77,#REF!,5,FALSE))</f>
        <v>0</v>
      </c>
      <c r="F77" s="22">
        <f>IF(ISERROR(VLOOKUP(A77,#REF!,5,FALSE)),0,VLOOKUP(A77,#REF!,5,FALSE))</f>
        <v>0</v>
      </c>
      <c r="G77" s="22">
        <f>IF(ISERROR(VLOOKUP(A77,#REF!,5,FALSE)),0,VLOOKUP(A77,#REF!,5,FALSE))</f>
        <v>0</v>
      </c>
      <c r="H77" s="35">
        <f>IF(ISERROR(VLOOKUP(A77,#REF!,5,FALSE)),0,VLOOKUP(A77,#REF!,5,FALSE))</f>
        <v>0</v>
      </c>
      <c r="I77" s="35">
        <f>IF(ISERROR(VLOOKUP(A77,#REF!,5,FALSE)),0,VLOOKUP(A77,#REF!,5,FALSE))</f>
        <v>0</v>
      </c>
      <c r="J77" s="35">
        <f>IF(ISERROR(VLOOKUP(A77,#REF!,5,FALSE)),0,VLOOKUP(A77,#REF!,5,FALSE))</f>
        <v>0</v>
      </c>
      <c r="K77" s="22">
        <f>IF(ISERROR(VLOOKUP(A77,#REF!,5,FALSE)),0,VLOOKUP(A77,#REF!,5,FALSE))</f>
        <v>0</v>
      </c>
      <c r="L77" s="22">
        <f>IF(ISERROR(VLOOKUP(A77,#REF!,5,FALSE)),0,VLOOKUP(A77,#REF!,5,FALSE))</f>
        <v>0</v>
      </c>
      <c r="M77" s="22">
        <f>IF(ISERROR(VLOOKUP(A77,#REF!,5,FALSE)),0,VLOOKUP(A77,#REF!,5,FALSE))</f>
        <v>0</v>
      </c>
      <c r="N77" s="13"/>
      <c r="O77" s="35">
        <f t="shared" si="11"/>
        <v>0</v>
      </c>
      <c r="P77" s="43">
        <f>SUM(LARGE(D77:M77,{1}))</f>
        <v>0</v>
      </c>
      <c r="R77" s="45" t="s">
        <v>205</v>
      </c>
      <c r="S77" s="45" t="e">
        <f t="shared" si="9"/>
        <v>#N/A</v>
      </c>
      <c r="U77" s="50">
        <v>0.48438075986180962</v>
      </c>
      <c r="V77" s="45" t="e">
        <f t="shared" si="10"/>
        <v>#N/A</v>
      </c>
    </row>
    <row r="78" spans="1:22" x14ac:dyDescent="0.35">
      <c r="A78" s="1" t="s">
        <v>179</v>
      </c>
      <c r="B78" s="6">
        <f t="shared" si="7"/>
        <v>0</v>
      </c>
      <c r="C78" s="36" t="e">
        <f t="shared" si="8"/>
        <v>#DIV/0!</v>
      </c>
      <c r="D78" s="22">
        <f>IF(ISERROR(VLOOKUP(A78,'Race 5'!B$2:G$45,5,FALSE)),0,VLOOKUP(A78,'Race 5'!B$2:G$45,5,FALSE))</f>
        <v>0</v>
      </c>
      <c r="E78" s="22">
        <f>IF(ISERROR(VLOOKUP(A78,#REF!,5,FALSE)),0,VLOOKUP(A78,#REF!,5,FALSE))</f>
        <v>0</v>
      </c>
      <c r="F78" s="22">
        <f>IF(ISERROR(VLOOKUP(A78,#REF!,5,FALSE)),0,VLOOKUP(A78,#REF!,5,FALSE))</f>
        <v>0</v>
      </c>
      <c r="G78" s="22">
        <f>IF(ISERROR(VLOOKUP(A78,#REF!,5,FALSE)),0,VLOOKUP(A78,#REF!,5,FALSE))</f>
        <v>0</v>
      </c>
      <c r="H78" s="35">
        <f>IF(ISERROR(VLOOKUP(A78,#REF!,5,FALSE)),0,VLOOKUP(A78,#REF!,5,FALSE))</f>
        <v>0</v>
      </c>
      <c r="I78" s="35">
        <f>IF(ISERROR(VLOOKUP(A78,#REF!,5,FALSE)),0,VLOOKUP(A78,#REF!,5,FALSE))</f>
        <v>0</v>
      </c>
      <c r="J78" s="35">
        <f>IF(ISERROR(VLOOKUP(A78,#REF!,5,FALSE)),0,VLOOKUP(A78,#REF!,5,FALSE))</f>
        <v>0</v>
      </c>
      <c r="K78" s="22">
        <f>IF(ISERROR(VLOOKUP(A78,#REF!,5,FALSE)),0,VLOOKUP(A78,#REF!,5,FALSE))</f>
        <v>0</v>
      </c>
      <c r="L78" s="22">
        <f>IF(ISERROR(VLOOKUP(A78,#REF!,5,FALSE)),0,VLOOKUP(A78,#REF!,5,FALSE))</f>
        <v>0</v>
      </c>
      <c r="M78" s="22">
        <f>IF(ISERROR(VLOOKUP(A78,#REF!,5,FALSE)),0,VLOOKUP(A78,#REF!,5,FALSE))</f>
        <v>0</v>
      </c>
      <c r="N78" s="13"/>
      <c r="O78" s="35">
        <f t="shared" si="11"/>
        <v>0</v>
      </c>
      <c r="P78" s="43">
        <f>SUM(LARGE(D78:M78,{1}))</f>
        <v>0</v>
      </c>
      <c r="R78" s="45" t="s">
        <v>144</v>
      </c>
      <c r="S78" s="45" t="e">
        <f t="shared" si="9"/>
        <v>#DIV/0!</v>
      </c>
      <c r="U78" s="50">
        <v>0.56843418523528155</v>
      </c>
      <c r="V78" s="45" t="e">
        <f t="shared" si="10"/>
        <v>#DIV/0!</v>
      </c>
    </row>
    <row r="79" spans="1:22" x14ac:dyDescent="0.35">
      <c r="A79" s="1" t="s">
        <v>149</v>
      </c>
      <c r="B79" s="6">
        <f t="shared" si="7"/>
        <v>0</v>
      </c>
      <c r="C79" s="36" t="e">
        <f t="shared" si="8"/>
        <v>#DIV/0!</v>
      </c>
      <c r="D79" s="22">
        <f>IF(ISERROR(VLOOKUP(A79,'Race 5'!B$2:G$45,5,FALSE)),0,VLOOKUP(A79,'Race 5'!B$2:G$45,5,FALSE))</f>
        <v>0</v>
      </c>
      <c r="E79" s="22">
        <f>IF(ISERROR(VLOOKUP(A79,#REF!,5,FALSE)),0,VLOOKUP(A79,#REF!,5,FALSE))</f>
        <v>0</v>
      </c>
      <c r="F79" s="22">
        <f>IF(ISERROR(VLOOKUP(A79,#REF!,5,FALSE)),0,VLOOKUP(A79,#REF!,5,FALSE))</f>
        <v>0</v>
      </c>
      <c r="G79" s="22">
        <f>IF(ISERROR(VLOOKUP(A79,#REF!,5,FALSE)),0,VLOOKUP(A79,#REF!,5,FALSE))</f>
        <v>0</v>
      </c>
      <c r="H79" s="35">
        <f>IF(ISERROR(VLOOKUP(A79,#REF!,5,FALSE)),0,VLOOKUP(A79,#REF!,5,FALSE))</f>
        <v>0</v>
      </c>
      <c r="I79" s="35">
        <f>IF(ISERROR(VLOOKUP(A79,#REF!,5,FALSE)),0,VLOOKUP(A79,#REF!,5,FALSE))</f>
        <v>0</v>
      </c>
      <c r="J79" s="35">
        <f>IF(ISERROR(VLOOKUP(A79,#REF!,5,FALSE)),0,VLOOKUP(A79,#REF!,5,FALSE))</f>
        <v>0</v>
      </c>
      <c r="K79" s="22">
        <f>IF(ISERROR(VLOOKUP(A79,#REF!,5,FALSE)),0,VLOOKUP(A79,#REF!,5,FALSE))</f>
        <v>0</v>
      </c>
      <c r="L79" s="22">
        <f>IF(ISERROR(VLOOKUP(A79,#REF!,5,FALSE)),0,VLOOKUP(A79,#REF!,5,FALSE))</f>
        <v>0</v>
      </c>
      <c r="M79" s="22">
        <f>IF(ISERROR(VLOOKUP(A79,#REF!,5,FALSE)),0,VLOOKUP(A79,#REF!,5,FALSE))</f>
        <v>0</v>
      </c>
      <c r="N79" s="13"/>
      <c r="O79" s="35">
        <f t="shared" si="11"/>
        <v>0</v>
      </c>
      <c r="P79" s="43">
        <f>SUM(LARGE(D79:M79,{1}))</f>
        <v>0</v>
      </c>
      <c r="R79" s="45" t="s">
        <v>67</v>
      </c>
      <c r="S79" s="45" t="e">
        <f t="shared" si="9"/>
        <v>#DIV/0!</v>
      </c>
      <c r="U79" s="50">
        <v>0.60857739580831449</v>
      </c>
      <c r="V79" s="45" t="e">
        <f t="shared" si="10"/>
        <v>#DIV/0!</v>
      </c>
    </row>
    <row r="80" spans="1:22" x14ac:dyDescent="0.35">
      <c r="A80" s="1" t="s">
        <v>190</v>
      </c>
      <c r="B80" s="6">
        <f t="shared" si="7"/>
        <v>0</v>
      </c>
      <c r="C80" s="36" t="e">
        <f t="shared" si="8"/>
        <v>#DIV/0!</v>
      </c>
      <c r="D80" s="22">
        <f>IF(ISERROR(VLOOKUP(A80,'Race 5'!B$2:G$45,5,FALSE)),0,VLOOKUP(A80,'Race 5'!B$2:G$45,5,FALSE))</f>
        <v>0</v>
      </c>
      <c r="E80" s="22">
        <f>IF(ISERROR(VLOOKUP(A80,#REF!,5,FALSE)),0,VLOOKUP(A80,#REF!,5,FALSE))</f>
        <v>0</v>
      </c>
      <c r="F80" s="22">
        <f>IF(ISERROR(VLOOKUP(A80,#REF!,5,FALSE)),0,VLOOKUP(A80,#REF!,5,FALSE))</f>
        <v>0</v>
      </c>
      <c r="G80" s="22">
        <f>IF(ISERROR(VLOOKUP(A80,#REF!,5,FALSE)),0,VLOOKUP(A80,#REF!,5,FALSE))</f>
        <v>0</v>
      </c>
      <c r="H80" s="35">
        <f>IF(ISERROR(VLOOKUP(A80,#REF!,5,FALSE)),0,VLOOKUP(A80,#REF!,5,FALSE))</f>
        <v>0</v>
      </c>
      <c r="I80" s="35">
        <f>IF(ISERROR(VLOOKUP(A80,#REF!,5,FALSE)),0,VLOOKUP(A80,#REF!,5,FALSE))</f>
        <v>0</v>
      </c>
      <c r="J80" s="35">
        <f>IF(ISERROR(VLOOKUP(A80,#REF!,5,FALSE)),0,VLOOKUP(A80,#REF!,5,FALSE))</f>
        <v>0</v>
      </c>
      <c r="K80" s="22">
        <f>IF(ISERROR(VLOOKUP(A80,#REF!,5,FALSE)),0,VLOOKUP(A80,#REF!,5,FALSE))</f>
        <v>0</v>
      </c>
      <c r="L80" s="22">
        <f>IF(ISERROR(VLOOKUP(A80,#REF!,5,FALSE)),0,VLOOKUP(A80,#REF!,5,FALSE))</f>
        <v>0</v>
      </c>
      <c r="M80" s="22">
        <f>IF(ISERROR(VLOOKUP(A80,#REF!,5,FALSE)),0,VLOOKUP(A80,#REF!,5,FALSE))</f>
        <v>0</v>
      </c>
      <c r="N80" s="13"/>
      <c r="O80" s="35">
        <f t="shared" si="11"/>
        <v>0</v>
      </c>
      <c r="P80" s="43">
        <f>SUM(LARGE(D80:M80,{1}))</f>
        <v>0</v>
      </c>
      <c r="R80" s="45" t="s">
        <v>149</v>
      </c>
      <c r="S80" s="45" t="e">
        <f t="shared" si="9"/>
        <v>#DIV/0!</v>
      </c>
      <c r="U80" s="50">
        <v>0.5376980654561847</v>
      </c>
      <c r="V80" s="45" t="e">
        <f t="shared" si="10"/>
        <v>#DIV/0!</v>
      </c>
    </row>
    <row r="81" spans="1:22" x14ac:dyDescent="0.35">
      <c r="A81" s="1" t="s">
        <v>156</v>
      </c>
      <c r="B81" s="6">
        <f t="shared" si="7"/>
        <v>0</v>
      </c>
      <c r="C81" s="36" t="e">
        <f t="shared" si="8"/>
        <v>#DIV/0!</v>
      </c>
      <c r="D81" s="22">
        <f>IF(ISERROR(VLOOKUP(A81,'Race 5'!B$2:G$45,5,FALSE)),0,VLOOKUP(A81,'Race 5'!B$2:G$45,5,FALSE))</f>
        <v>0</v>
      </c>
      <c r="E81" s="22">
        <f>IF(ISERROR(VLOOKUP(A81,#REF!,5,FALSE)),0,VLOOKUP(A81,#REF!,5,FALSE))</f>
        <v>0</v>
      </c>
      <c r="F81" s="22">
        <f>IF(ISERROR(VLOOKUP(A81,#REF!,5,FALSE)),0,VLOOKUP(A81,#REF!,5,FALSE))</f>
        <v>0</v>
      </c>
      <c r="G81" s="22">
        <f>IF(ISERROR(VLOOKUP(A81,#REF!,5,FALSE)),0,VLOOKUP(A81,#REF!,5,FALSE))</f>
        <v>0</v>
      </c>
      <c r="H81" s="35">
        <f>IF(ISERROR(VLOOKUP(A81,#REF!,5,FALSE)),0,VLOOKUP(A81,#REF!,5,FALSE))</f>
        <v>0</v>
      </c>
      <c r="I81" s="35">
        <f>IF(ISERROR(VLOOKUP(A81,#REF!,5,FALSE)),0,VLOOKUP(A81,#REF!,5,FALSE))</f>
        <v>0</v>
      </c>
      <c r="J81" s="35">
        <f>IF(ISERROR(VLOOKUP(A81,#REF!,5,FALSE)),0,VLOOKUP(A81,#REF!,5,FALSE))</f>
        <v>0</v>
      </c>
      <c r="K81" s="22">
        <f>IF(ISERROR(VLOOKUP(A81,#REF!,5,FALSE)),0,VLOOKUP(A81,#REF!,5,FALSE))</f>
        <v>0</v>
      </c>
      <c r="L81" s="22">
        <f>IF(ISERROR(VLOOKUP(A81,#REF!,5,FALSE)),0,VLOOKUP(A81,#REF!,5,FALSE))</f>
        <v>0</v>
      </c>
      <c r="M81" s="22">
        <f>IF(ISERROR(VLOOKUP(A81,#REF!,5,FALSE)),0,VLOOKUP(A81,#REF!,5,FALSE))</f>
        <v>0</v>
      </c>
      <c r="N81" s="13"/>
      <c r="O81" s="35">
        <f t="shared" si="11"/>
        <v>0</v>
      </c>
      <c r="P81" s="43">
        <f>SUM(LARGE(D81:M81,{1}))</f>
        <v>0</v>
      </c>
      <c r="R81" s="1" t="s">
        <v>106</v>
      </c>
      <c r="S81" s="45" t="e">
        <f t="shared" si="9"/>
        <v>#DIV/0!</v>
      </c>
      <c r="U81" s="50">
        <v>0.60603773584905662</v>
      </c>
      <c r="V81" s="45" t="e">
        <f t="shared" si="10"/>
        <v>#DIV/0!</v>
      </c>
    </row>
    <row r="82" spans="1:22" x14ac:dyDescent="0.35">
      <c r="A82" s="1" t="s">
        <v>67</v>
      </c>
      <c r="B82" s="6">
        <f t="shared" si="7"/>
        <v>0</v>
      </c>
      <c r="C82" s="36" t="e">
        <f t="shared" si="8"/>
        <v>#DIV/0!</v>
      </c>
      <c r="D82" s="22">
        <f>IF(ISERROR(VLOOKUP(A82,'Race 5'!B$2:G$45,5,FALSE)),0,VLOOKUP(A82,'Race 5'!B$2:G$45,5,FALSE))</f>
        <v>0</v>
      </c>
      <c r="E82" s="22">
        <f>IF(ISERROR(VLOOKUP(A82,#REF!,5,FALSE)),0,VLOOKUP(A82,#REF!,5,FALSE))</f>
        <v>0</v>
      </c>
      <c r="F82" s="22">
        <f>IF(ISERROR(VLOOKUP(A82,#REF!,5,FALSE)),0,VLOOKUP(A82,#REF!,5,FALSE))</f>
        <v>0</v>
      </c>
      <c r="G82" s="22">
        <f>IF(ISERROR(VLOOKUP(A82,#REF!,5,FALSE)),0,VLOOKUP(A82,#REF!,5,FALSE))</f>
        <v>0</v>
      </c>
      <c r="H82" s="35">
        <f>IF(ISERROR(VLOOKUP(A82,#REF!,5,FALSE)),0,VLOOKUP(A82,#REF!,5,FALSE))</f>
        <v>0</v>
      </c>
      <c r="I82" s="35">
        <f>IF(ISERROR(VLOOKUP(A82,#REF!,5,FALSE)),0,VLOOKUP(A82,#REF!,5,FALSE))</f>
        <v>0</v>
      </c>
      <c r="J82" s="35">
        <f>IF(ISERROR(VLOOKUP(A82,#REF!,5,FALSE)),0,VLOOKUP(A82,#REF!,5,FALSE))</f>
        <v>0</v>
      </c>
      <c r="K82" s="22">
        <f>IF(ISERROR(VLOOKUP(A82,#REF!,5,FALSE)),0,VLOOKUP(A82,#REF!,5,FALSE))</f>
        <v>0</v>
      </c>
      <c r="L82" s="22">
        <f>IF(ISERROR(VLOOKUP(A82,#REF!,5,FALSE)),0,VLOOKUP(A82,#REF!,5,FALSE))</f>
        <v>0</v>
      </c>
      <c r="M82" s="22">
        <f>IF(ISERROR(VLOOKUP(A82,#REF!,5,FALSE)),0,VLOOKUP(A82,#REF!,5,FALSE))</f>
        <v>0</v>
      </c>
      <c r="N82" s="13"/>
      <c r="O82" s="35">
        <f t="shared" si="11"/>
        <v>0</v>
      </c>
      <c r="P82" s="43">
        <f>SUM(LARGE(D82:M82,{1}))</f>
        <v>0</v>
      </c>
      <c r="R82" s="1" t="s">
        <v>127</v>
      </c>
      <c r="S82" s="45" t="e">
        <f t="shared" si="9"/>
        <v>#DIV/0!</v>
      </c>
      <c r="U82" s="50">
        <v>0.49057159693576902</v>
      </c>
      <c r="V82" s="45" t="e">
        <f t="shared" si="10"/>
        <v>#DIV/0!</v>
      </c>
    </row>
    <row r="83" spans="1:22" x14ac:dyDescent="0.35">
      <c r="A83" s="1" t="s">
        <v>158</v>
      </c>
      <c r="B83" s="6">
        <f t="shared" si="7"/>
        <v>0</v>
      </c>
      <c r="C83" s="36" t="e">
        <f t="shared" si="8"/>
        <v>#DIV/0!</v>
      </c>
      <c r="D83" s="22">
        <f>IF(ISERROR(VLOOKUP(A83,'Race 5'!B$2:G$45,5,FALSE)),0,VLOOKUP(A83,'Race 5'!B$2:G$45,5,FALSE))</f>
        <v>0</v>
      </c>
      <c r="E83" s="22">
        <f>IF(ISERROR(VLOOKUP(A83,#REF!,5,FALSE)),0,VLOOKUP(A83,#REF!,5,FALSE))</f>
        <v>0</v>
      </c>
      <c r="F83" s="22">
        <f>IF(ISERROR(VLOOKUP(A83,#REF!,5,FALSE)),0,VLOOKUP(A83,#REF!,5,FALSE))</f>
        <v>0</v>
      </c>
      <c r="G83" s="22">
        <f>IF(ISERROR(VLOOKUP(A83,#REF!,5,FALSE)),0,VLOOKUP(A83,#REF!,5,FALSE))</f>
        <v>0</v>
      </c>
      <c r="H83" s="35">
        <f>IF(ISERROR(VLOOKUP(A83,#REF!,5,FALSE)),0,VLOOKUP(A83,#REF!,5,FALSE))</f>
        <v>0</v>
      </c>
      <c r="I83" s="35">
        <f>IF(ISERROR(VLOOKUP(A83,#REF!,5,FALSE)),0,VLOOKUP(A83,#REF!,5,FALSE))</f>
        <v>0</v>
      </c>
      <c r="J83" s="35">
        <f>IF(ISERROR(VLOOKUP(A83,#REF!,5,FALSE)),0,VLOOKUP(A83,#REF!,5,FALSE))</f>
        <v>0</v>
      </c>
      <c r="K83" s="22">
        <f>IF(ISERROR(VLOOKUP(A83,#REF!,5,FALSE)),0,VLOOKUP(A83,#REF!,5,FALSE))</f>
        <v>0</v>
      </c>
      <c r="L83" s="22">
        <f>IF(ISERROR(VLOOKUP(A83,#REF!,5,FALSE)),0,VLOOKUP(A83,#REF!,5,FALSE))</f>
        <v>0</v>
      </c>
      <c r="M83" s="22">
        <f>IF(ISERROR(VLOOKUP(A83,#REF!,5,FALSE)),0,VLOOKUP(A83,#REF!,5,FALSE))</f>
        <v>0</v>
      </c>
      <c r="N83" s="13"/>
      <c r="O83" s="35">
        <f t="shared" si="11"/>
        <v>0</v>
      </c>
      <c r="P83" s="43">
        <f>SUM(LARGE(D83:M83,{1}))</f>
        <v>0</v>
      </c>
      <c r="R83" s="1" t="s">
        <v>206</v>
      </c>
      <c r="S83" s="45" t="e">
        <f t="shared" si="9"/>
        <v>#N/A</v>
      </c>
      <c r="U83" s="50">
        <v>0.39966988917708085</v>
      </c>
      <c r="V83" s="45" t="e">
        <f t="shared" si="10"/>
        <v>#N/A</v>
      </c>
    </row>
    <row r="84" spans="1:22" x14ac:dyDescent="0.35">
      <c r="A84" s="1" t="s">
        <v>85</v>
      </c>
      <c r="B84" s="6">
        <f t="shared" si="7"/>
        <v>0</v>
      </c>
      <c r="C84" s="36" t="e">
        <f t="shared" si="8"/>
        <v>#DIV/0!</v>
      </c>
      <c r="D84" s="22">
        <f>IF(ISERROR(VLOOKUP(A84,'Race 5'!B$2:G$45,5,FALSE)),0,VLOOKUP(A84,'Race 5'!B$2:G$45,5,FALSE))</f>
        <v>0</v>
      </c>
      <c r="E84" s="22">
        <f>IF(ISERROR(VLOOKUP(A84,#REF!,5,FALSE)),0,VLOOKUP(A84,#REF!,5,FALSE))</f>
        <v>0</v>
      </c>
      <c r="F84" s="22">
        <f>IF(ISERROR(VLOOKUP(A84,#REF!,5,FALSE)),0,VLOOKUP(A84,#REF!,5,FALSE))</f>
        <v>0</v>
      </c>
      <c r="G84" s="22">
        <f>IF(ISERROR(VLOOKUP(A84,#REF!,5,FALSE)),0,VLOOKUP(A84,#REF!,5,FALSE))</f>
        <v>0</v>
      </c>
      <c r="H84" s="35">
        <f>IF(ISERROR(VLOOKUP(A84,#REF!,5,FALSE)),0,VLOOKUP(A84,#REF!,5,FALSE))</f>
        <v>0</v>
      </c>
      <c r="I84" s="35">
        <f>IF(ISERROR(VLOOKUP(A84,#REF!,5,FALSE)),0,VLOOKUP(A84,#REF!,5,FALSE))</f>
        <v>0</v>
      </c>
      <c r="J84" s="35">
        <f>IF(ISERROR(VLOOKUP(A84,#REF!,5,FALSE)),0,VLOOKUP(A84,#REF!,5,FALSE))</f>
        <v>0</v>
      </c>
      <c r="K84" s="22">
        <f>IF(ISERROR(VLOOKUP(A84,#REF!,5,FALSE)),0,VLOOKUP(A84,#REF!,5,FALSE))</f>
        <v>0</v>
      </c>
      <c r="L84" s="22">
        <f>IF(ISERROR(VLOOKUP(A84,#REF!,5,FALSE)),0,VLOOKUP(A84,#REF!,5,FALSE))</f>
        <v>0</v>
      </c>
      <c r="M84" s="22">
        <f>IF(ISERROR(VLOOKUP(A84,#REF!,5,FALSE)),0,VLOOKUP(A84,#REF!,5,FALSE))</f>
        <v>0</v>
      </c>
      <c r="N84" s="13"/>
      <c r="O84" s="35">
        <f t="shared" si="11"/>
        <v>0</v>
      </c>
      <c r="P84" s="43">
        <f>SUM(LARGE(D84:M84,{1}))</f>
        <v>0</v>
      </c>
      <c r="R84" s="1" t="s">
        <v>207</v>
      </c>
      <c r="S84" s="45" t="e">
        <f t="shared" si="9"/>
        <v>#N/A</v>
      </c>
      <c r="U84" s="50">
        <v>0.38023407022106631</v>
      </c>
      <c r="V84" s="45" t="e">
        <f t="shared" si="10"/>
        <v>#N/A</v>
      </c>
    </row>
    <row r="85" spans="1:22" x14ac:dyDescent="0.35">
      <c r="A85" s="1" t="s">
        <v>99</v>
      </c>
      <c r="B85" s="6">
        <f t="shared" si="7"/>
        <v>0</v>
      </c>
      <c r="C85" s="36" t="e">
        <f t="shared" si="8"/>
        <v>#DIV/0!</v>
      </c>
      <c r="D85" s="22">
        <f>IF(ISERROR(VLOOKUP(A85,'Race 5'!B$2:G$45,5,FALSE)),0,VLOOKUP(A85,'Race 5'!B$2:G$45,5,FALSE))</f>
        <v>0</v>
      </c>
      <c r="E85" s="22">
        <f>IF(ISERROR(VLOOKUP(A85,#REF!,5,FALSE)),0,VLOOKUP(A85,#REF!,5,FALSE))</f>
        <v>0</v>
      </c>
      <c r="F85" s="22">
        <f>IF(ISERROR(VLOOKUP(A85,#REF!,5,FALSE)),0,VLOOKUP(A85,#REF!,5,FALSE))</f>
        <v>0</v>
      </c>
      <c r="G85" s="22">
        <f>IF(ISERROR(VLOOKUP(A85,#REF!,5,FALSE)),0,VLOOKUP(A85,#REF!,5,FALSE))</f>
        <v>0</v>
      </c>
      <c r="H85" s="35">
        <f>IF(ISERROR(VLOOKUP(A85,#REF!,5,FALSE)),0,VLOOKUP(A85,#REF!,5,FALSE))</f>
        <v>0</v>
      </c>
      <c r="I85" s="35">
        <f>IF(ISERROR(VLOOKUP(A85,#REF!,5,FALSE)),0,VLOOKUP(A85,#REF!,5,FALSE))</f>
        <v>0</v>
      </c>
      <c r="J85" s="35">
        <f>IF(ISERROR(VLOOKUP(A85,#REF!,5,FALSE)),0,VLOOKUP(A85,#REF!,5,FALSE))</f>
        <v>0</v>
      </c>
      <c r="K85" s="22">
        <f>IF(ISERROR(VLOOKUP(A85,#REF!,5,FALSE)),0,VLOOKUP(A85,#REF!,5,FALSE))</f>
        <v>0</v>
      </c>
      <c r="L85" s="22">
        <f>IF(ISERROR(VLOOKUP(A85,#REF!,5,FALSE)),0,VLOOKUP(A85,#REF!,5,FALSE))</f>
        <v>0</v>
      </c>
      <c r="M85" s="22">
        <f>IF(ISERROR(VLOOKUP(A85,#REF!,5,FALSE)),0,VLOOKUP(A85,#REF!,5,FALSE))</f>
        <v>0</v>
      </c>
      <c r="N85" s="13"/>
      <c r="O85" s="35">
        <f t="shared" si="11"/>
        <v>0</v>
      </c>
      <c r="P85" s="43">
        <f>SUM(LARGE(D85:M85,{1}))</f>
        <v>0</v>
      </c>
      <c r="R85" s="1" t="s">
        <v>143</v>
      </c>
      <c r="S85" s="45" t="e">
        <f t="shared" si="9"/>
        <v>#DIV/0!</v>
      </c>
      <c r="U85" s="50">
        <v>0.58640498110797723</v>
      </c>
      <c r="V85" s="45" t="e">
        <f t="shared" si="10"/>
        <v>#DIV/0!</v>
      </c>
    </row>
    <row r="86" spans="1:22" x14ac:dyDescent="0.35">
      <c r="A86" s="1" t="s">
        <v>91</v>
      </c>
      <c r="B86" s="6">
        <f t="shared" ref="B86:B99" si="12">COUNTIF(D86:M86,"&gt;0")</f>
        <v>0</v>
      </c>
      <c r="C86" s="36" t="e">
        <f t="shared" ref="C86:C99" si="13">SUM(D86:M86)/B86</f>
        <v>#DIV/0!</v>
      </c>
      <c r="D86" s="22">
        <f>IF(ISERROR(VLOOKUP(A86,'Race 5'!B$2:G$45,5,FALSE)),0,VLOOKUP(A86,'Race 5'!B$2:G$45,5,FALSE))</f>
        <v>0</v>
      </c>
      <c r="E86" s="22">
        <f>IF(ISERROR(VLOOKUP(A86,#REF!,5,FALSE)),0,VLOOKUP(A86,#REF!,5,FALSE))</f>
        <v>0</v>
      </c>
      <c r="F86" s="22">
        <f>IF(ISERROR(VLOOKUP(A86,#REF!,5,FALSE)),0,VLOOKUP(A86,#REF!,5,FALSE))</f>
        <v>0</v>
      </c>
      <c r="G86" s="22">
        <f>IF(ISERROR(VLOOKUP(A86,#REF!,5,FALSE)),0,VLOOKUP(A86,#REF!,5,FALSE))</f>
        <v>0</v>
      </c>
      <c r="H86" s="35">
        <f>IF(ISERROR(VLOOKUP(A86,#REF!,5,FALSE)),0,VLOOKUP(A86,#REF!,5,FALSE))</f>
        <v>0</v>
      </c>
      <c r="I86" s="35">
        <f>IF(ISERROR(VLOOKUP(A86,#REF!,5,FALSE)),0,VLOOKUP(A86,#REF!,5,FALSE))</f>
        <v>0</v>
      </c>
      <c r="J86" s="35">
        <f>IF(ISERROR(VLOOKUP(A86,#REF!,5,FALSE)),0,VLOOKUP(A86,#REF!,5,FALSE))</f>
        <v>0</v>
      </c>
      <c r="K86" s="22">
        <f>IF(ISERROR(VLOOKUP(A86,#REF!,5,FALSE)),0,VLOOKUP(A86,#REF!,5,FALSE))</f>
        <v>0</v>
      </c>
      <c r="L86" s="22">
        <f>IF(ISERROR(VLOOKUP(A86,#REF!,5,FALSE)),0,VLOOKUP(A86,#REF!,5,FALSE))</f>
        <v>0</v>
      </c>
      <c r="M86" s="22">
        <f>IF(ISERROR(VLOOKUP(A86,#REF!,5,FALSE)),0,VLOOKUP(A86,#REF!,5,FALSE))</f>
        <v>0</v>
      </c>
      <c r="N86" s="13"/>
      <c r="O86" s="35">
        <f t="shared" si="11"/>
        <v>0</v>
      </c>
      <c r="P86" s="43">
        <f>SUM(LARGE(D86:M86,{1}))</f>
        <v>0</v>
      </c>
      <c r="R86" s="1" t="s">
        <v>146</v>
      </c>
      <c r="S86" s="45" t="e">
        <f t="shared" si="9"/>
        <v>#DIV/0!</v>
      </c>
      <c r="U86" s="50">
        <v>0.63205623511969489</v>
      </c>
      <c r="V86" s="45" t="e">
        <f t="shared" si="10"/>
        <v>#DIV/0!</v>
      </c>
    </row>
    <row r="87" spans="1:22" x14ac:dyDescent="0.35">
      <c r="A87" s="1" t="s">
        <v>86</v>
      </c>
      <c r="B87" s="6">
        <f t="shared" si="12"/>
        <v>0</v>
      </c>
      <c r="C87" s="36" t="e">
        <f t="shared" si="13"/>
        <v>#DIV/0!</v>
      </c>
      <c r="D87" s="22">
        <f>IF(ISERROR(VLOOKUP(A87,'Race 5'!B$2:G$45,5,FALSE)),0,VLOOKUP(A87,'Race 5'!B$2:G$45,5,FALSE))</f>
        <v>0</v>
      </c>
      <c r="E87" s="22">
        <f>IF(ISERROR(VLOOKUP(A87,#REF!,5,FALSE)),0,VLOOKUP(A87,#REF!,5,FALSE))</f>
        <v>0</v>
      </c>
      <c r="F87" s="22">
        <f>IF(ISERROR(VLOOKUP(A87,#REF!,5,FALSE)),0,VLOOKUP(A87,#REF!,5,FALSE))</f>
        <v>0</v>
      </c>
      <c r="G87" s="22">
        <f>IF(ISERROR(VLOOKUP(A87,#REF!,5,FALSE)),0,VLOOKUP(A87,#REF!,5,FALSE))</f>
        <v>0</v>
      </c>
      <c r="H87" s="35">
        <f>IF(ISERROR(VLOOKUP(A87,#REF!,5,FALSE)),0,VLOOKUP(A87,#REF!,5,FALSE))</f>
        <v>0</v>
      </c>
      <c r="I87" s="35">
        <f>IF(ISERROR(VLOOKUP(A87,#REF!,5,FALSE)),0,VLOOKUP(A87,#REF!,5,FALSE))</f>
        <v>0</v>
      </c>
      <c r="J87" s="35">
        <f>IF(ISERROR(VLOOKUP(A87,#REF!,5,FALSE)),0,VLOOKUP(A87,#REF!,5,FALSE))</f>
        <v>0</v>
      </c>
      <c r="K87" s="22">
        <f>IF(ISERROR(VLOOKUP(A87,#REF!,5,FALSE)),0,VLOOKUP(A87,#REF!,5,FALSE))</f>
        <v>0</v>
      </c>
      <c r="L87" s="22">
        <f>IF(ISERROR(VLOOKUP(A87,#REF!,5,FALSE)),0,VLOOKUP(A87,#REF!,5,FALSE))</f>
        <v>0</v>
      </c>
      <c r="M87" s="22">
        <f>IF(ISERROR(VLOOKUP(A87,#REF!,5,FALSE)),0,VLOOKUP(A87,#REF!,5,FALSE))</f>
        <v>0</v>
      </c>
      <c r="N87" s="13"/>
      <c r="O87" s="35">
        <f t="shared" si="11"/>
        <v>0</v>
      </c>
      <c r="P87" s="43">
        <f>SUM(LARGE(D87:M87,{1}))</f>
        <v>0</v>
      </c>
      <c r="R87" s="1" t="s">
        <v>87</v>
      </c>
      <c r="S87" s="45" t="e">
        <f t="shared" si="9"/>
        <v>#DIV/0!</v>
      </c>
      <c r="U87" s="50">
        <v>0.69708237296591757</v>
      </c>
      <c r="V87" s="45" t="e">
        <f t="shared" si="10"/>
        <v>#DIV/0!</v>
      </c>
    </row>
    <row r="88" spans="1:22" x14ac:dyDescent="0.35">
      <c r="A88" s="1" t="s">
        <v>98</v>
      </c>
      <c r="B88" s="6">
        <f t="shared" si="12"/>
        <v>0</v>
      </c>
      <c r="C88" s="36" t="e">
        <f t="shared" si="13"/>
        <v>#DIV/0!</v>
      </c>
      <c r="D88" s="22">
        <f>IF(ISERROR(VLOOKUP(A88,'Race 5'!B$2:G$45,5,FALSE)),0,VLOOKUP(A88,'Race 5'!B$2:G$45,5,FALSE))</f>
        <v>0</v>
      </c>
      <c r="E88" s="22">
        <f>IF(ISERROR(VLOOKUP(A88,#REF!,5,FALSE)),0,VLOOKUP(A88,#REF!,5,FALSE))</f>
        <v>0</v>
      </c>
      <c r="F88" s="22">
        <f>IF(ISERROR(VLOOKUP(A88,#REF!,5,FALSE)),0,VLOOKUP(A88,#REF!,5,FALSE))</f>
        <v>0</v>
      </c>
      <c r="G88" s="22">
        <f>IF(ISERROR(VLOOKUP(A88,#REF!,5,FALSE)),0,VLOOKUP(A88,#REF!,5,FALSE))</f>
        <v>0</v>
      </c>
      <c r="H88" s="35">
        <f>IF(ISERROR(VLOOKUP(A88,#REF!,5,FALSE)),0,VLOOKUP(A88,#REF!,5,FALSE))</f>
        <v>0</v>
      </c>
      <c r="I88" s="35">
        <f>IF(ISERROR(VLOOKUP(A88,#REF!,5,FALSE)),0,VLOOKUP(A88,#REF!,5,FALSE))</f>
        <v>0</v>
      </c>
      <c r="J88" s="35">
        <f>IF(ISERROR(VLOOKUP(A88,#REF!,5,FALSE)),0,VLOOKUP(A88,#REF!,5,FALSE))</f>
        <v>0</v>
      </c>
      <c r="K88" s="22">
        <f>IF(ISERROR(VLOOKUP(A88,#REF!,5,FALSE)),0,VLOOKUP(A88,#REF!,5,FALSE))</f>
        <v>0</v>
      </c>
      <c r="L88" s="22">
        <f>IF(ISERROR(VLOOKUP(A88,#REF!,5,FALSE)),0,VLOOKUP(A88,#REF!,5,FALSE))</f>
        <v>0</v>
      </c>
      <c r="M88" s="22">
        <f>IF(ISERROR(VLOOKUP(A88,#REF!,5,FALSE)),0,VLOOKUP(A88,#REF!,5,FALSE))</f>
        <v>0</v>
      </c>
      <c r="N88" s="13"/>
      <c r="O88" s="35">
        <f t="shared" si="11"/>
        <v>0</v>
      </c>
      <c r="P88" s="43">
        <f>SUM(LARGE(D88:M88,{1}))</f>
        <v>0</v>
      </c>
    </row>
    <row r="89" spans="1:22" x14ac:dyDescent="0.35">
      <c r="A89" s="1" t="s">
        <v>108</v>
      </c>
      <c r="B89" s="6">
        <f t="shared" si="12"/>
        <v>0</v>
      </c>
      <c r="C89" s="36" t="e">
        <f t="shared" si="13"/>
        <v>#DIV/0!</v>
      </c>
      <c r="D89" s="22">
        <f>IF(ISERROR(VLOOKUP(A89,'Race 5'!B$2:G$45,5,FALSE)),0,VLOOKUP(A89,'Race 5'!B$2:G$45,5,FALSE))</f>
        <v>0</v>
      </c>
      <c r="E89" s="22">
        <f>IF(ISERROR(VLOOKUP(A89,#REF!,5,FALSE)),0,VLOOKUP(A89,#REF!,5,FALSE))</f>
        <v>0</v>
      </c>
      <c r="F89" s="22">
        <f>IF(ISERROR(VLOOKUP(A89,#REF!,5,FALSE)),0,VLOOKUP(A89,#REF!,5,FALSE))</f>
        <v>0</v>
      </c>
      <c r="G89" s="22">
        <f>IF(ISERROR(VLOOKUP(A89,#REF!,5,FALSE)),0,VLOOKUP(A89,#REF!,5,FALSE))</f>
        <v>0</v>
      </c>
      <c r="H89" s="35">
        <f>IF(ISERROR(VLOOKUP(A89,#REF!,5,FALSE)),0,VLOOKUP(A89,#REF!,5,FALSE))</f>
        <v>0</v>
      </c>
      <c r="I89" s="35">
        <f>IF(ISERROR(VLOOKUP(A89,#REF!,5,FALSE)),0,VLOOKUP(A89,#REF!,5,FALSE))</f>
        <v>0</v>
      </c>
      <c r="J89" s="35">
        <f>IF(ISERROR(VLOOKUP(A89,#REF!,5,FALSE)),0,VLOOKUP(A89,#REF!,5,FALSE))</f>
        <v>0</v>
      </c>
      <c r="K89" s="22">
        <f>IF(ISERROR(VLOOKUP(A89,#REF!,5,FALSE)),0,VLOOKUP(A89,#REF!,5,FALSE))</f>
        <v>0</v>
      </c>
      <c r="L89" s="22">
        <f>IF(ISERROR(VLOOKUP(A89,#REF!,5,FALSE)),0,VLOOKUP(A89,#REF!,5,FALSE))</f>
        <v>0</v>
      </c>
      <c r="M89" s="22">
        <f>IF(ISERROR(VLOOKUP(A89,#REF!,5,FALSE)),0,VLOOKUP(A89,#REF!,5,FALSE))</f>
        <v>0</v>
      </c>
      <c r="N89" s="13"/>
      <c r="O89" s="35">
        <f t="shared" si="11"/>
        <v>0</v>
      </c>
      <c r="P89" s="43">
        <f>SUM(LARGE(D89:M89,{1}))</f>
        <v>0</v>
      </c>
    </row>
    <row r="90" spans="1:22" x14ac:dyDescent="0.35">
      <c r="A90" s="1" t="s">
        <v>141</v>
      </c>
      <c r="B90" s="6">
        <f t="shared" si="12"/>
        <v>0</v>
      </c>
      <c r="C90" s="36" t="e">
        <f t="shared" si="13"/>
        <v>#DIV/0!</v>
      </c>
      <c r="D90" s="22">
        <f>IF(ISERROR(VLOOKUP(A90,'Race 5'!B$2:G$45,5,FALSE)),0,VLOOKUP(A90,'Race 5'!B$2:G$45,5,FALSE))</f>
        <v>0</v>
      </c>
      <c r="E90" s="22">
        <f>IF(ISERROR(VLOOKUP(A90,#REF!,5,FALSE)),0,VLOOKUP(A90,#REF!,5,FALSE))</f>
        <v>0</v>
      </c>
      <c r="F90" s="22">
        <f>IF(ISERROR(VLOOKUP(A90,#REF!,5,FALSE)),0,VLOOKUP(A90,#REF!,5,FALSE))</f>
        <v>0</v>
      </c>
      <c r="G90" s="22">
        <f>IF(ISERROR(VLOOKUP(A90,#REF!,5,FALSE)),0,VLOOKUP(A90,#REF!,5,FALSE))</f>
        <v>0</v>
      </c>
      <c r="H90" s="35">
        <f>IF(ISERROR(VLOOKUP(A90,#REF!,5,FALSE)),0,VLOOKUP(A90,#REF!,5,FALSE))</f>
        <v>0</v>
      </c>
      <c r="I90" s="35">
        <f>IF(ISERROR(VLOOKUP(A90,#REF!,5,FALSE)),0,VLOOKUP(A90,#REF!,5,FALSE))</f>
        <v>0</v>
      </c>
      <c r="J90" s="35">
        <f>IF(ISERROR(VLOOKUP(A90,#REF!,5,FALSE)),0,VLOOKUP(A90,#REF!,5,FALSE))</f>
        <v>0</v>
      </c>
      <c r="K90" s="22">
        <f>IF(ISERROR(VLOOKUP(A90,#REF!,5,FALSE)),0,VLOOKUP(A90,#REF!,5,FALSE))</f>
        <v>0</v>
      </c>
      <c r="L90" s="22">
        <f>IF(ISERROR(VLOOKUP(A90,#REF!,5,FALSE)),0,VLOOKUP(A90,#REF!,5,FALSE))</f>
        <v>0</v>
      </c>
      <c r="M90" s="22">
        <f>IF(ISERROR(VLOOKUP(A90,#REF!,5,FALSE)),0,VLOOKUP(A90,#REF!,5,FALSE))</f>
        <v>0</v>
      </c>
      <c r="N90" s="13"/>
      <c r="O90" s="35">
        <f t="shared" si="11"/>
        <v>0</v>
      </c>
      <c r="P90" s="43">
        <f>SUM(LARGE(D90:M90,{1}))</f>
        <v>0</v>
      </c>
    </row>
    <row r="91" spans="1:22" x14ac:dyDescent="0.35">
      <c r="A91" s="1" t="s">
        <v>71</v>
      </c>
      <c r="B91" s="6">
        <f t="shared" si="12"/>
        <v>0</v>
      </c>
      <c r="C91" s="36" t="e">
        <f t="shared" si="13"/>
        <v>#DIV/0!</v>
      </c>
      <c r="D91" s="22">
        <f>IF(ISERROR(VLOOKUP(A91,'Race 5'!B$2:G$45,5,FALSE)),0,VLOOKUP(A91,'Race 5'!B$2:G$45,5,FALSE))</f>
        <v>0</v>
      </c>
      <c r="E91" s="22">
        <f>IF(ISERROR(VLOOKUP(A91,#REF!,5,FALSE)),0,VLOOKUP(A91,#REF!,5,FALSE))</f>
        <v>0</v>
      </c>
      <c r="F91" s="22">
        <f>IF(ISERROR(VLOOKUP(A91,#REF!,5,FALSE)),0,VLOOKUP(A91,#REF!,5,FALSE))</f>
        <v>0</v>
      </c>
      <c r="G91" s="22">
        <f>IF(ISERROR(VLOOKUP(A91,#REF!,5,FALSE)),0,VLOOKUP(A91,#REF!,5,FALSE))</f>
        <v>0</v>
      </c>
      <c r="H91" s="35">
        <f>IF(ISERROR(VLOOKUP(A91,#REF!,5,FALSE)),0,VLOOKUP(A91,#REF!,5,FALSE))</f>
        <v>0</v>
      </c>
      <c r="I91" s="35">
        <f>IF(ISERROR(VLOOKUP(A91,#REF!,5,FALSE)),0,VLOOKUP(A91,#REF!,5,FALSE))</f>
        <v>0</v>
      </c>
      <c r="J91" s="35">
        <f>IF(ISERROR(VLOOKUP(A91,#REF!,5,FALSE)),0,VLOOKUP(A91,#REF!,5,FALSE))</f>
        <v>0</v>
      </c>
      <c r="K91" s="22">
        <f>IF(ISERROR(VLOOKUP(A91,#REF!,5,FALSE)),0,VLOOKUP(A91,#REF!,5,FALSE))</f>
        <v>0</v>
      </c>
      <c r="L91" s="22">
        <f>IF(ISERROR(VLOOKUP(A91,#REF!,5,FALSE)),0,VLOOKUP(A91,#REF!,5,FALSE))</f>
        <v>0</v>
      </c>
      <c r="M91" s="22">
        <f>IF(ISERROR(VLOOKUP(A91,#REF!,5,FALSE)),0,VLOOKUP(A91,#REF!,5,FALSE))</f>
        <v>0</v>
      </c>
      <c r="N91" s="13"/>
      <c r="O91" s="35">
        <f t="shared" si="11"/>
        <v>0</v>
      </c>
      <c r="P91" s="43">
        <f>SUM(LARGE(D91:M91,{1}))</f>
        <v>0</v>
      </c>
    </row>
    <row r="92" spans="1:22" x14ac:dyDescent="0.35">
      <c r="A92" s="1" t="s">
        <v>164</v>
      </c>
      <c r="B92" s="6">
        <f t="shared" si="12"/>
        <v>0</v>
      </c>
      <c r="C92" s="36" t="e">
        <f t="shared" si="13"/>
        <v>#DIV/0!</v>
      </c>
      <c r="D92" s="22">
        <f>IF(ISERROR(VLOOKUP(A92,'Race 5'!B$2:G$45,5,FALSE)),0,VLOOKUP(A92,'Race 5'!B$2:G$45,5,FALSE))</f>
        <v>0</v>
      </c>
      <c r="E92" s="22">
        <f>IF(ISERROR(VLOOKUP(A92,#REF!,5,FALSE)),0,VLOOKUP(A92,#REF!,5,FALSE))</f>
        <v>0</v>
      </c>
      <c r="F92" s="22">
        <f>IF(ISERROR(VLOOKUP(A92,#REF!,5,FALSE)),0,VLOOKUP(A92,#REF!,5,FALSE))</f>
        <v>0</v>
      </c>
      <c r="G92" s="22">
        <f>IF(ISERROR(VLOOKUP(A92,#REF!,5,FALSE)),0,VLOOKUP(A92,#REF!,5,FALSE))</f>
        <v>0</v>
      </c>
      <c r="H92" s="35">
        <f>IF(ISERROR(VLOOKUP(A92,#REF!,5,FALSE)),0,VLOOKUP(A92,#REF!,5,FALSE))</f>
        <v>0</v>
      </c>
      <c r="I92" s="35">
        <f>IF(ISERROR(VLOOKUP(A92,#REF!,5,FALSE)),0,VLOOKUP(A92,#REF!,5,FALSE))</f>
        <v>0</v>
      </c>
      <c r="J92" s="35">
        <f>IF(ISERROR(VLOOKUP(A92,#REF!,5,FALSE)),0,VLOOKUP(A92,#REF!,5,FALSE))</f>
        <v>0</v>
      </c>
      <c r="K92" s="22">
        <f>IF(ISERROR(VLOOKUP(A92,#REF!,5,FALSE)),0,VLOOKUP(A92,#REF!,5,FALSE))</f>
        <v>0</v>
      </c>
      <c r="L92" s="22">
        <f>IF(ISERROR(VLOOKUP(A92,#REF!,5,FALSE)),0,VLOOKUP(A92,#REF!,5,FALSE))</f>
        <v>0</v>
      </c>
      <c r="M92" s="22">
        <f>IF(ISERROR(VLOOKUP(A92,#REF!,5,FALSE)),0,VLOOKUP(A92,#REF!,5,FALSE))</f>
        <v>0</v>
      </c>
      <c r="N92" s="13"/>
      <c r="O92" s="35">
        <f t="shared" si="11"/>
        <v>0</v>
      </c>
      <c r="P92" s="43">
        <f>SUM(LARGE(D92:M92,{1}))</f>
        <v>0</v>
      </c>
    </row>
    <row r="93" spans="1:22" x14ac:dyDescent="0.35">
      <c r="A93" s="1" t="s">
        <v>170</v>
      </c>
      <c r="B93" s="6">
        <f t="shared" si="12"/>
        <v>0</v>
      </c>
      <c r="C93" s="36" t="e">
        <f t="shared" si="13"/>
        <v>#DIV/0!</v>
      </c>
      <c r="D93" s="22">
        <f>IF(ISERROR(VLOOKUP(A93,'Race 5'!B$2:G$45,5,FALSE)),0,VLOOKUP(A93,'Race 5'!B$2:G$45,5,FALSE))</f>
        <v>0</v>
      </c>
      <c r="E93" s="22">
        <f>IF(ISERROR(VLOOKUP(A93,#REF!,5,FALSE)),0,VLOOKUP(A93,#REF!,5,FALSE))</f>
        <v>0</v>
      </c>
      <c r="F93" s="22">
        <f>IF(ISERROR(VLOOKUP(A93,#REF!,5,FALSE)),0,VLOOKUP(A93,#REF!,5,FALSE))</f>
        <v>0</v>
      </c>
      <c r="G93" s="22">
        <f>IF(ISERROR(VLOOKUP(A93,#REF!,5,FALSE)),0,VLOOKUP(A93,#REF!,5,FALSE))</f>
        <v>0</v>
      </c>
      <c r="H93" s="35">
        <f>IF(ISERROR(VLOOKUP(A93,#REF!,5,FALSE)),0,VLOOKUP(A93,#REF!,5,FALSE))</f>
        <v>0</v>
      </c>
      <c r="I93" s="35">
        <f>IF(ISERROR(VLOOKUP(A93,#REF!,5,FALSE)),0,VLOOKUP(A93,#REF!,5,FALSE))</f>
        <v>0</v>
      </c>
      <c r="J93" s="35">
        <f>IF(ISERROR(VLOOKUP(A93,#REF!,5,FALSE)),0,VLOOKUP(A93,#REF!,5,FALSE))</f>
        <v>0</v>
      </c>
      <c r="K93" s="22">
        <f>IF(ISERROR(VLOOKUP(A93,#REF!,5,FALSE)),0,VLOOKUP(A93,#REF!,5,FALSE))</f>
        <v>0</v>
      </c>
      <c r="L93" s="22">
        <f>IF(ISERROR(VLOOKUP(A93,#REF!,5,FALSE)),0,VLOOKUP(A93,#REF!,5,FALSE))</f>
        <v>0</v>
      </c>
      <c r="M93" s="22">
        <f>IF(ISERROR(VLOOKUP(A93,#REF!,5,FALSE)),0,VLOOKUP(A93,#REF!,5,FALSE))</f>
        <v>0</v>
      </c>
      <c r="N93" s="13"/>
      <c r="O93" s="35">
        <f t="shared" si="11"/>
        <v>0</v>
      </c>
      <c r="P93" s="43">
        <f>SUM(LARGE(D93:M93,{1}))</f>
        <v>0</v>
      </c>
    </row>
    <row r="94" spans="1:22" x14ac:dyDescent="0.35">
      <c r="A94" s="1" t="s">
        <v>189</v>
      </c>
      <c r="B94" s="6">
        <f t="shared" si="12"/>
        <v>0</v>
      </c>
      <c r="C94" s="36" t="e">
        <f t="shared" si="13"/>
        <v>#DIV/0!</v>
      </c>
      <c r="D94" s="22">
        <f>IF(ISERROR(VLOOKUP(A94,'Race 5'!B$2:G$45,5,FALSE)),0,VLOOKUP(A94,'Race 5'!B$2:G$45,5,FALSE))</f>
        <v>0</v>
      </c>
      <c r="E94" s="22">
        <f>IF(ISERROR(VLOOKUP(A94,#REF!,5,FALSE)),0,VLOOKUP(A94,#REF!,5,FALSE))</f>
        <v>0</v>
      </c>
      <c r="F94" s="22">
        <f>IF(ISERROR(VLOOKUP(A94,#REF!,5,FALSE)),0,VLOOKUP(A94,#REF!,5,FALSE))</f>
        <v>0</v>
      </c>
      <c r="G94" s="22">
        <f>IF(ISERROR(VLOOKUP(A94,#REF!,5,FALSE)),0,VLOOKUP(A94,#REF!,5,FALSE))</f>
        <v>0</v>
      </c>
      <c r="H94" s="35">
        <f>IF(ISERROR(VLOOKUP(A94,#REF!,5,FALSE)),0,VLOOKUP(A94,#REF!,5,FALSE))</f>
        <v>0</v>
      </c>
      <c r="I94" s="35">
        <f>IF(ISERROR(VLOOKUP(A94,#REF!,5,FALSE)),0,VLOOKUP(A94,#REF!,5,FALSE))</f>
        <v>0</v>
      </c>
      <c r="J94" s="35">
        <f>IF(ISERROR(VLOOKUP(A94,#REF!,5,FALSE)),0,VLOOKUP(A94,#REF!,5,FALSE))</f>
        <v>0</v>
      </c>
      <c r="K94" s="22">
        <f>IF(ISERROR(VLOOKUP(A94,#REF!,5,FALSE)),0,VLOOKUP(A94,#REF!,5,FALSE))</f>
        <v>0</v>
      </c>
      <c r="L94" s="22">
        <f>IF(ISERROR(VLOOKUP(A94,#REF!,5,FALSE)),0,VLOOKUP(A94,#REF!,5,FALSE))</f>
        <v>0</v>
      </c>
      <c r="M94" s="22">
        <f>IF(ISERROR(VLOOKUP(A94,#REF!,5,FALSE)),0,VLOOKUP(A94,#REF!,5,FALSE))</f>
        <v>0</v>
      </c>
      <c r="N94" s="13"/>
      <c r="O94" s="35">
        <f t="shared" si="11"/>
        <v>0</v>
      </c>
      <c r="P94" s="43">
        <f>SUM(LARGE(D94:M94,{1}))</f>
        <v>0</v>
      </c>
    </row>
    <row r="95" spans="1:22" x14ac:dyDescent="0.35">
      <c r="A95" s="1" t="s">
        <v>106</v>
      </c>
      <c r="B95" s="6">
        <f t="shared" si="12"/>
        <v>0</v>
      </c>
      <c r="C95" s="36" t="e">
        <f t="shared" si="13"/>
        <v>#DIV/0!</v>
      </c>
      <c r="D95" s="22">
        <f>IF(ISERROR(VLOOKUP(A95,'Race 5'!B$2:G$45,5,FALSE)),0,VLOOKUP(A95,'Race 5'!B$2:G$45,5,FALSE))</f>
        <v>0</v>
      </c>
      <c r="E95" s="22">
        <f>IF(ISERROR(VLOOKUP(A95,#REF!,5,FALSE)),0,VLOOKUP(A95,#REF!,5,FALSE))</f>
        <v>0</v>
      </c>
      <c r="F95" s="22">
        <f>IF(ISERROR(VLOOKUP(A95,#REF!,5,FALSE)),0,VLOOKUP(A95,#REF!,5,FALSE))</f>
        <v>0</v>
      </c>
      <c r="G95" s="22">
        <f>IF(ISERROR(VLOOKUP(A95,#REF!,5,FALSE)),0,VLOOKUP(A95,#REF!,5,FALSE))</f>
        <v>0</v>
      </c>
      <c r="H95" s="35">
        <f>IF(ISERROR(VLOOKUP(A95,#REF!,5,FALSE)),0,VLOOKUP(A95,#REF!,5,FALSE))</f>
        <v>0</v>
      </c>
      <c r="I95" s="35">
        <f>IF(ISERROR(VLOOKUP(A95,#REF!,5,FALSE)),0,VLOOKUP(A95,#REF!,5,FALSE))</f>
        <v>0</v>
      </c>
      <c r="J95" s="35">
        <f>IF(ISERROR(VLOOKUP(A95,#REF!,5,FALSE)),0,VLOOKUP(A95,#REF!,5,FALSE))</f>
        <v>0</v>
      </c>
      <c r="K95" s="22">
        <f>IF(ISERROR(VLOOKUP(A95,#REF!,5,FALSE)),0,VLOOKUP(A95,#REF!,5,FALSE))</f>
        <v>0</v>
      </c>
      <c r="L95" s="22">
        <f>IF(ISERROR(VLOOKUP(A95,#REF!,5,FALSE)),0,VLOOKUP(A95,#REF!,5,FALSE))</f>
        <v>0</v>
      </c>
      <c r="M95" s="22">
        <f>IF(ISERROR(VLOOKUP(A95,#REF!,5,FALSE)),0,VLOOKUP(A95,#REF!,5,FALSE))</f>
        <v>0</v>
      </c>
      <c r="N95" s="13"/>
      <c r="O95" s="35">
        <f t="shared" si="11"/>
        <v>0</v>
      </c>
      <c r="P95" s="43">
        <f>SUM(LARGE(D95:M95,{1}))</f>
        <v>0</v>
      </c>
    </row>
    <row r="96" spans="1:22" x14ac:dyDescent="0.35">
      <c r="A96" s="1" t="s">
        <v>101</v>
      </c>
      <c r="B96" s="6">
        <f t="shared" si="12"/>
        <v>0</v>
      </c>
      <c r="C96" s="36" t="e">
        <f t="shared" si="13"/>
        <v>#DIV/0!</v>
      </c>
      <c r="D96" s="22">
        <f>IF(ISERROR(VLOOKUP(A96,'Race 5'!B$2:G$45,5,FALSE)),0,VLOOKUP(A96,'Race 5'!B$2:G$45,5,FALSE))</f>
        <v>0</v>
      </c>
      <c r="E96" s="22">
        <f>IF(ISERROR(VLOOKUP(A96,#REF!,5,FALSE)),0,VLOOKUP(A96,#REF!,5,FALSE))</f>
        <v>0</v>
      </c>
      <c r="F96" s="22">
        <f>IF(ISERROR(VLOOKUP(A96,#REF!,5,FALSE)),0,VLOOKUP(A96,#REF!,5,FALSE))</f>
        <v>0</v>
      </c>
      <c r="G96" s="22">
        <f>IF(ISERROR(VLOOKUP(A96,#REF!,5,FALSE)),0,VLOOKUP(A96,#REF!,5,FALSE))</f>
        <v>0</v>
      </c>
      <c r="H96" s="35">
        <f>IF(ISERROR(VLOOKUP(A96,#REF!,5,FALSE)),0,VLOOKUP(A96,#REF!,5,FALSE))</f>
        <v>0</v>
      </c>
      <c r="I96" s="35">
        <f>IF(ISERROR(VLOOKUP(A96,#REF!,5,FALSE)),0,VLOOKUP(A96,#REF!,5,FALSE))</f>
        <v>0</v>
      </c>
      <c r="J96" s="35">
        <f>IF(ISERROR(VLOOKUP(A96,#REF!,5,FALSE)),0,VLOOKUP(A96,#REF!,5,FALSE))</f>
        <v>0</v>
      </c>
      <c r="K96" s="22">
        <f>IF(ISERROR(VLOOKUP(A96,#REF!,5,FALSE)),0,VLOOKUP(A96,#REF!,5,FALSE))</f>
        <v>0</v>
      </c>
      <c r="L96" s="22">
        <f>IF(ISERROR(VLOOKUP(A96,#REF!,5,FALSE)),0,VLOOKUP(A96,#REF!,5,FALSE))</f>
        <v>0</v>
      </c>
      <c r="M96" s="22">
        <f>IF(ISERROR(VLOOKUP(A96,#REF!,5,FALSE)),0,VLOOKUP(A96,#REF!,5,FALSE))</f>
        <v>0</v>
      </c>
      <c r="N96" s="13"/>
      <c r="O96" s="35">
        <f t="shared" si="11"/>
        <v>0</v>
      </c>
      <c r="P96" s="43">
        <f>SUM(LARGE(D96:M96,{1}))</f>
        <v>0</v>
      </c>
    </row>
    <row r="97" spans="1:16" x14ac:dyDescent="0.35">
      <c r="A97" s="1" t="s">
        <v>127</v>
      </c>
      <c r="B97" s="6">
        <f t="shared" si="12"/>
        <v>0</v>
      </c>
      <c r="C97" s="36" t="e">
        <f t="shared" si="13"/>
        <v>#DIV/0!</v>
      </c>
      <c r="D97" s="22">
        <f>IF(ISERROR(VLOOKUP(A97,'Race 5'!B$2:G$45,5,FALSE)),0,VLOOKUP(A97,'Race 5'!B$2:G$45,5,FALSE))</f>
        <v>0</v>
      </c>
      <c r="E97" s="22">
        <f>IF(ISERROR(VLOOKUP(A97,#REF!,5,FALSE)),0,VLOOKUP(A97,#REF!,5,FALSE))</f>
        <v>0</v>
      </c>
      <c r="F97" s="22">
        <f>IF(ISERROR(VLOOKUP(A97,#REF!,5,FALSE)),0,VLOOKUP(A97,#REF!,5,FALSE))</f>
        <v>0</v>
      </c>
      <c r="G97" s="22">
        <f>IF(ISERROR(VLOOKUP(A97,#REF!,5,FALSE)),0,VLOOKUP(A97,#REF!,5,FALSE))</f>
        <v>0</v>
      </c>
      <c r="H97" s="35">
        <f>IF(ISERROR(VLOOKUP(A97,#REF!,5,FALSE)),0,VLOOKUP(A97,#REF!,5,FALSE))</f>
        <v>0</v>
      </c>
      <c r="I97" s="35">
        <f>IF(ISERROR(VLOOKUP(A97,#REF!,5,FALSE)),0,VLOOKUP(A97,#REF!,5,FALSE))</f>
        <v>0</v>
      </c>
      <c r="J97" s="35">
        <f>IF(ISERROR(VLOOKUP(A97,#REF!,5,FALSE)),0,VLOOKUP(A97,#REF!,5,FALSE))</f>
        <v>0</v>
      </c>
      <c r="K97" s="22">
        <f>IF(ISERROR(VLOOKUP(A97,#REF!,5,FALSE)),0,VLOOKUP(A97,#REF!,5,FALSE))</f>
        <v>0</v>
      </c>
      <c r="L97" s="22">
        <f>IF(ISERROR(VLOOKUP(A97,#REF!,5,FALSE)),0,VLOOKUP(A97,#REF!,5,FALSE))</f>
        <v>0</v>
      </c>
      <c r="M97" s="22">
        <f>IF(ISERROR(VLOOKUP(A97,#REF!,5,FALSE)),0,VLOOKUP(A97,#REF!,5,FALSE))</f>
        <v>0</v>
      </c>
      <c r="N97" s="13"/>
      <c r="O97" s="35">
        <f t="shared" si="11"/>
        <v>0</v>
      </c>
      <c r="P97" s="43">
        <f>SUM(LARGE(D97:M97,{1}))</f>
        <v>0</v>
      </c>
    </row>
    <row r="98" spans="1:16" x14ac:dyDescent="0.35">
      <c r="A98" s="1" t="s">
        <v>172</v>
      </c>
      <c r="B98" s="6">
        <f t="shared" si="12"/>
        <v>0</v>
      </c>
      <c r="C98" s="36" t="e">
        <f t="shared" si="13"/>
        <v>#DIV/0!</v>
      </c>
      <c r="D98" s="22">
        <f>IF(ISERROR(VLOOKUP(A98,'Race 5'!B$2:G$45,5,FALSE)),0,VLOOKUP(A98,'Race 5'!B$2:G$45,5,FALSE))</f>
        <v>0</v>
      </c>
      <c r="E98" s="22">
        <f>IF(ISERROR(VLOOKUP(A98,#REF!,5,FALSE)),0,VLOOKUP(A98,#REF!,5,FALSE))</f>
        <v>0</v>
      </c>
      <c r="F98" s="22">
        <f>IF(ISERROR(VLOOKUP(A98,#REF!,5,FALSE)),0,VLOOKUP(A98,#REF!,5,FALSE))</f>
        <v>0</v>
      </c>
      <c r="G98" s="22">
        <f>IF(ISERROR(VLOOKUP(A98,#REF!,5,FALSE)),0,VLOOKUP(A98,#REF!,5,FALSE))</f>
        <v>0</v>
      </c>
      <c r="H98" s="35">
        <f>IF(ISERROR(VLOOKUP(A98,#REF!,5,FALSE)),0,VLOOKUP(A98,#REF!,5,FALSE))</f>
        <v>0</v>
      </c>
      <c r="I98" s="35">
        <f>IF(ISERROR(VLOOKUP(A98,#REF!,5,FALSE)),0,VLOOKUP(A98,#REF!,5,FALSE))</f>
        <v>0</v>
      </c>
      <c r="J98" s="35">
        <f>IF(ISERROR(VLOOKUP(A98,#REF!,5,FALSE)),0,VLOOKUP(A98,#REF!,5,FALSE))</f>
        <v>0</v>
      </c>
      <c r="K98" s="22">
        <f>IF(ISERROR(VLOOKUP(A98,#REF!,5,FALSE)),0,VLOOKUP(A98,#REF!,5,FALSE))</f>
        <v>0</v>
      </c>
      <c r="L98" s="22">
        <f>IF(ISERROR(VLOOKUP(A98,#REF!,5,FALSE)),0,VLOOKUP(A98,#REF!,5,FALSE))</f>
        <v>0</v>
      </c>
      <c r="M98" s="22">
        <f>IF(ISERROR(VLOOKUP(A98,#REF!,5,FALSE)),0,VLOOKUP(A98,#REF!,5,FALSE))</f>
        <v>0</v>
      </c>
      <c r="N98" s="13"/>
      <c r="O98" s="35">
        <f t="shared" si="11"/>
        <v>0</v>
      </c>
      <c r="P98" s="43">
        <f>SUM(LARGE(D98:M98,{1}))</f>
        <v>0</v>
      </c>
    </row>
    <row r="99" spans="1:16" x14ac:dyDescent="0.35">
      <c r="A99" s="1" t="s">
        <v>122</v>
      </c>
      <c r="B99" s="6">
        <f t="shared" si="12"/>
        <v>0</v>
      </c>
      <c r="C99" s="36" t="e">
        <f t="shared" si="13"/>
        <v>#DIV/0!</v>
      </c>
      <c r="D99" s="22">
        <f>IF(ISERROR(VLOOKUP(A99,'Race 5'!B$2:G$45,5,FALSE)),0,VLOOKUP(A99,'Race 5'!B$2:G$45,5,FALSE))</f>
        <v>0</v>
      </c>
      <c r="E99" s="22">
        <f>IF(ISERROR(VLOOKUP(A99,#REF!,5,FALSE)),0,VLOOKUP(A99,#REF!,5,FALSE))</f>
        <v>0</v>
      </c>
      <c r="F99" s="22">
        <f>IF(ISERROR(VLOOKUP(A99,#REF!,5,FALSE)),0,VLOOKUP(A99,#REF!,5,FALSE))</f>
        <v>0</v>
      </c>
      <c r="G99" s="22">
        <f>IF(ISERROR(VLOOKUP(A99,#REF!,5,FALSE)),0,VLOOKUP(A99,#REF!,5,FALSE))</f>
        <v>0</v>
      </c>
      <c r="H99" s="35">
        <f>IF(ISERROR(VLOOKUP(A99,#REF!,5,FALSE)),0,VLOOKUP(A99,#REF!,5,FALSE))</f>
        <v>0</v>
      </c>
      <c r="I99" s="35">
        <f>IF(ISERROR(VLOOKUP(A99,#REF!,5,FALSE)),0,VLOOKUP(A99,#REF!,5,FALSE))</f>
        <v>0</v>
      </c>
      <c r="J99" s="35">
        <f>IF(ISERROR(VLOOKUP(A99,#REF!,5,FALSE)),0,VLOOKUP(A99,#REF!,5,FALSE))</f>
        <v>0</v>
      </c>
      <c r="K99" s="22">
        <f>IF(ISERROR(VLOOKUP(A99,#REF!,5,FALSE)),0,VLOOKUP(A99,#REF!,5,FALSE))</f>
        <v>0</v>
      </c>
      <c r="L99" s="22">
        <f>IF(ISERROR(VLOOKUP(A99,#REF!,5,FALSE)),0,VLOOKUP(A99,#REF!,5,FALSE))</f>
        <v>0</v>
      </c>
      <c r="M99" s="22">
        <f>IF(ISERROR(VLOOKUP(A99,#REF!,5,FALSE)),0,VLOOKUP(A99,#REF!,5,FALSE))</f>
        <v>0</v>
      </c>
      <c r="N99" s="13"/>
      <c r="O99" s="35">
        <f t="shared" si="11"/>
        <v>0</v>
      </c>
      <c r="P99" s="43">
        <f>SUM(LARGE(D99:M99,{1}))</f>
        <v>0</v>
      </c>
    </row>
    <row r="101" spans="1:16" x14ac:dyDescent="0.35">
      <c r="D101" s="2">
        <f>COUNTIF(D3:D100,"&gt;0")</f>
        <v>0</v>
      </c>
      <c r="E101" s="2">
        <f t="shared" ref="E101:M101" si="14">COUNTIF(E3:E100,"&gt;0")</f>
        <v>0</v>
      </c>
      <c r="F101" s="2">
        <f t="shared" si="14"/>
        <v>0</v>
      </c>
      <c r="G101" s="2">
        <f t="shared" si="14"/>
        <v>0</v>
      </c>
      <c r="H101" s="2">
        <f t="shared" si="14"/>
        <v>0</v>
      </c>
      <c r="I101" s="2">
        <f t="shared" si="14"/>
        <v>0</v>
      </c>
      <c r="J101" s="2">
        <f t="shared" si="14"/>
        <v>0</v>
      </c>
      <c r="K101" s="2">
        <f t="shared" si="14"/>
        <v>0</v>
      </c>
      <c r="L101" s="2">
        <f t="shared" si="14"/>
        <v>0</v>
      </c>
      <c r="M101" s="2">
        <f t="shared" si="14"/>
        <v>0</v>
      </c>
    </row>
  </sheetData>
  <mergeCells count="2">
    <mergeCell ref="A1:M1"/>
    <mergeCell ref="O1:O2"/>
  </mergeCells>
  <phoneticPr fontId="0" type="noConversion"/>
  <conditionalFormatting sqref="H20:H26">
    <cfRule type="cellIs" dxfId="4" priority="50" operator="equal">
      <formula>$P$19</formula>
    </cfRule>
  </conditionalFormatting>
  <conditionalFormatting sqref="O3:O99">
    <cfRule type="cellIs" dxfId="3" priority="45" stopIfTrue="1" operator="lessThan">
      <formula>0</formula>
    </cfRule>
    <cfRule type="cellIs" dxfId="2" priority="46" stopIfTrue="1" operator="greaterThan">
      <formula>0</formula>
    </cfRule>
  </conditionalFormatting>
  <conditionalFormatting sqref="V5:V87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ageMargins left="0.75" right="0.75" top="1" bottom="1" header="0.5" footer="0.5"/>
  <pageSetup paperSize="9" scale="60" orientation="portrait" verticalDpi="30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2617-4B97-4ED8-82B2-B889D2012584}">
  <dimension ref="A1:Y107"/>
  <sheetViews>
    <sheetView topLeftCell="A11" workbookViewId="0">
      <selection activeCell="C12" sqref="C12"/>
    </sheetView>
  </sheetViews>
  <sheetFormatPr defaultColWidth="12.41015625" defaultRowHeight="15" x14ac:dyDescent="0.45"/>
  <cols>
    <col min="1" max="24" width="9.87890625" style="310" customWidth="1"/>
    <col min="25" max="16384" width="12.41015625" style="310"/>
  </cols>
  <sheetData>
    <row r="1" spans="1:25" ht="23" thickBot="1" x14ac:dyDescent="0.75">
      <c r="A1" s="311" t="s">
        <v>511</v>
      </c>
      <c r="B1" s="311"/>
      <c r="C1" s="311"/>
      <c r="D1" s="311"/>
      <c r="M1" s="311"/>
    </row>
    <row r="2" spans="1:25" ht="15.35" thickBot="1" x14ac:dyDescent="0.5">
      <c r="A2" s="312" t="s">
        <v>52</v>
      </c>
      <c r="B2" s="313" t="s">
        <v>512</v>
      </c>
      <c r="C2" s="314" t="s">
        <v>513</v>
      </c>
      <c r="D2" s="314" t="s">
        <v>514</v>
      </c>
      <c r="E2" s="314" t="s">
        <v>515</v>
      </c>
      <c r="F2" s="314" t="s">
        <v>516</v>
      </c>
      <c r="G2" s="314" t="s">
        <v>517</v>
      </c>
      <c r="H2" s="314" t="s">
        <v>518</v>
      </c>
      <c r="I2" s="314" t="s">
        <v>519</v>
      </c>
      <c r="J2" s="314" t="s">
        <v>520</v>
      </c>
      <c r="K2" s="314" t="s">
        <v>521</v>
      </c>
      <c r="L2" s="314" t="s">
        <v>522</v>
      </c>
      <c r="M2" s="314" t="s">
        <v>601</v>
      </c>
      <c r="N2" s="314" t="s">
        <v>523</v>
      </c>
      <c r="O2" s="314" t="s">
        <v>524</v>
      </c>
      <c r="P2" s="314" t="s">
        <v>525</v>
      </c>
      <c r="Q2" s="314" t="s">
        <v>526</v>
      </c>
      <c r="R2" s="314" t="s">
        <v>118</v>
      </c>
      <c r="S2" s="314" t="s">
        <v>527</v>
      </c>
      <c r="T2" s="314" t="s">
        <v>528</v>
      </c>
      <c r="U2" s="314" t="s">
        <v>529</v>
      </c>
      <c r="V2" s="314" t="s">
        <v>530</v>
      </c>
      <c r="W2" s="314" t="s">
        <v>531</v>
      </c>
      <c r="X2" s="314" t="s">
        <v>532</v>
      </c>
      <c r="Y2" s="315"/>
    </row>
    <row r="3" spans="1:25" x14ac:dyDescent="0.45">
      <c r="A3" s="312" t="s">
        <v>248</v>
      </c>
      <c r="B3" s="316">
        <v>1.6093440000000001</v>
      </c>
      <c r="C3" s="314">
        <v>5</v>
      </c>
      <c r="D3" s="314">
        <v>6</v>
      </c>
      <c r="E3" s="314">
        <v>6.4373760000000004</v>
      </c>
      <c r="F3" s="314">
        <v>8</v>
      </c>
      <c r="G3" s="317">
        <v>8.0467200000000005</v>
      </c>
      <c r="H3" s="314">
        <v>10</v>
      </c>
      <c r="I3" s="318">
        <v>11.265408000000001</v>
      </c>
      <c r="J3" s="316">
        <v>12</v>
      </c>
      <c r="K3" s="314">
        <v>15</v>
      </c>
      <c r="L3" s="314">
        <v>16.093440000000001</v>
      </c>
      <c r="M3" s="314">
        <v>3</v>
      </c>
      <c r="N3" s="314">
        <v>20</v>
      </c>
      <c r="O3" s="314">
        <v>21.0975</v>
      </c>
      <c r="P3" s="314">
        <v>25</v>
      </c>
      <c r="Q3" s="314">
        <v>30</v>
      </c>
      <c r="R3" s="314">
        <v>42.195</v>
      </c>
      <c r="S3" s="317">
        <v>50</v>
      </c>
      <c r="T3" s="317">
        <v>80.467200000000005</v>
      </c>
      <c r="U3" s="317">
        <v>100</v>
      </c>
      <c r="V3" s="317">
        <v>150</v>
      </c>
      <c r="W3" s="317">
        <v>160.93440000000001</v>
      </c>
      <c r="X3" s="317">
        <v>200</v>
      </c>
      <c r="Y3" s="315"/>
    </row>
    <row r="4" spans="1:25" x14ac:dyDescent="0.45">
      <c r="A4" s="319" t="s">
        <v>533</v>
      </c>
      <c r="B4" s="320">
        <v>231.99999999999997</v>
      </c>
      <c r="C4" s="321">
        <v>769</v>
      </c>
      <c r="D4" s="321">
        <v>930</v>
      </c>
      <c r="E4" s="321">
        <v>1000</v>
      </c>
      <c r="F4" s="321">
        <v>1255</v>
      </c>
      <c r="G4" s="321">
        <v>1264</v>
      </c>
      <c r="H4" s="321">
        <v>1584</v>
      </c>
      <c r="I4" s="322">
        <v>1790</v>
      </c>
      <c r="J4" s="321">
        <v>1915</v>
      </c>
      <c r="K4" s="321">
        <v>2415</v>
      </c>
      <c r="L4" s="321">
        <v>2595</v>
      </c>
      <c r="M4" s="399">
        <v>440</v>
      </c>
      <c r="N4" s="321">
        <v>3260</v>
      </c>
      <c r="O4" s="321">
        <v>3451.0000000000005</v>
      </c>
      <c r="P4" s="321">
        <v>4110</v>
      </c>
      <c r="Q4" s="321">
        <v>4980</v>
      </c>
      <c r="R4" s="321">
        <v>7235</v>
      </c>
      <c r="S4" s="321">
        <v>8820</v>
      </c>
      <c r="T4" s="321">
        <v>16080</v>
      </c>
      <c r="U4" s="321">
        <v>21360</v>
      </c>
      <c r="V4" s="321">
        <v>36300</v>
      </c>
      <c r="W4" s="321">
        <v>39790</v>
      </c>
      <c r="X4" s="321">
        <v>52800.000000000007</v>
      </c>
      <c r="Y4" s="315"/>
    </row>
    <row r="5" spans="1:25" ht="15.35" thickBot="1" x14ac:dyDescent="0.5">
      <c r="A5" s="323" t="s">
        <v>119</v>
      </c>
      <c r="B5" s="324">
        <v>2.685185185185185E-3</v>
      </c>
      <c r="C5" s="324">
        <v>8.9004629629629625E-3</v>
      </c>
      <c r="D5" s="324">
        <v>1.0763888888888889E-2</v>
      </c>
      <c r="E5" s="324">
        <v>1.1599999999999999E-2</v>
      </c>
      <c r="F5" s="324">
        <v>1.4525462962962962E-2</v>
      </c>
      <c r="G5" s="324">
        <v>1.462962962962963E-2</v>
      </c>
      <c r="H5" s="324">
        <v>1.8333333333333333E-2</v>
      </c>
      <c r="I5" s="325">
        <v>2.0717592592592593E-2</v>
      </c>
      <c r="J5" s="324">
        <v>2.2164351851851852E-2</v>
      </c>
      <c r="K5" s="324">
        <v>2.795138888888889E-2</v>
      </c>
      <c r="L5" s="324">
        <v>3.0034722222222223E-2</v>
      </c>
      <c r="M5" s="324">
        <v>5.0578703703703706E-3</v>
      </c>
      <c r="N5" s="324">
        <v>3.7731481481481484E-2</v>
      </c>
      <c r="O5" s="324">
        <v>3.9942129629629633E-2</v>
      </c>
      <c r="P5" s="324">
        <v>4.7569444444444442E-2</v>
      </c>
      <c r="Q5" s="324">
        <v>5.7638888888888892E-2</v>
      </c>
      <c r="R5" s="324">
        <v>8.3738425925925924E-2</v>
      </c>
      <c r="S5" s="324">
        <v>0.10208333333333333</v>
      </c>
      <c r="T5" s="324">
        <v>0.18611111111111112</v>
      </c>
      <c r="U5" s="324">
        <v>0.24722222222222223</v>
      </c>
      <c r="V5" s="324">
        <v>0.4201388888888889</v>
      </c>
      <c r="W5" s="324">
        <v>0.46053240740740742</v>
      </c>
      <c r="X5" s="324">
        <v>0.61111111111111116</v>
      </c>
      <c r="Y5" s="315"/>
    </row>
    <row r="6" spans="1:25" x14ac:dyDescent="0.45">
      <c r="A6" s="326">
        <v>5</v>
      </c>
      <c r="B6" s="327">
        <v>4.386574074074074E-3</v>
      </c>
      <c r="C6" s="328">
        <v>1.4641203703703703E-2</v>
      </c>
      <c r="D6" s="329">
        <v>1.8506944444444444E-2</v>
      </c>
      <c r="E6" s="330">
        <v>1.9039351851851852E-2</v>
      </c>
      <c r="F6" s="329">
        <v>2.388888888888889E-2</v>
      </c>
      <c r="G6" s="330">
        <v>2.4062500000000001E-2</v>
      </c>
      <c r="H6" s="330">
        <v>3.6134259259259262E-2</v>
      </c>
      <c r="I6" s="327">
        <v>4.1423611111111112E-2</v>
      </c>
      <c r="J6" s="329">
        <v>3.6458333333333336E-2</v>
      </c>
      <c r="K6" s="329">
        <v>4.597222222222222E-2</v>
      </c>
      <c r="L6" s="329">
        <v>4.9398148148148149E-2</v>
      </c>
      <c r="M6" s="328"/>
      <c r="N6" s="329">
        <v>6.2060185185185184E-2</v>
      </c>
      <c r="O6" s="329">
        <v>6.5694444444444444E-2</v>
      </c>
      <c r="P6" s="329">
        <v>7.8240740740740736E-2</v>
      </c>
      <c r="Q6" s="329">
        <v>9.4803240740740743E-2</v>
      </c>
      <c r="R6" s="329">
        <v>0.13773148148148148</v>
      </c>
      <c r="S6" s="329">
        <v>0.16790509259259259</v>
      </c>
      <c r="T6" s="329">
        <v>0.30609953703703702</v>
      </c>
      <c r="U6" s="329">
        <v>0.40662037037037035</v>
      </c>
      <c r="V6" s="329">
        <v>0.69101851851851848</v>
      </c>
      <c r="W6" s="329">
        <v>0.75745370370370368</v>
      </c>
      <c r="X6" s="329">
        <v>1.0051157407407407</v>
      </c>
      <c r="Y6" s="315"/>
    </row>
    <row r="7" spans="1:25" x14ac:dyDescent="0.45">
      <c r="A7" s="323">
        <v>6</v>
      </c>
      <c r="B7" s="331">
        <v>4.0393518518518521E-3</v>
      </c>
      <c r="C7" s="332">
        <v>1.3356481481481481E-2</v>
      </c>
      <c r="D7" s="333">
        <v>1.6805555555555556E-2</v>
      </c>
      <c r="E7" s="333">
        <v>1.8356481481481481E-2</v>
      </c>
      <c r="F7" s="333">
        <v>2.4224537037037037E-2</v>
      </c>
      <c r="G7" s="333">
        <v>2.4432870370370369E-2</v>
      </c>
      <c r="H7" s="333">
        <v>3.229166666666667E-2</v>
      </c>
      <c r="I7" s="334">
        <v>3.681712962962963E-2</v>
      </c>
      <c r="J7" s="333">
        <v>3.9571759259259258E-2</v>
      </c>
      <c r="K7" s="333">
        <v>5.0752314814814813E-2</v>
      </c>
      <c r="L7" s="333">
        <v>5.482638888888889E-2</v>
      </c>
      <c r="M7" s="332"/>
      <c r="N7" s="333">
        <v>7.0057870370370368E-2</v>
      </c>
      <c r="O7" s="333">
        <v>7.4467592592592599E-2</v>
      </c>
      <c r="P7" s="333">
        <v>8.9861111111111114E-2</v>
      </c>
      <c r="Q7" s="333">
        <v>0.11041666666666666</v>
      </c>
      <c r="R7" s="333">
        <v>0.16483796296296296</v>
      </c>
      <c r="S7" s="333">
        <v>0.20094907407407409</v>
      </c>
      <c r="T7" s="333">
        <v>0.36636574074074074</v>
      </c>
      <c r="U7" s="333">
        <v>0.4866550925925926</v>
      </c>
      <c r="V7" s="333">
        <v>0.82704861111111116</v>
      </c>
      <c r="W7" s="333">
        <v>0.90656250000000005</v>
      </c>
      <c r="X7" s="333">
        <v>1.2029745370370371</v>
      </c>
      <c r="Y7" s="315"/>
    </row>
    <row r="8" spans="1:25" x14ac:dyDescent="0.45">
      <c r="A8" s="323">
        <v>7</v>
      </c>
      <c r="B8" s="331">
        <v>3.7615740740740739E-3</v>
      </c>
      <c r="C8" s="332">
        <v>1.2361111111111111E-2</v>
      </c>
      <c r="D8" s="333">
        <v>1.5497685185185186E-2</v>
      </c>
      <c r="E8" s="333">
        <v>1.6898148148148148E-2</v>
      </c>
      <c r="F8" s="333">
        <v>2.2175925925925925E-2</v>
      </c>
      <c r="G8" s="333">
        <v>2.2361111111111109E-2</v>
      </c>
      <c r="H8" s="333">
        <v>2.9363425925925925E-2</v>
      </c>
      <c r="I8" s="334">
        <v>3.335648148148148E-2</v>
      </c>
      <c r="J8" s="333">
        <v>3.577546296296296E-2</v>
      </c>
      <c r="K8" s="333">
        <v>4.5543981481481484E-2</v>
      </c>
      <c r="L8" s="333">
        <v>4.9074074074074076E-2</v>
      </c>
      <c r="M8" s="332"/>
      <c r="N8" s="333">
        <v>6.222222222222222E-2</v>
      </c>
      <c r="O8" s="333">
        <v>6.6018518518518518E-2</v>
      </c>
      <c r="P8" s="333">
        <v>7.9745370370370369E-2</v>
      </c>
      <c r="Q8" s="333">
        <v>9.8136574074074071E-2</v>
      </c>
      <c r="R8" s="333">
        <v>0.14686342592592594</v>
      </c>
      <c r="S8" s="333">
        <v>0.17902777777777779</v>
      </c>
      <c r="T8" s="333">
        <v>0.32640046296296299</v>
      </c>
      <c r="U8" s="333">
        <v>0.43357638888888889</v>
      </c>
      <c r="V8" s="333">
        <v>0.73682870370370368</v>
      </c>
      <c r="W8" s="333">
        <v>0.80767361111111113</v>
      </c>
      <c r="X8" s="333">
        <v>1.0717476851851853</v>
      </c>
      <c r="Y8" s="315"/>
    </row>
    <row r="9" spans="1:25" x14ac:dyDescent="0.45">
      <c r="A9" s="323">
        <v>8</v>
      </c>
      <c r="B9" s="331">
        <v>3.5416666666666665E-3</v>
      </c>
      <c r="C9" s="332">
        <v>1.1574074074074073E-2</v>
      </c>
      <c r="D9" s="333">
        <v>1.4456018518518519E-2</v>
      </c>
      <c r="E9" s="333">
        <v>1.5740740740740739E-2</v>
      </c>
      <c r="F9" s="333">
        <v>2.056712962962963E-2</v>
      </c>
      <c r="G9" s="333">
        <v>2.0729166666666667E-2</v>
      </c>
      <c r="H9" s="333">
        <v>2.7083333333333334E-2</v>
      </c>
      <c r="I9" s="334">
        <v>3.0671296296296297E-2</v>
      </c>
      <c r="J9" s="333">
        <v>3.2858796296296296E-2</v>
      </c>
      <c r="K9" s="333">
        <v>4.1597222222222223E-2</v>
      </c>
      <c r="L9" s="333">
        <v>4.4756944444444446E-2</v>
      </c>
      <c r="M9" s="332"/>
      <c r="N9" s="333">
        <v>5.6446759259259259E-2</v>
      </c>
      <c r="O9" s="333">
        <v>5.9814814814814814E-2</v>
      </c>
      <c r="P9" s="333">
        <v>7.2291666666666671E-2</v>
      </c>
      <c r="Q9" s="333">
        <v>8.9016203703703708E-2</v>
      </c>
      <c r="R9" s="333">
        <v>0.13336805555555556</v>
      </c>
      <c r="S9" s="333">
        <v>0.16258101851851853</v>
      </c>
      <c r="T9" s="333">
        <v>0.29640046296296296</v>
      </c>
      <c r="U9" s="333">
        <v>0.39372685185185186</v>
      </c>
      <c r="V9" s="333">
        <v>0.66912037037037042</v>
      </c>
      <c r="W9" s="333">
        <v>0.73344907407407411</v>
      </c>
      <c r="X9" s="333">
        <v>0.97326388888888893</v>
      </c>
      <c r="Y9" s="315"/>
    </row>
    <row r="10" spans="1:25" x14ac:dyDescent="0.45">
      <c r="A10" s="323">
        <v>9</v>
      </c>
      <c r="B10" s="331">
        <v>3.3564814814814816E-3</v>
      </c>
      <c r="C10" s="332">
        <v>1.0949074074074075E-2</v>
      </c>
      <c r="D10" s="333">
        <v>1.3634259259259259E-2</v>
      </c>
      <c r="E10" s="333">
        <v>1.4826388888888889E-2</v>
      </c>
      <c r="F10" s="333">
        <v>1.9282407407407408E-2</v>
      </c>
      <c r="G10" s="333">
        <v>1.9432870370370371E-2</v>
      </c>
      <c r="H10" s="333">
        <v>2.5277777777777777E-2</v>
      </c>
      <c r="I10" s="334">
        <v>2.8564814814814814E-2</v>
      </c>
      <c r="J10" s="333">
        <v>3.0567129629629628E-2</v>
      </c>
      <c r="K10" s="333">
        <v>3.8553240740740742E-2</v>
      </c>
      <c r="L10" s="333">
        <v>4.1423611111111112E-2</v>
      </c>
      <c r="M10" s="332"/>
      <c r="N10" s="333">
        <v>5.2060185185185189E-2</v>
      </c>
      <c r="O10" s="333">
        <v>5.5104166666666669E-2</v>
      </c>
      <c r="P10" s="333">
        <v>6.6608796296296291E-2</v>
      </c>
      <c r="Q10" s="333">
        <v>8.2025462962962967E-2</v>
      </c>
      <c r="R10" s="333">
        <v>0.12292824074074074</v>
      </c>
      <c r="S10" s="333">
        <v>0.14986111111111111</v>
      </c>
      <c r="T10" s="333">
        <v>0.2732060185185185</v>
      </c>
      <c r="U10" s="333">
        <v>0.36291666666666667</v>
      </c>
      <c r="V10" s="333">
        <v>0.61675925925925923</v>
      </c>
      <c r="W10" s="333">
        <v>0.67606481481481484</v>
      </c>
      <c r="X10" s="333">
        <v>0.89710648148148153</v>
      </c>
      <c r="Y10" s="315"/>
    </row>
    <row r="11" spans="1:25" x14ac:dyDescent="0.45">
      <c r="A11" s="335">
        <v>10</v>
      </c>
      <c r="B11" s="336">
        <v>3.2060185185185186E-3</v>
      </c>
      <c r="C11" s="337">
        <v>1.0451388888888889E-2</v>
      </c>
      <c r="D11" s="338">
        <v>1.2962962962962963E-2</v>
      </c>
      <c r="E11" s="338">
        <v>1.4085648148148147E-2</v>
      </c>
      <c r="F11" s="338">
        <v>1.8240740740740741E-2</v>
      </c>
      <c r="G11" s="338">
        <v>1.8391203703703705E-2</v>
      </c>
      <c r="H11" s="338">
        <v>2.3819444444444445E-2</v>
      </c>
      <c r="I11" s="339">
        <v>2.6875E-2</v>
      </c>
      <c r="J11" s="338">
        <v>2.8726851851851851E-2</v>
      </c>
      <c r="K11" s="338">
        <v>3.6145833333333335E-2</v>
      </c>
      <c r="L11" s="338">
        <v>3.8807870370370368E-2</v>
      </c>
      <c r="M11" s="337"/>
      <c r="N11" s="338">
        <v>4.8645833333333333E-2</v>
      </c>
      <c r="O11" s="338">
        <v>5.1458333333333335E-2</v>
      </c>
      <c r="P11" s="338">
        <v>6.21875E-2</v>
      </c>
      <c r="Q11" s="338">
        <v>7.6562500000000006E-2</v>
      </c>
      <c r="R11" s="338">
        <v>0.11469907407407408</v>
      </c>
      <c r="S11" s="338">
        <v>0.13982638888888888</v>
      </c>
      <c r="T11" s="338">
        <v>0.25490740740740742</v>
      </c>
      <c r="U11" s="338">
        <v>0.33861111111111108</v>
      </c>
      <c r="V11" s="338">
        <v>0.57545138888888892</v>
      </c>
      <c r="W11" s="338">
        <v>0.63077546296296294</v>
      </c>
      <c r="X11" s="338">
        <v>0.83702546296296299</v>
      </c>
      <c r="Y11" s="315"/>
    </row>
    <row r="12" spans="1:25" x14ac:dyDescent="0.45">
      <c r="A12" s="323">
        <v>11</v>
      </c>
      <c r="B12" s="331">
        <v>3.0787037037037037E-3</v>
      </c>
      <c r="C12" s="332">
        <v>1.0046296296296296E-2</v>
      </c>
      <c r="D12" s="333">
        <v>1.2418981481481482E-2</v>
      </c>
      <c r="E12" s="333">
        <v>1.3483796296296296E-2</v>
      </c>
      <c r="F12" s="333">
        <v>1.7395833333333333E-2</v>
      </c>
      <c r="G12" s="333">
        <v>1.7534722222222222E-2</v>
      </c>
      <c r="H12" s="333">
        <v>2.2627314814814815E-2</v>
      </c>
      <c r="I12" s="334">
        <v>2.5509259259259259E-2</v>
      </c>
      <c r="J12" s="333">
        <v>2.7256944444444445E-2</v>
      </c>
      <c r="K12" s="333">
        <v>3.4236111111111113E-2</v>
      </c>
      <c r="L12" s="333">
        <v>3.6736111111111108E-2</v>
      </c>
      <c r="M12" s="332"/>
      <c r="N12" s="333">
        <v>4.5960648148148146E-2</v>
      </c>
      <c r="O12" s="333">
        <v>4.8599537037037038E-2</v>
      </c>
      <c r="P12" s="333">
        <v>5.8715277777777776E-2</v>
      </c>
      <c r="Q12" s="333">
        <v>7.2245370370370376E-2</v>
      </c>
      <c r="R12" s="333">
        <v>0.108125</v>
      </c>
      <c r="S12" s="333">
        <v>0.13180555555555556</v>
      </c>
      <c r="T12" s="333">
        <v>0.24030092592592592</v>
      </c>
      <c r="U12" s="333">
        <v>0.31920138888888888</v>
      </c>
      <c r="V12" s="333">
        <v>0.54246527777777775</v>
      </c>
      <c r="W12" s="333">
        <v>0.59461805555555558</v>
      </c>
      <c r="X12" s="333">
        <v>0.78903935185185181</v>
      </c>
      <c r="Y12" s="315"/>
    </row>
    <row r="13" spans="1:25" x14ac:dyDescent="0.45">
      <c r="A13" s="323">
        <v>12</v>
      </c>
      <c r="B13" s="331">
        <v>2.9745370370370373E-3</v>
      </c>
      <c r="C13" s="332">
        <v>9.7222222222222224E-3</v>
      </c>
      <c r="D13" s="333">
        <v>1.1990740740740741E-2</v>
      </c>
      <c r="E13" s="333">
        <v>1.2997685185185185E-2</v>
      </c>
      <c r="F13" s="333">
        <v>1.6712962962962964E-2</v>
      </c>
      <c r="G13" s="333">
        <v>1.6840277777777777E-2</v>
      </c>
      <c r="H13" s="333">
        <v>2.1655092592592594E-2</v>
      </c>
      <c r="I13" s="334">
        <v>2.4398148148148148E-2</v>
      </c>
      <c r="J13" s="333">
        <v>2.6064814814814815E-2</v>
      </c>
      <c r="K13" s="333">
        <v>3.2696759259259259E-2</v>
      </c>
      <c r="L13" s="333">
        <v>3.5081018518518518E-2</v>
      </c>
      <c r="M13" s="332"/>
      <c r="N13" s="333">
        <v>4.3842592592592593E-2</v>
      </c>
      <c r="O13" s="333">
        <v>4.6354166666666669E-2</v>
      </c>
      <c r="P13" s="333">
        <v>5.5960648148148148E-2</v>
      </c>
      <c r="Q13" s="333">
        <v>6.8807870370370366E-2</v>
      </c>
      <c r="R13" s="333">
        <v>0.1028125</v>
      </c>
      <c r="S13" s="333">
        <v>0.12533564814814815</v>
      </c>
      <c r="T13" s="333">
        <v>0.22849537037037038</v>
      </c>
      <c r="U13" s="333">
        <v>0.30353009259259262</v>
      </c>
      <c r="V13" s="333">
        <v>0.51582175925925922</v>
      </c>
      <c r="W13" s="333">
        <v>0.56541666666666668</v>
      </c>
      <c r="X13" s="333">
        <v>0.75028935185185186</v>
      </c>
      <c r="Y13" s="315"/>
    </row>
    <row r="14" spans="1:25" x14ac:dyDescent="0.45">
      <c r="A14" s="323">
        <v>13</v>
      </c>
      <c r="B14" s="331">
        <v>2.8935185185185184E-3</v>
      </c>
      <c r="C14" s="332">
        <v>9.4560185185185181E-3</v>
      </c>
      <c r="D14" s="333">
        <v>1.1643518518518518E-2</v>
      </c>
      <c r="E14" s="333">
        <v>1.2604166666666666E-2</v>
      </c>
      <c r="F14" s="333">
        <v>1.6157407407407409E-2</v>
      </c>
      <c r="G14" s="333">
        <v>1.6284722222222221E-2</v>
      </c>
      <c r="H14" s="333">
        <v>2.0844907407407406E-2</v>
      </c>
      <c r="I14" s="334">
        <v>2.3495370370370371E-2</v>
      </c>
      <c r="J14" s="333">
        <v>2.5092592592592593E-2</v>
      </c>
      <c r="K14" s="333">
        <v>3.1469907407407405E-2</v>
      </c>
      <c r="L14" s="333">
        <v>3.3750000000000002E-2</v>
      </c>
      <c r="M14" s="332"/>
      <c r="N14" s="333">
        <v>4.2175925925925929E-2</v>
      </c>
      <c r="O14" s="333">
        <v>4.4594907407407409E-2</v>
      </c>
      <c r="P14" s="333">
        <v>5.378472222222222E-2</v>
      </c>
      <c r="Q14" s="333">
        <v>6.6064814814814812E-2</v>
      </c>
      <c r="R14" s="333">
        <v>9.8518518518518519E-2</v>
      </c>
      <c r="S14" s="333">
        <v>0.1200925925925926</v>
      </c>
      <c r="T14" s="333">
        <v>0.21895833333333334</v>
      </c>
      <c r="U14" s="333">
        <v>0.29084490740740743</v>
      </c>
      <c r="V14" s="333">
        <v>0.49428240740740742</v>
      </c>
      <c r="W14" s="333">
        <v>0.54180555555555554</v>
      </c>
      <c r="X14" s="333">
        <v>0.71895833333333337</v>
      </c>
      <c r="Y14" s="315"/>
    </row>
    <row r="15" spans="1:25" x14ac:dyDescent="0.45">
      <c r="A15" s="323">
        <v>14</v>
      </c>
      <c r="B15" s="331">
        <v>2.8240740740740739E-3</v>
      </c>
      <c r="C15" s="332">
        <v>9.2592592592592587E-3</v>
      </c>
      <c r="D15" s="333">
        <v>1.136574074074074E-2</v>
      </c>
      <c r="E15" s="333">
        <v>1.2291666666666666E-2</v>
      </c>
      <c r="F15" s="333">
        <v>1.5706018518518518E-2</v>
      </c>
      <c r="G15" s="333">
        <v>1.5821759259259258E-2</v>
      </c>
      <c r="H15" s="333">
        <v>2.0196759259259258E-2</v>
      </c>
      <c r="I15" s="340">
        <v>2.2754629629629628E-2</v>
      </c>
      <c r="J15" s="333">
        <v>2.4305555555555556E-2</v>
      </c>
      <c r="K15" s="333">
        <v>3.048611111111111E-2</v>
      </c>
      <c r="L15" s="333">
        <v>3.2708333333333332E-2</v>
      </c>
      <c r="M15" s="332"/>
      <c r="N15" s="333">
        <v>4.0879629629629627E-2</v>
      </c>
      <c r="O15" s="333">
        <v>4.3217592592592592E-2</v>
      </c>
      <c r="P15" s="333">
        <v>5.2071759259259262E-2</v>
      </c>
      <c r="Q15" s="333">
        <v>6.3877314814814817E-2</v>
      </c>
      <c r="R15" s="333">
        <v>9.5034722222222229E-2</v>
      </c>
      <c r="S15" s="333">
        <v>0.11585648148148148</v>
      </c>
      <c r="T15" s="333">
        <v>0.21122685185185186</v>
      </c>
      <c r="U15" s="333">
        <v>0.28057870370370369</v>
      </c>
      <c r="V15" s="333">
        <v>0.47684027777777777</v>
      </c>
      <c r="W15" s="333">
        <v>0.5226736111111111</v>
      </c>
      <c r="X15" s="333">
        <v>0.69357638888888884</v>
      </c>
      <c r="Y15" s="315"/>
    </row>
    <row r="16" spans="1:25" x14ac:dyDescent="0.45">
      <c r="A16" s="335">
        <v>15</v>
      </c>
      <c r="B16" s="336">
        <v>2.7662037037037039E-3</v>
      </c>
      <c r="C16" s="337">
        <v>9.1203703703703707E-3</v>
      </c>
      <c r="D16" s="338">
        <v>1.1157407407407408E-2</v>
      </c>
      <c r="E16" s="338">
        <v>1.2060185185185186E-2</v>
      </c>
      <c r="F16" s="338">
        <v>1.5347222222222222E-2</v>
      </c>
      <c r="G16" s="338">
        <v>1.5462962962962963E-2</v>
      </c>
      <c r="H16" s="338">
        <v>1.9664351851851853E-2</v>
      </c>
      <c r="I16" s="341">
        <v>2.2164351851851852E-2</v>
      </c>
      <c r="J16" s="338">
        <v>2.3680555555555555E-2</v>
      </c>
      <c r="K16" s="338">
        <v>2.9733796296296296E-2</v>
      </c>
      <c r="L16" s="338">
        <v>3.1898148148148148E-2</v>
      </c>
      <c r="M16" s="337"/>
      <c r="N16" s="338">
        <v>3.9895833333333332E-2</v>
      </c>
      <c r="O16" s="338">
        <v>4.2187500000000003E-2</v>
      </c>
      <c r="P16" s="338">
        <v>5.0752314814814813E-2</v>
      </c>
      <c r="Q16" s="338">
        <v>6.21875E-2</v>
      </c>
      <c r="R16" s="338">
        <v>9.2245370370370366E-2</v>
      </c>
      <c r="S16" s="338">
        <v>0.11245370370370371</v>
      </c>
      <c r="T16" s="338">
        <v>0.20501157407407408</v>
      </c>
      <c r="U16" s="338">
        <v>0.27232638888888888</v>
      </c>
      <c r="V16" s="338">
        <v>0.46281250000000002</v>
      </c>
      <c r="W16" s="338">
        <v>0.50730324074074074</v>
      </c>
      <c r="X16" s="338">
        <v>0.67318287037037039</v>
      </c>
      <c r="Y16" s="315"/>
    </row>
    <row r="17" spans="1:25" x14ac:dyDescent="0.45">
      <c r="A17" s="323">
        <v>16</v>
      </c>
      <c r="B17" s="331">
        <v>2.7199074074074074E-3</v>
      </c>
      <c r="C17" s="332">
        <v>9.0277777777777769E-3</v>
      </c>
      <c r="D17" s="333">
        <v>1.1006944444444444E-2</v>
      </c>
      <c r="E17" s="333">
        <v>1.1875E-2</v>
      </c>
      <c r="F17" s="333">
        <v>1.5069444444444444E-2</v>
      </c>
      <c r="G17" s="333">
        <v>1.5185185185185185E-2</v>
      </c>
      <c r="H17" s="333">
        <v>1.923611111111111E-2</v>
      </c>
      <c r="I17" s="334">
        <v>2.1701388888888888E-2</v>
      </c>
      <c r="J17" s="333">
        <v>2.3194444444444445E-2</v>
      </c>
      <c r="K17" s="333">
        <v>2.9155092592592594E-2</v>
      </c>
      <c r="L17" s="333">
        <v>3.1296296296296294E-2</v>
      </c>
      <c r="M17" s="332"/>
      <c r="N17" s="333">
        <v>3.9189814814814816E-2</v>
      </c>
      <c r="O17" s="333">
        <v>4.144675925925926E-2</v>
      </c>
      <c r="P17" s="333">
        <v>4.9791666666666665E-2</v>
      </c>
      <c r="Q17" s="333">
        <v>6.0891203703703704E-2</v>
      </c>
      <c r="R17" s="333">
        <v>9.0046296296296291E-2</v>
      </c>
      <c r="S17" s="333">
        <v>0.10976851851851852</v>
      </c>
      <c r="T17" s="333">
        <v>0.20011574074074073</v>
      </c>
      <c r="U17" s="333">
        <v>0.26583333333333331</v>
      </c>
      <c r="V17" s="333">
        <v>0.45175925925925925</v>
      </c>
      <c r="W17" s="333">
        <v>0.49519675925925927</v>
      </c>
      <c r="X17" s="333">
        <v>0.65710648148148143</v>
      </c>
      <c r="Y17" s="315"/>
    </row>
    <row r="18" spans="1:25" x14ac:dyDescent="0.45">
      <c r="A18" s="323">
        <v>17</v>
      </c>
      <c r="B18" s="331">
        <v>2.673611111111111E-3</v>
      </c>
      <c r="C18" s="332">
        <v>8.9467592592592585E-3</v>
      </c>
      <c r="D18" s="333">
        <v>1.0891203703703703E-2</v>
      </c>
      <c r="E18" s="333">
        <v>1.1747685185185186E-2</v>
      </c>
      <c r="F18" s="333">
        <v>1.4861111111111111E-2</v>
      </c>
      <c r="G18" s="333">
        <v>1.4965277777777777E-2</v>
      </c>
      <c r="H18" s="333">
        <v>1.8912037037037036E-2</v>
      </c>
      <c r="I18" s="334">
        <v>2.1354166666666667E-2</v>
      </c>
      <c r="J18" s="333">
        <v>2.2835648148148147E-2</v>
      </c>
      <c r="K18" s="333">
        <v>2.8750000000000001E-2</v>
      </c>
      <c r="L18" s="333">
        <v>3.0868055555555555E-2</v>
      </c>
      <c r="M18" s="332"/>
      <c r="N18" s="333">
        <v>3.8715277777777779E-2</v>
      </c>
      <c r="O18" s="333">
        <v>4.0960648148148149E-2</v>
      </c>
      <c r="P18" s="333">
        <v>4.9097222222222223E-2</v>
      </c>
      <c r="Q18" s="333">
        <v>5.9895833333333336E-2</v>
      </c>
      <c r="R18" s="333">
        <v>8.8148148148148142E-2</v>
      </c>
      <c r="S18" s="333">
        <v>0.1074537037037037</v>
      </c>
      <c r="T18" s="333">
        <v>0.19590277777777779</v>
      </c>
      <c r="U18" s="333">
        <v>0.26023148148148151</v>
      </c>
      <c r="V18" s="333">
        <v>0.44225694444444447</v>
      </c>
      <c r="W18" s="333">
        <v>0.48476851851851854</v>
      </c>
      <c r="X18" s="333">
        <v>0.64327546296296301</v>
      </c>
      <c r="Y18" s="315"/>
    </row>
    <row r="19" spans="1:25" x14ac:dyDescent="0.45">
      <c r="A19" s="323">
        <v>18</v>
      </c>
      <c r="B19" s="331">
        <v>2.638888888888889E-3</v>
      </c>
      <c r="C19" s="332">
        <v>8.9004629629629625E-3</v>
      </c>
      <c r="D19" s="333">
        <v>1.0821759259259258E-2</v>
      </c>
      <c r="E19" s="333">
        <v>1.1655092592592592E-2</v>
      </c>
      <c r="F19" s="333">
        <v>1.4710648148148148E-2</v>
      </c>
      <c r="G19" s="333">
        <v>1.4814814814814815E-2</v>
      </c>
      <c r="H19" s="333">
        <v>1.8668981481481481E-2</v>
      </c>
      <c r="I19" s="334">
        <v>2.1087962962962965E-2</v>
      </c>
      <c r="J19" s="333">
        <v>2.255787037037037E-2</v>
      </c>
      <c r="K19" s="333">
        <v>2.8425925925925927E-2</v>
      </c>
      <c r="L19" s="333">
        <v>3.0532407407407407E-2</v>
      </c>
      <c r="M19" s="332">
        <v>5.1273148148148146E-3</v>
      </c>
      <c r="N19" s="333">
        <v>3.8310185185185183E-2</v>
      </c>
      <c r="O19" s="333">
        <v>4.0555555555555553E-2</v>
      </c>
      <c r="P19" s="333">
        <v>4.8495370370370369E-2</v>
      </c>
      <c r="Q19" s="333">
        <v>5.9027777777777776E-2</v>
      </c>
      <c r="R19" s="333">
        <v>8.6504629629629626E-2</v>
      </c>
      <c r="S19" s="333">
        <v>0.10546296296296297</v>
      </c>
      <c r="T19" s="333">
        <v>0.19226851851851851</v>
      </c>
      <c r="U19" s="333">
        <v>0.25539351851851849</v>
      </c>
      <c r="V19" s="333">
        <v>0.43402777777777779</v>
      </c>
      <c r="W19" s="333">
        <v>0.47575231481481484</v>
      </c>
      <c r="X19" s="333">
        <v>0.63130787037037039</v>
      </c>
      <c r="Y19" s="315"/>
    </row>
    <row r="20" spans="1:25" x14ac:dyDescent="0.45">
      <c r="A20" s="323">
        <v>19</v>
      </c>
      <c r="B20" s="331">
        <v>2.627314814814815E-3</v>
      </c>
      <c r="C20" s="332">
        <v>8.9004629629629625E-3</v>
      </c>
      <c r="D20" s="333">
        <v>1.0787037037037038E-2</v>
      </c>
      <c r="E20" s="333">
        <v>1.1620370370370371E-2</v>
      </c>
      <c r="F20" s="333">
        <v>1.4618055555555556E-2</v>
      </c>
      <c r="G20" s="333">
        <v>1.4733796296296297E-2</v>
      </c>
      <c r="H20" s="333">
        <v>1.8518518518518517E-2</v>
      </c>
      <c r="I20" s="340">
        <v>2.0902777777777777E-2</v>
      </c>
      <c r="J20" s="333">
        <v>2.2361111111111109E-2</v>
      </c>
      <c r="K20" s="333">
        <v>2.8148148148148148E-2</v>
      </c>
      <c r="L20" s="333">
        <v>3.0243055555555554E-2</v>
      </c>
      <c r="M20" s="332">
        <v>5.1041666666666666E-3</v>
      </c>
      <c r="N20" s="333">
        <v>3.7928240740740742E-2</v>
      </c>
      <c r="O20" s="333">
        <v>4.0138888888888891E-2</v>
      </c>
      <c r="P20" s="333">
        <v>4.7962962962962964E-2</v>
      </c>
      <c r="Q20" s="333">
        <v>5.8310185185185187E-2</v>
      </c>
      <c r="R20" s="333">
        <v>8.5277777777777772E-2</v>
      </c>
      <c r="S20" s="333">
        <v>0.10395833333333333</v>
      </c>
      <c r="T20" s="333">
        <v>0.18952546296296297</v>
      </c>
      <c r="U20" s="333">
        <v>0.25175925925925924</v>
      </c>
      <c r="V20" s="333">
        <v>0.42783564814814817</v>
      </c>
      <c r="W20" s="333">
        <v>0.4689699074074074</v>
      </c>
      <c r="X20" s="333">
        <v>0.62231481481481477</v>
      </c>
      <c r="Y20" s="315"/>
    </row>
    <row r="21" spans="1:25" x14ac:dyDescent="0.45">
      <c r="A21" s="335">
        <v>20</v>
      </c>
      <c r="B21" s="336">
        <v>2.627314814814815E-3</v>
      </c>
      <c r="C21" s="337">
        <v>8.9004629629629625E-3</v>
      </c>
      <c r="D21" s="338">
        <v>1.0775462962962962E-2</v>
      </c>
      <c r="E21" s="338">
        <v>1.1585648148148149E-2</v>
      </c>
      <c r="F21" s="338">
        <v>1.4560185185185185E-2</v>
      </c>
      <c r="G21" s="338">
        <v>1.4664351851851852E-2</v>
      </c>
      <c r="H21" s="338">
        <v>1.8391203703703705E-2</v>
      </c>
      <c r="I21" s="341">
        <v>2.0775462962962964E-2</v>
      </c>
      <c r="J21" s="338">
        <v>2.2222222222222223E-2</v>
      </c>
      <c r="K21" s="338">
        <v>2.7997685185185184E-2</v>
      </c>
      <c r="L21" s="338">
        <v>3.0069444444444444E-2</v>
      </c>
      <c r="M21" s="337">
        <v>5.0810185185185186E-3</v>
      </c>
      <c r="N21" s="338">
        <v>3.7743055555555557E-2</v>
      </c>
      <c r="O21" s="338">
        <v>3.9942129629629633E-2</v>
      </c>
      <c r="P21" s="338">
        <v>4.7662037037037037E-2</v>
      </c>
      <c r="Q21" s="338">
        <v>5.7881944444444444E-2</v>
      </c>
      <c r="R21" s="338">
        <v>8.4409722222222219E-2</v>
      </c>
      <c r="S21" s="338">
        <v>0.10290509259259259</v>
      </c>
      <c r="T21" s="338">
        <v>0.18761574074074075</v>
      </c>
      <c r="U21" s="338">
        <v>0.24921296296296297</v>
      </c>
      <c r="V21" s="338">
        <v>0.42353009259259261</v>
      </c>
      <c r="W21" s="338">
        <v>0.46424768518518517</v>
      </c>
      <c r="X21" s="338">
        <v>0.61604166666666671</v>
      </c>
      <c r="Y21" s="315"/>
    </row>
    <row r="22" spans="1:25" x14ac:dyDescent="0.45">
      <c r="A22" s="323">
        <v>21</v>
      </c>
      <c r="B22" s="331">
        <v>2.627314814814815E-3</v>
      </c>
      <c r="C22" s="332">
        <v>8.9004629629629625E-3</v>
      </c>
      <c r="D22" s="333">
        <v>1.0763888888888889E-2</v>
      </c>
      <c r="E22" s="333">
        <v>1.1574074074074073E-2</v>
      </c>
      <c r="F22" s="333">
        <v>1.4525462962962962E-2</v>
      </c>
      <c r="G22" s="333">
        <v>1.462962962962963E-2</v>
      </c>
      <c r="H22" s="333">
        <v>1.8333333333333333E-2</v>
      </c>
      <c r="I22" s="334">
        <v>2.0717592592592593E-2</v>
      </c>
      <c r="J22" s="333">
        <v>2.2164351851851852E-2</v>
      </c>
      <c r="K22" s="333">
        <v>2.795138888888889E-2</v>
      </c>
      <c r="L22" s="333">
        <v>3.0034722222222223E-2</v>
      </c>
      <c r="M22" s="332">
        <v>5.0810185185185186E-3</v>
      </c>
      <c r="N22" s="333">
        <v>3.7731481481481484E-2</v>
      </c>
      <c r="O22" s="333">
        <v>3.9942129629629633E-2</v>
      </c>
      <c r="P22" s="333">
        <v>4.7592592592592596E-2</v>
      </c>
      <c r="Q22" s="333">
        <v>5.769675925925926E-2</v>
      </c>
      <c r="R22" s="333">
        <v>8.3900462962962968E-2</v>
      </c>
      <c r="S22" s="333">
        <v>0.10229166666666667</v>
      </c>
      <c r="T22" s="333">
        <v>0.18648148148148147</v>
      </c>
      <c r="U22" s="333">
        <v>0.2477199074074074</v>
      </c>
      <c r="V22" s="333">
        <v>0.42098379629629629</v>
      </c>
      <c r="W22" s="333">
        <v>0.46145833333333336</v>
      </c>
      <c r="X22" s="333">
        <v>0.61233796296296295</v>
      </c>
      <c r="Y22" s="315"/>
    </row>
    <row r="23" spans="1:25" x14ac:dyDescent="0.45">
      <c r="A23" s="323">
        <v>22</v>
      </c>
      <c r="B23" s="331">
        <v>2.627314814814815E-3</v>
      </c>
      <c r="C23" s="332">
        <v>8.9004629629629625E-3</v>
      </c>
      <c r="D23" s="333">
        <v>1.0763888888888889E-2</v>
      </c>
      <c r="E23" s="333">
        <v>1.1574074074074073E-2</v>
      </c>
      <c r="F23" s="333">
        <v>1.4525462962962962E-2</v>
      </c>
      <c r="G23" s="333">
        <v>1.462962962962963E-2</v>
      </c>
      <c r="H23" s="333">
        <v>1.8333333333333333E-2</v>
      </c>
      <c r="I23" s="334">
        <v>2.0717592592592593E-2</v>
      </c>
      <c r="J23" s="333">
        <v>2.2164351851851852E-2</v>
      </c>
      <c r="K23" s="333">
        <v>2.795138888888889E-2</v>
      </c>
      <c r="L23" s="333">
        <v>3.0034722222222223E-2</v>
      </c>
      <c r="M23" s="332">
        <v>5.0694444444444441E-3</v>
      </c>
      <c r="N23" s="333">
        <v>3.7731481481481484E-2</v>
      </c>
      <c r="O23" s="333">
        <v>3.9942129629629633E-2</v>
      </c>
      <c r="P23" s="333">
        <v>4.7569444444444442E-2</v>
      </c>
      <c r="Q23" s="333">
        <v>5.7638888888888892E-2</v>
      </c>
      <c r="R23" s="333">
        <v>8.3738425925925924E-2</v>
      </c>
      <c r="S23" s="333">
        <v>0.10208333333333333</v>
      </c>
      <c r="T23" s="333">
        <v>0.18611111111111112</v>
      </c>
      <c r="U23" s="333">
        <v>0.24722222222222223</v>
      </c>
      <c r="V23" s="333">
        <v>0.4201388888888889</v>
      </c>
      <c r="W23" s="333">
        <v>0.46053240740740742</v>
      </c>
      <c r="X23" s="333">
        <v>0.61111111111111116</v>
      </c>
      <c r="Y23" s="315"/>
    </row>
    <row r="24" spans="1:25" x14ac:dyDescent="0.45">
      <c r="A24" s="323">
        <v>23</v>
      </c>
      <c r="B24" s="331">
        <v>2.627314814814815E-3</v>
      </c>
      <c r="C24" s="332">
        <v>8.9004629629629625E-3</v>
      </c>
      <c r="D24" s="333">
        <v>1.0763888888888889E-2</v>
      </c>
      <c r="E24" s="333">
        <v>1.1574074074074073E-2</v>
      </c>
      <c r="F24" s="333">
        <v>1.4525462962962962E-2</v>
      </c>
      <c r="G24" s="333">
        <v>1.462962962962963E-2</v>
      </c>
      <c r="H24" s="333">
        <v>1.8333333333333333E-2</v>
      </c>
      <c r="I24" s="334">
        <v>2.0717592592592593E-2</v>
      </c>
      <c r="J24" s="333">
        <v>2.2164351851851852E-2</v>
      </c>
      <c r="K24" s="333">
        <v>2.795138888888889E-2</v>
      </c>
      <c r="L24" s="333">
        <v>3.0034722222222223E-2</v>
      </c>
      <c r="M24" s="332">
        <v>5.0578703703703706E-3</v>
      </c>
      <c r="N24" s="333">
        <v>3.7731481481481484E-2</v>
      </c>
      <c r="O24" s="333">
        <v>3.9942129629629633E-2</v>
      </c>
      <c r="P24" s="333">
        <v>4.7569444444444442E-2</v>
      </c>
      <c r="Q24" s="333">
        <v>5.7638888888888892E-2</v>
      </c>
      <c r="R24" s="333">
        <v>8.3738425925925924E-2</v>
      </c>
      <c r="S24" s="333">
        <v>0.10208333333333333</v>
      </c>
      <c r="T24" s="333">
        <v>0.18611111111111112</v>
      </c>
      <c r="U24" s="333">
        <v>0.24722222222222223</v>
      </c>
      <c r="V24" s="333">
        <v>0.4201388888888889</v>
      </c>
      <c r="W24" s="333">
        <v>0.46053240740740742</v>
      </c>
      <c r="X24" s="333">
        <v>0.61111111111111116</v>
      </c>
      <c r="Y24" s="315"/>
    </row>
    <row r="25" spans="1:25" x14ac:dyDescent="0.45">
      <c r="A25" s="323">
        <v>24</v>
      </c>
      <c r="B25" s="331">
        <v>2.627314814814815E-3</v>
      </c>
      <c r="C25" s="332">
        <v>8.9004629629629625E-3</v>
      </c>
      <c r="D25" s="333">
        <v>1.0763888888888889E-2</v>
      </c>
      <c r="E25" s="333">
        <v>1.1574074074074073E-2</v>
      </c>
      <c r="F25" s="333">
        <v>1.4525462962962962E-2</v>
      </c>
      <c r="G25" s="333">
        <v>1.462962962962963E-2</v>
      </c>
      <c r="H25" s="333">
        <v>1.8333333333333333E-2</v>
      </c>
      <c r="I25" s="340">
        <v>2.0717592592592593E-2</v>
      </c>
      <c r="J25" s="333">
        <v>2.2164351851851852E-2</v>
      </c>
      <c r="K25" s="333">
        <v>2.795138888888889E-2</v>
      </c>
      <c r="L25" s="333">
        <v>3.0034722222222223E-2</v>
      </c>
      <c r="M25" s="332">
        <v>5.0578703703703706E-3</v>
      </c>
      <c r="N25" s="333">
        <v>3.7731481481481484E-2</v>
      </c>
      <c r="O25" s="333">
        <v>3.9942129629629633E-2</v>
      </c>
      <c r="P25" s="333">
        <v>4.7569444444444442E-2</v>
      </c>
      <c r="Q25" s="333">
        <v>5.7638888888888892E-2</v>
      </c>
      <c r="R25" s="333">
        <v>8.3738425925925924E-2</v>
      </c>
      <c r="S25" s="333">
        <v>0.10208333333333333</v>
      </c>
      <c r="T25" s="333">
        <v>0.18611111111111112</v>
      </c>
      <c r="U25" s="333">
        <v>0.24722222222222223</v>
      </c>
      <c r="V25" s="333">
        <v>0.4201388888888889</v>
      </c>
      <c r="W25" s="333">
        <v>0.46053240740740742</v>
      </c>
      <c r="X25" s="333">
        <v>0.61111111111111116</v>
      </c>
      <c r="Y25" s="315"/>
    </row>
    <row r="26" spans="1:25" x14ac:dyDescent="0.45">
      <c r="A26" s="335">
        <v>25</v>
      </c>
      <c r="B26" s="336">
        <v>2.627314814814815E-3</v>
      </c>
      <c r="C26" s="337">
        <v>8.9004629629629625E-3</v>
      </c>
      <c r="D26" s="338">
        <v>1.0763888888888889E-2</v>
      </c>
      <c r="E26" s="338">
        <v>1.1574074074074073E-2</v>
      </c>
      <c r="F26" s="338">
        <v>1.4525462962962962E-2</v>
      </c>
      <c r="G26" s="338">
        <v>1.462962962962963E-2</v>
      </c>
      <c r="H26" s="338">
        <v>1.8333333333333333E-2</v>
      </c>
      <c r="I26" s="341">
        <v>2.0717592592592593E-2</v>
      </c>
      <c r="J26" s="338">
        <v>2.2164351851851852E-2</v>
      </c>
      <c r="K26" s="338">
        <v>2.795138888888889E-2</v>
      </c>
      <c r="L26" s="338">
        <v>3.0034722222222223E-2</v>
      </c>
      <c r="M26" s="337">
        <v>5.0578703703703706E-3</v>
      </c>
      <c r="N26" s="338">
        <v>3.7731481481481484E-2</v>
      </c>
      <c r="O26" s="338">
        <v>3.9942129629629633E-2</v>
      </c>
      <c r="P26" s="338">
        <v>4.7569444444444442E-2</v>
      </c>
      <c r="Q26" s="338">
        <v>5.7638888888888892E-2</v>
      </c>
      <c r="R26" s="338">
        <v>8.3738425925925924E-2</v>
      </c>
      <c r="S26" s="338">
        <v>0.10208333333333333</v>
      </c>
      <c r="T26" s="338">
        <v>0.18611111111111112</v>
      </c>
      <c r="U26" s="338">
        <v>0.24722222222222223</v>
      </c>
      <c r="V26" s="338">
        <v>0.4201388888888889</v>
      </c>
      <c r="W26" s="338">
        <v>0.46053240740740742</v>
      </c>
      <c r="X26" s="338">
        <v>0.61111111111111116</v>
      </c>
      <c r="Y26" s="315"/>
    </row>
    <row r="27" spans="1:25" x14ac:dyDescent="0.45">
      <c r="A27" s="323">
        <v>26</v>
      </c>
      <c r="B27" s="331">
        <v>2.627314814814815E-3</v>
      </c>
      <c r="C27" s="332">
        <v>8.9004629629629625E-3</v>
      </c>
      <c r="D27" s="333">
        <v>1.0763888888888889E-2</v>
      </c>
      <c r="E27" s="333">
        <v>1.1574074074074073E-2</v>
      </c>
      <c r="F27" s="333">
        <v>1.4525462962962962E-2</v>
      </c>
      <c r="G27" s="333">
        <v>1.462962962962963E-2</v>
      </c>
      <c r="H27" s="333">
        <v>1.8333333333333333E-2</v>
      </c>
      <c r="I27" s="334">
        <v>2.0717592592592593E-2</v>
      </c>
      <c r="J27" s="333">
        <v>2.2164351851851852E-2</v>
      </c>
      <c r="K27" s="333">
        <v>2.795138888888889E-2</v>
      </c>
      <c r="L27" s="333">
        <v>3.0034722222222223E-2</v>
      </c>
      <c r="M27" s="332">
        <v>5.0694444444444441E-3</v>
      </c>
      <c r="N27" s="333">
        <v>3.7731481481481484E-2</v>
      </c>
      <c r="O27" s="333">
        <v>3.9942129629629633E-2</v>
      </c>
      <c r="P27" s="333">
        <v>4.7569444444444442E-2</v>
      </c>
      <c r="Q27" s="333">
        <v>5.7638888888888892E-2</v>
      </c>
      <c r="R27" s="333">
        <v>8.3738425925925924E-2</v>
      </c>
      <c r="S27" s="333">
        <v>0.10208333333333333</v>
      </c>
      <c r="T27" s="333">
        <v>0.18611111111111112</v>
      </c>
      <c r="U27" s="333">
        <v>0.24722222222222223</v>
      </c>
      <c r="V27" s="333">
        <v>0.4201388888888889</v>
      </c>
      <c r="W27" s="333">
        <v>0.46053240740740742</v>
      </c>
      <c r="X27" s="333">
        <v>0.61111111111111116</v>
      </c>
      <c r="Y27" s="315"/>
    </row>
    <row r="28" spans="1:25" x14ac:dyDescent="0.45">
      <c r="A28" s="323">
        <v>27</v>
      </c>
      <c r="B28" s="331">
        <v>2.627314814814815E-3</v>
      </c>
      <c r="C28" s="332">
        <v>8.9004629629629625E-3</v>
      </c>
      <c r="D28" s="333">
        <v>1.0763888888888889E-2</v>
      </c>
      <c r="E28" s="333">
        <v>1.1574074074074073E-2</v>
      </c>
      <c r="F28" s="333">
        <v>1.4525462962962962E-2</v>
      </c>
      <c r="G28" s="333">
        <v>1.462962962962963E-2</v>
      </c>
      <c r="H28" s="333">
        <v>1.8333333333333333E-2</v>
      </c>
      <c r="I28" s="334">
        <v>2.0717592592592593E-2</v>
      </c>
      <c r="J28" s="333">
        <v>2.2164351851851852E-2</v>
      </c>
      <c r="K28" s="333">
        <v>2.795138888888889E-2</v>
      </c>
      <c r="L28" s="333">
        <v>3.0034722222222223E-2</v>
      </c>
      <c r="M28" s="332">
        <v>5.0810185185185186E-3</v>
      </c>
      <c r="N28" s="333">
        <v>3.7731481481481484E-2</v>
      </c>
      <c r="O28" s="333">
        <v>3.9942129629629633E-2</v>
      </c>
      <c r="P28" s="333">
        <v>4.7569444444444442E-2</v>
      </c>
      <c r="Q28" s="333">
        <v>5.7638888888888892E-2</v>
      </c>
      <c r="R28" s="333">
        <v>8.3738425925925924E-2</v>
      </c>
      <c r="S28" s="333">
        <v>0.10208333333333333</v>
      </c>
      <c r="T28" s="333">
        <v>0.18611111111111112</v>
      </c>
      <c r="U28" s="333">
        <v>0.24722222222222223</v>
      </c>
      <c r="V28" s="333">
        <v>0.4201388888888889</v>
      </c>
      <c r="W28" s="333">
        <v>0.46053240740740742</v>
      </c>
      <c r="X28" s="333">
        <v>0.61111111111111116</v>
      </c>
      <c r="Y28" s="315"/>
    </row>
    <row r="29" spans="1:25" x14ac:dyDescent="0.45">
      <c r="A29" s="323">
        <v>28</v>
      </c>
      <c r="B29" s="331">
        <v>2.627314814814815E-3</v>
      </c>
      <c r="C29" s="332">
        <v>8.9004629629629625E-3</v>
      </c>
      <c r="D29" s="333">
        <v>1.0763888888888889E-2</v>
      </c>
      <c r="E29" s="333">
        <v>1.1574074074074073E-2</v>
      </c>
      <c r="F29" s="333">
        <v>1.4525462962962962E-2</v>
      </c>
      <c r="G29" s="333">
        <v>1.462962962962963E-2</v>
      </c>
      <c r="H29" s="333">
        <v>1.8333333333333333E-2</v>
      </c>
      <c r="I29" s="334">
        <v>2.0717592592592593E-2</v>
      </c>
      <c r="J29" s="333">
        <v>2.2164351851851852E-2</v>
      </c>
      <c r="K29" s="333">
        <v>2.795138888888889E-2</v>
      </c>
      <c r="L29" s="333">
        <v>3.0034722222222223E-2</v>
      </c>
      <c r="M29" s="332">
        <v>5.092592592592593E-3</v>
      </c>
      <c r="N29" s="333">
        <v>3.7731481481481484E-2</v>
      </c>
      <c r="O29" s="333">
        <v>3.9942129629629633E-2</v>
      </c>
      <c r="P29" s="333">
        <v>4.7569444444444442E-2</v>
      </c>
      <c r="Q29" s="333">
        <v>5.7638888888888892E-2</v>
      </c>
      <c r="R29" s="333">
        <v>8.3738425925925924E-2</v>
      </c>
      <c r="S29" s="333">
        <v>0.10208333333333333</v>
      </c>
      <c r="T29" s="333">
        <v>0.18611111111111112</v>
      </c>
      <c r="U29" s="333">
        <v>0.24722222222222223</v>
      </c>
      <c r="V29" s="333">
        <v>0.4201388888888889</v>
      </c>
      <c r="W29" s="333">
        <v>0.46053240740740742</v>
      </c>
      <c r="X29" s="333">
        <v>0.61111111111111116</v>
      </c>
      <c r="Y29" s="315"/>
    </row>
    <row r="30" spans="1:25" ht="15.35" thickBot="1" x14ac:dyDescent="0.5">
      <c r="A30" s="323">
        <v>29</v>
      </c>
      <c r="B30" s="331">
        <v>2.627314814814815E-3</v>
      </c>
      <c r="C30" s="332">
        <v>8.9004629629629625E-3</v>
      </c>
      <c r="D30" s="333">
        <v>1.0763888888888889E-2</v>
      </c>
      <c r="E30" s="333">
        <v>1.1574074074074073E-2</v>
      </c>
      <c r="F30" s="333">
        <v>1.4525462962962962E-2</v>
      </c>
      <c r="G30" s="333">
        <v>1.462962962962963E-2</v>
      </c>
      <c r="H30" s="333">
        <v>1.8333333333333333E-2</v>
      </c>
      <c r="I30" s="340">
        <v>2.0717592592592593E-2</v>
      </c>
      <c r="J30" s="333">
        <v>2.2164351851851852E-2</v>
      </c>
      <c r="K30" s="333">
        <v>2.795138888888889E-2</v>
      </c>
      <c r="L30" s="333">
        <v>3.0034722222222223E-2</v>
      </c>
      <c r="M30" s="332">
        <v>5.1041666666666666E-3</v>
      </c>
      <c r="N30" s="333">
        <v>3.7731481481481484E-2</v>
      </c>
      <c r="O30" s="333">
        <v>3.9942129629629633E-2</v>
      </c>
      <c r="P30" s="333">
        <v>4.7569444444444442E-2</v>
      </c>
      <c r="Q30" s="333">
        <v>5.7638888888888892E-2</v>
      </c>
      <c r="R30" s="333">
        <v>8.3738425925925924E-2</v>
      </c>
      <c r="S30" s="333">
        <v>0.10208333333333333</v>
      </c>
      <c r="T30" s="333">
        <v>0.18611111111111112</v>
      </c>
      <c r="U30" s="333">
        <v>0.24722222222222223</v>
      </c>
      <c r="V30" s="333">
        <v>0.4201388888888889</v>
      </c>
      <c r="W30" s="333">
        <v>0.46053240740740742</v>
      </c>
      <c r="X30" s="333">
        <v>0.61111111111111116</v>
      </c>
      <c r="Y30" s="315"/>
    </row>
    <row r="31" spans="1:25" x14ac:dyDescent="0.45">
      <c r="A31" s="335">
        <v>30</v>
      </c>
      <c r="B31" s="336">
        <v>2.638888888888889E-3</v>
      </c>
      <c r="C31" s="337">
        <v>8.9004629629629625E-3</v>
      </c>
      <c r="D31" s="338">
        <v>1.0763888888888889E-2</v>
      </c>
      <c r="E31" s="338">
        <v>1.1574074074074073E-2</v>
      </c>
      <c r="F31" s="338">
        <v>1.4525462962962962E-2</v>
      </c>
      <c r="G31" s="338">
        <v>1.462962962962963E-2</v>
      </c>
      <c r="H31" s="338">
        <v>1.8333333333333333E-2</v>
      </c>
      <c r="I31" s="327">
        <v>2.0717592592592593E-2</v>
      </c>
      <c r="J31" s="338">
        <v>2.2164351851851852E-2</v>
      </c>
      <c r="K31" s="338">
        <v>2.795138888888889E-2</v>
      </c>
      <c r="L31" s="338">
        <v>3.0034722222222223E-2</v>
      </c>
      <c r="M31" s="337">
        <v>5.115740740740741E-3</v>
      </c>
      <c r="N31" s="338">
        <v>3.7731481481481484E-2</v>
      </c>
      <c r="O31" s="338">
        <v>3.9942129629629633E-2</v>
      </c>
      <c r="P31" s="338">
        <v>4.7569444444444442E-2</v>
      </c>
      <c r="Q31" s="338">
        <v>5.7638888888888892E-2</v>
      </c>
      <c r="R31" s="338">
        <v>8.3738425925925924E-2</v>
      </c>
      <c r="S31" s="338">
        <v>0.10208333333333333</v>
      </c>
      <c r="T31" s="338">
        <v>0.18611111111111112</v>
      </c>
      <c r="U31" s="338">
        <v>0.24722222222222223</v>
      </c>
      <c r="V31" s="338">
        <v>0.4201388888888889</v>
      </c>
      <c r="W31" s="338">
        <v>0.46053240740740742</v>
      </c>
      <c r="X31" s="338">
        <v>0.61111111111111116</v>
      </c>
      <c r="Y31" s="315"/>
    </row>
    <row r="32" spans="1:25" x14ac:dyDescent="0.45">
      <c r="A32" s="323">
        <v>31</v>
      </c>
      <c r="B32" s="331">
        <v>2.650462962962963E-3</v>
      </c>
      <c r="C32" s="332">
        <v>8.9120370370370378E-3</v>
      </c>
      <c r="D32" s="333">
        <v>1.0775462962962962E-2</v>
      </c>
      <c r="E32" s="333">
        <v>1.1585648148148149E-2</v>
      </c>
      <c r="F32" s="333">
        <v>1.4537037037037038E-2</v>
      </c>
      <c r="G32" s="333">
        <v>1.4641203703703703E-2</v>
      </c>
      <c r="H32" s="333">
        <v>1.8344907407407407E-2</v>
      </c>
      <c r="I32" s="334">
        <v>2.0729166666666667E-2</v>
      </c>
      <c r="J32" s="333">
        <v>2.2175925925925925E-2</v>
      </c>
      <c r="K32" s="333">
        <v>2.795138888888889E-2</v>
      </c>
      <c r="L32" s="333">
        <v>3.0034722222222223E-2</v>
      </c>
      <c r="M32" s="332">
        <v>5.1273148148148146E-3</v>
      </c>
      <c r="N32" s="333">
        <v>3.7731481481481484E-2</v>
      </c>
      <c r="O32" s="333">
        <v>3.9942129629629633E-2</v>
      </c>
      <c r="P32" s="333">
        <v>4.7569444444444442E-2</v>
      </c>
      <c r="Q32" s="333">
        <v>5.7638888888888892E-2</v>
      </c>
      <c r="R32" s="333">
        <v>8.3738425925925924E-2</v>
      </c>
      <c r="S32" s="333">
        <v>0.10208333333333333</v>
      </c>
      <c r="T32" s="333">
        <v>0.18611111111111112</v>
      </c>
      <c r="U32" s="333">
        <v>0.24722222222222223</v>
      </c>
      <c r="V32" s="333">
        <v>0.4201388888888889</v>
      </c>
      <c r="W32" s="333">
        <v>0.46053240740740742</v>
      </c>
      <c r="X32" s="333">
        <v>0.61111111111111116</v>
      </c>
      <c r="Y32" s="315"/>
    </row>
    <row r="33" spans="1:25" x14ac:dyDescent="0.45">
      <c r="A33" s="323">
        <v>32</v>
      </c>
      <c r="B33" s="331">
        <v>2.673611111111111E-3</v>
      </c>
      <c r="C33" s="332">
        <v>8.9351851851851849E-3</v>
      </c>
      <c r="D33" s="333">
        <v>1.0798611111111111E-2</v>
      </c>
      <c r="E33" s="333">
        <v>1.1608796296296296E-2</v>
      </c>
      <c r="F33" s="333">
        <v>1.4560185185185185E-2</v>
      </c>
      <c r="G33" s="333">
        <v>1.4664351851851852E-2</v>
      </c>
      <c r="H33" s="333">
        <v>1.8356481481481481E-2</v>
      </c>
      <c r="I33" s="334">
        <v>2.074074074074074E-2</v>
      </c>
      <c r="J33" s="333">
        <v>2.2187499999999999E-2</v>
      </c>
      <c r="K33" s="333">
        <v>2.7974537037037037E-2</v>
      </c>
      <c r="L33" s="333">
        <v>3.005787037037037E-2</v>
      </c>
      <c r="M33" s="332">
        <v>5.138888888888889E-3</v>
      </c>
      <c r="N33" s="333">
        <v>3.7754629629629631E-2</v>
      </c>
      <c r="O33" s="333">
        <v>3.9953703703703707E-2</v>
      </c>
      <c r="P33" s="333">
        <v>4.7581018518518516E-2</v>
      </c>
      <c r="Q33" s="333">
        <v>5.7650462962962966E-2</v>
      </c>
      <c r="R33" s="333">
        <v>8.3738425925925924E-2</v>
      </c>
      <c r="S33" s="333">
        <v>0.10208333333333333</v>
      </c>
      <c r="T33" s="333">
        <v>0.18611111111111112</v>
      </c>
      <c r="U33" s="333">
        <v>0.24722222222222223</v>
      </c>
      <c r="V33" s="333">
        <v>0.4201388888888889</v>
      </c>
      <c r="W33" s="333">
        <v>0.46053240740740742</v>
      </c>
      <c r="X33" s="333">
        <v>0.61111111111111116</v>
      </c>
      <c r="Y33" s="315"/>
    </row>
    <row r="34" spans="1:25" x14ac:dyDescent="0.45">
      <c r="A34" s="323">
        <v>33</v>
      </c>
      <c r="B34" s="331">
        <v>2.685185185185185E-3</v>
      </c>
      <c r="C34" s="332">
        <v>8.9583333333333338E-3</v>
      </c>
      <c r="D34" s="333">
        <v>1.0833333333333334E-2</v>
      </c>
      <c r="E34" s="333">
        <v>1.1643518518518518E-2</v>
      </c>
      <c r="F34" s="333">
        <v>1.4594907407407407E-2</v>
      </c>
      <c r="G34" s="333">
        <v>1.4699074074074074E-2</v>
      </c>
      <c r="H34" s="333">
        <v>1.8391203703703705E-2</v>
      </c>
      <c r="I34" s="334">
        <v>2.0787037037037038E-2</v>
      </c>
      <c r="J34" s="333">
        <v>2.2233796296296297E-2</v>
      </c>
      <c r="K34" s="333">
        <v>2.8020833333333332E-2</v>
      </c>
      <c r="L34" s="333">
        <v>3.0104166666666668E-2</v>
      </c>
      <c r="M34" s="332">
        <v>5.1504629629629626E-3</v>
      </c>
      <c r="N34" s="333">
        <v>3.7800925925925925E-2</v>
      </c>
      <c r="O34" s="333">
        <v>4.0011574074074074E-2</v>
      </c>
      <c r="P34" s="333">
        <v>4.763888888888889E-2</v>
      </c>
      <c r="Q34" s="333">
        <v>5.7685185185185187E-2</v>
      </c>
      <c r="R34" s="333">
        <v>8.3738425925925924E-2</v>
      </c>
      <c r="S34" s="333">
        <v>0.10208333333333333</v>
      </c>
      <c r="T34" s="333">
        <v>0.18611111111111112</v>
      </c>
      <c r="U34" s="333">
        <v>0.24722222222222223</v>
      </c>
      <c r="V34" s="333">
        <v>0.4201388888888889</v>
      </c>
      <c r="W34" s="333">
        <v>0.46053240740740742</v>
      </c>
      <c r="X34" s="333">
        <v>0.61111111111111116</v>
      </c>
      <c r="Y34" s="315"/>
    </row>
    <row r="35" spans="1:25" ht="15.35" thickBot="1" x14ac:dyDescent="0.5">
      <c r="A35" s="323">
        <v>34</v>
      </c>
      <c r="B35" s="331">
        <v>2.7083333333333334E-3</v>
      </c>
      <c r="C35" s="332">
        <v>9.0046296296296298E-3</v>
      </c>
      <c r="D35" s="333">
        <v>1.0868055555555556E-2</v>
      </c>
      <c r="E35" s="333">
        <v>1.1689814814814814E-2</v>
      </c>
      <c r="F35" s="333">
        <v>1.4641203703703703E-2</v>
      </c>
      <c r="G35" s="333">
        <v>1.474537037037037E-2</v>
      </c>
      <c r="H35" s="333">
        <v>1.8437499999999999E-2</v>
      </c>
      <c r="I35" s="340">
        <v>2.0833333333333332E-2</v>
      </c>
      <c r="J35" s="333">
        <v>2.2280092592592591E-2</v>
      </c>
      <c r="K35" s="333">
        <v>2.8090277777777777E-2</v>
      </c>
      <c r="L35" s="333">
        <v>3.0173611111111109E-2</v>
      </c>
      <c r="M35" s="332">
        <v>5.1736111111111115E-3</v>
      </c>
      <c r="N35" s="333">
        <v>3.7881944444444447E-2</v>
      </c>
      <c r="O35" s="333">
        <v>4.010416666666667E-2</v>
      </c>
      <c r="P35" s="333">
        <v>4.7708333333333332E-2</v>
      </c>
      <c r="Q35" s="333">
        <v>5.7754629629629628E-2</v>
      </c>
      <c r="R35" s="333">
        <v>8.3738425925925924E-2</v>
      </c>
      <c r="S35" s="333">
        <v>0.10208333333333333</v>
      </c>
      <c r="T35" s="333">
        <v>0.18611111111111112</v>
      </c>
      <c r="U35" s="333">
        <v>0.24722222222222223</v>
      </c>
      <c r="V35" s="333">
        <v>0.4201388888888889</v>
      </c>
      <c r="W35" s="333">
        <v>0.46053240740740742</v>
      </c>
      <c r="X35" s="333">
        <v>0.61111111111111116</v>
      </c>
      <c r="Y35" s="315"/>
    </row>
    <row r="36" spans="1:25" x14ac:dyDescent="0.45">
      <c r="A36" s="335">
        <v>35</v>
      </c>
      <c r="B36" s="336">
        <v>2.7314814814814814E-3</v>
      </c>
      <c r="C36" s="337">
        <v>9.0624999999999994E-3</v>
      </c>
      <c r="D36" s="338">
        <v>1.0937499999999999E-2</v>
      </c>
      <c r="E36" s="338">
        <v>1.1747685185185186E-2</v>
      </c>
      <c r="F36" s="338">
        <v>1.4699074074074074E-2</v>
      </c>
      <c r="G36" s="338">
        <v>1.480324074074074E-2</v>
      </c>
      <c r="H36" s="338">
        <v>1.8506944444444444E-2</v>
      </c>
      <c r="I36" s="342">
        <v>2.0902777777777777E-2</v>
      </c>
      <c r="J36" s="338">
        <v>2.2361111111111109E-2</v>
      </c>
      <c r="K36" s="338">
        <v>2.8182870370370372E-2</v>
      </c>
      <c r="L36" s="338">
        <v>3.0277777777777778E-2</v>
      </c>
      <c r="M36" s="337">
        <v>5.1967592592592595E-3</v>
      </c>
      <c r="N36" s="338">
        <v>3.8009259259259257E-2</v>
      </c>
      <c r="O36" s="338">
        <v>4.0231481481481479E-2</v>
      </c>
      <c r="P36" s="338">
        <v>4.7824074074074074E-2</v>
      </c>
      <c r="Q36" s="338">
        <v>5.783564814814815E-2</v>
      </c>
      <c r="R36" s="338">
        <v>8.3738425925925924E-2</v>
      </c>
      <c r="S36" s="338">
        <v>0.10208333333333333</v>
      </c>
      <c r="T36" s="338">
        <v>0.18611111111111112</v>
      </c>
      <c r="U36" s="338">
        <v>0.24722222222222223</v>
      </c>
      <c r="V36" s="338">
        <v>0.4201388888888889</v>
      </c>
      <c r="W36" s="338">
        <v>0.46053240740740742</v>
      </c>
      <c r="X36" s="338">
        <v>0.61111111111111116</v>
      </c>
      <c r="Y36" s="315"/>
    </row>
    <row r="37" spans="1:25" x14ac:dyDescent="0.45">
      <c r="A37" s="323">
        <v>36</v>
      </c>
      <c r="B37" s="331">
        <v>2.7430555555555554E-3</v>
      </c>
      <c r="C37" s="332">
        <v>9.1203703703703707E-3</v>
      </c>
      <c r="D37" s="333">
        <v>1.0995370370370371E-2</v>
      </c>
      <c r="E37" s="333">
        <v>1.1817129629629629E-2</v>
      </c>
      <c r="F37" s="333">
        <v>1.4768518518518519E-2</v>
      </c>
      <c r="G37" s="333">
        <v>1.4872685185185185E-2</v>
      </c>
      <c r="H37" s="333">
        <v>1.8576388888888889E-2</v>
      </c>
      <c r="I37" s="334">
        <v>2.0983796296296296E-2</v>
      </c>
      <c r="J37" s="333">
        <v>2.2442129629629631E-2</v>
      </c>
      <c r="K37" s="333">
        <v>2.8298611111111111E-2</v>
      </c>
      <c r="L37" s="333">
        <v>3.0393518518518518E-2</v>
      </c>
      <c r="M37" s="332">
        <v>5.2199074074074075E-3</v>
      </c>
      <c r="N37" s="333">
        <v>3.815972222222222E-2</v>
      </c>
      <c r="O37" s="333">
        <v>4.0393518518518516E-2</v>
      </c>
      <c r="P37" s="333">
        <v>4.7974537037037038E-2</v>
      </c>
      <c r="Q37" s="333">
        <v>5.7962962962962966E-2</v>
      </c>
      <c r="R37" s="333">
        <v>8.3750000000000005E-2</v>
      </c>
      <c r="S37" s="333">
        <v>0.10209490740740741</v>
      </c>
      <c r="T37" s="333">
        <v>0.18613425925925925</v>
      </c>
      <c r="U37" s="333">
        <v>0.24724537037037037</v>
      </c>
      <c r="V37" s="333">
        <v>0.42018518518518516</v>
      </c>
      <c r="W37" s="333">
        <v>0.46057870370370368</v>
      </c>
      <c r="X37" s="333">
        <v>0.61116898148148147</v>
      </c>
      <c r="Y37" s="315"/>
    </row>
    <row r="38" spans="1:25" x14ac:dyDescent="0.45">
      <c r="A38" s="323">
        <v>37</v>
      </c>
      <c r="B38" s="331">
        <v>2.7662037037037039E-3</v>
      </c>
      <c r="C38" s="332">
        <v>9.1898148148148156E-3</v>
      </c>
      <c r="D38" s="333">
        <v>1.1076388888888889E-2</v>
      </c>
      <c r="E38" s="333">
        <v>1.1886574074074074E-2</v>
      </c>
      <c r="F38" s="333">
        <v>1.4849537037037038E-2</v>
      </c>
      <c r="G38" s="333">
        <v>1.4965277777777777E-2</v>
      </c>
      <c r="H38" s="333">
        <v>1.8668981481481481E-2</v>
      </c>
      <c r="I38" s="334">
        <v>2.1087962962962965E-2</v>
      </c>
      <c r="J38" s="333">
        <v>2.255787037037037E-2</v>
      </c>
      <c r="K38" s="333">
        <v>2.8437500000000001E-2</v>
      </c>
      <c r="L38" s="333">
        <v>3.0543981481481481E-2</v>
      </c>
      <c r="M38" s="332">
        <v>5.2662037037037035E-3</v>
      </c>
      <c r="N38" s="333">
        <v>3.8356481481481484E-2</v>
      </c>
      <c r="O38" s="333">
        <v>4.0590277777777781E-2</v>
      </c>
      <c r="P38" s="333">
        <v>4.8182870370370369E-2</v>
      </c>
      <c r="Q38" s="333">
        <v>5.8159722222222224E-2</v>
      </c>
      <c r="R38" s="333">
        <v>8.3912037037037035E-2</v>
      </c>
      <c r="S38" s="333">
        <v>0.10230324074074074</v>
      </c>
      <c r="T38" s="333">
        <v>0.18650462962962963</v>
      </c>
      <c r="U38" s="333">
        <v>0.24774305555555556</v>
      </c>
      <c r="V38" s="333">
        <v>0.42101851851851851</v>
      </c>
      <c r="W38" s="333">
        <v>0.46150462962962963</v>
      </c>
      <c r="X38" s="333">
        <v>0.61239583333333336</v>
      </c>
      <c r="Y38" s="315"/>
    </row>
    <row r="39" spans="1:25" x14ac:dyDescent="0.45">
      <c r="A39" s="323">
        <v>38</v>
      </c>
      <c r="B39" s="331">
        <v>2.7893518518518519E-3</v>
      </c>
      <c r="C39" s="332">
        <v>9.2592592592592587E-3</v>
      </c>
      <c r="D39" s="333">
        <v>1.1145833333333334E-2</v>
      </c>
      <c r="E39" s="333">
        <v>1.1967592592592592E-2</v>
      </c>
      <c r="F39" s="333">
        <v>1.494212962962963E-2</v>
      </c>
      <c r="G39" s="333">
        <v>1.5057870370370371E-2</v>
      </c>
      <c r="H39" s="333">
        <v>1.8773148148148146E-2</v>
      </c>
      <c r="I39" s="334">
        <v>2.1203703703703704E-2</v>
      </c>
      <c r="J39" s="333">
        <v>2.2685185185185187E-2</v>
      </c>
      <c r="K39" s="333">
        <v>2.8599537037037038E-2</v>
      </c>
      <c r="L39" s="333">
        <v>3.0717592592592591E-2</v>
      </c>
      <c r="M39" s="332">
        <v>5.3009259259259259E-3</v>
      </c>
      <c r="N39" s="333">
        <v>3.8576388888888889E-2</v>
      </c>
      <c r="O39" s="333">
        <v>4.0833333333333333E-2</v>
      </c>
      <c r="P39" s="333">
        <v>4.8449074074074075E-2</v>
      </c>
      <c r="Q39" s="333">
        <v>5.846064814814815E-2</v>
      </c>
      <c r="R39" s="333">
        <v>8.4293981481481484E-2</v>
      </c>
      <c r="S39" s="333">
        <v>0.10276620370370371</v>
      </c>
      <c r="T39" s="333">
        <v>0.18734953703703705</v>
      </c>
      <c r="U39" s="333">
        <v>0.24886574074074075</v>
      </c>
      <c r="V39" s="333">
        <v>0.42292824074074076</v>
      </c>
      <c r="W39" s="333">
        <v>0.46358796296296295</v>
      </c>
      <c r="X39" s="333">
        <v>0.61517361111111113</v>
      </c>
      <c r="Y39" s="315"/>
    </row>
    <row r="40" spans="1:25" ht="15.35" thickBot="1" x14ac:dyDescent="0.5">
      <c r="A40" s="323">
        <v>39</v>
      </c>
      <c r="B40" s="331">
        <v>2.8124999999999999E-3</v>
      </c>
      <c r="C40" s="332">
        <v>9.3287037037037036E-3</v>
      </c>
      <c r="D40" s="333">
        <v>1.1226851851851852E-2</v>
      </c>
      <c r="E40" s="333">
        <v>1.2048611111111111E-2</v>
      </c>
      <c r="F40" s="333">
        <v>1.5046296296296295E-2</v>
      </c>
      <c r="G40" s="333">
        <v>1.5150462962962963E-2</v>
      </c>
      <c r="H40" s="333">
        <v>1.8888888888888889E-2</v>
      </c>
      <c r="I40" s="340">
        <v>2.1342592592592594E-2</v>
      </c>
      <c r="J40" s="333">
        <v>2.2835648148148147E-2</v>
      </c>
      <c r="K40" s="333">
        <v>2.8784722222222222E-2</v>
      </c>
      <c r="L40" s="333">
        <v>3.0925925925925926E-2</v>
      </c>
      <c r="M40" s="332">
        <v>5.347222222222222E-3</v>
      </c>
      <c r="N40" s="333">
        <v>3.8842592592592595E-2</v>
      </c>
      <c r="O40" s="333">
        <v>4.1122685185185186E-2</v>
      </c>
      <c r="P40" s="333">
        <v>4.8784722222222222E-2</v>
      </c>
      <c r="Q40" s="333">
        <v>5.8865740740740739E-2</v>
      </c>
      <c r="R40" s="333">
        <v>8.4884259259259257E-2</v>
      </c>
      <c r="S40" s="333">
        <v>0.1034837962962963</v>
      </c>
      <c r="T40" s="333">
        <v>0.18865740740740741</v>
      </c>
      <c r="U40" s="333">
        <v>0.25060185185185185</v>
      </c>
      <c r="V40" s="333">
        <v>0.4258912037037037</v>
      </c>
      <c r="W40" s="333">
        <v>0.46684027777777776</v>
      </c>
      <c r="X40" s="333">
        <v>0.61947916666666669</v>
      </c>
      <c r="Y40" s="315"/>
    </row>
    <row r="41" spans="1:25" x14ac:dyDescent="0.45">
      <c r="A41" s="335">
        <v>40</v>
      </c>
      <c r="B41" s="336">
        <v>2.8240740740740739E-3</v>
      </c>
      <c r="C41" s="337">
        <v>9.3981481481481485E-3</v>
      </c>
      <c r="D41" s="338">
        <v>1.1307870370370371E-2</v>
      </c>
      <c r="E41" s="338">
        <v>1.2141203703703704E-2</v>
      </c>
      <c r="F41" s="338">
        <v>1.5150462962962963E-2</v>
      </c>
      <c r="G41" s="338">
        <v>1.5266203703703704E-2</v>
      </c>
      <c r="H41" s="338">
        <v>1.9027777777777779E-2</v>
      </c>
      <c r="I41" s="327">
        <v>2.150462962962963E-2</v>
      </c>
      <c r="J41" s="338">
        <v>2.2997685185185184E-2</v>
      </c>
      <c r="K41" s="338">
        <v>2.900462962962963E-2</v>
      </c>
      <c r="L41" s="338">
        <v>3.1168981481481482E-2</v>
      </c>
      <c r="M41" s="337">
        <v>5.347222222222222E-3</v>
      </c>
      <c r="N41" s="338">
        <v>3.9143518518518522E-2</v>
      </c>
      <c r="O41" s="338">
        <v>4.144675925925926E-2</v>
      </c>
      <c r="P41" s="338">
        <v>4.9178240740740738E-2</v>
      </c>
      <c r="Q41" s="338">
        <v>5.935185185185185E-2</v>
      </c>
      <c r="R41" s="338">
        <v>8.5590277777777779E-2</v>
      </c>
      <c r="S41" s="338">
        <v>0.10435185185185185</v>
      </c>
      <c r="T41" s="338">
        <v>0.19024305555555557</v>
      </c>
      <c r="U41" s="338">
        <v>0.25270833333333331</v>
      </c>
      <c r="V41" s="338">
        <v>0.4294560185185185</v>
      </c>
      <c r="W41" s="338">
        <v>0.47075231481481483</v>
      </c>
      <c r="X41" s="338">
        <v>0.62466435185185187</v>
      </c>
      <c r="Y41" s="315"/>
    </row>
    <row r="42" spans="1:25" x14ac:dyDescent="0.45">
      <c r="A42" s="323">
        <v>41</v>
      </c>
      <c r="B42" s="331">
        <v>2.8472222222222223E-3</v>
      </c>
      <c r="C42" s="332">
        <v>9.4675925925925934E-3</v>
      </c>
      <c r="D42" s="333">
        <v>1.1400462962962963E-2</v>
      </c>
      <c r="E42" s="333">
        <v>1.2233796296296296E-2</v>
      </c>
      <c r="F42" s="333">
        <v>1.5277777777777777E-2</v>
      </c>
      <c r="G42" s="333">
        <v>1.5381944444444445E-2</v>
      </c>
      <c r="H42" s="333">
        <v>1.9178240740740742E-2</v>
      </c>
      <c r="I42" s="334">
        <v>2.1666666666666667E-2</v>
      </c>
      <c r="J42" s="333">
        <v>2.3182870370370371E-2</v>
      </c>
      <c r="K42" s="333">
        <v>2.9236111111111112E-2</v>
      </c>
      <c r="L42" s="333">
        <v>3.1412037037037037E-2</v>
      </c>
      <c r="M42" s="332">
        <v>5.4629629629629629E-3</v>
      </c>
      <c r="N42" s="333">
        <v>3.9467592592592596E-2</v>
      </c>
      <c r="O42" s="333">
        <v>4.1782407407407407E-2</v>
      </c>
      <c r="P42" s="333">
        <v>4.957175925925926E-2</v>
      </c>
      <c r="Q42" s="333">
        <v>5.9837962962962961E-2</v>
      </c>
      <c r="R42" s="333">
        <v>8.6319444444444449E-2</v>
      </c>
      <c r="S42" s="333">
        <v>0.10523148148148148</v>
      </c>
      <c r="T42" s="333">
        <v>0.19185185185185186</v>
      </c>
      <c r="U42" s="333">
        <v>0.25483796296296296</v>
      </c>
      <c r="V42" s="333">
        <v>0.43309027777777775</v>
      </c>
      <c r="W42" s="333">
        <v>0.47472222222222221</v>
      </c>
      <c r="X42" s="333">
        <v>0.62994212962962959</v>
      </c>
      <c r="Y42" s="315"/>
    </row>
    <row r="43" spans="1:25" x14ac:dyDescent="0.45">
      <c r="A43" s="323">
        <v>42</v>
      </c>
      <c r="B43" s="331">
        <v>2.8703703703703703E-3</v>
      </c>
      <c r="C43" s="332">
        <v>9.5370370370370366E-3</v>
      </c>
      <c r="D43" s="333">
        <v>1.1481481481481481E-2</v>
      </c>
      <c r="E43" s="333">
        <v>1.2326388888888888E-2</v>
      </c>
      <c r="F43" s="333">
        <v>1.5393518518518518E-2</v>
      </c>
      <c r="G43" s="333">
        <v>1.5497685185185186E-2</v>
      </c>
      <c r="H43" s="333">
        <v>1.9328703703703702E-2</v>
      </c>
      <c r="I43" s="334">
        <v>2.1840277777777778E-2</v>
      </c>
      <c r="J43" s="333">
        <v>2.3368055555555555E-2</v>
      </c>
      <c r="K43" s="333">
        <v>2.9467592592592594E-2</v>
      </c>
      <c r="L43" s="333">
        <v>3.1666666666666669E-2</v>
      </c>
      <c r="M43" s="332">
        <v>5.5671296296296293E-3</v>
      </c>
      <c r="N43" s="333">
        <v>3.979166666666667E-2</v>
      </c>
      <c r="O43" s="333">
        <v>4.2118055555555554E-2</v>
      </c>
      <c r="P43" s="333">
        <v>4.9988425925925929E-2</v>
      </c>
      <c r="Q43" s="333">
        <v>6.0347222222222219E-2</v>
      </c>
      <c r="R43" s="333">
        <v>8.7060185185185185E-2</v>
      </c>
      <c r="S43" s="333">
        <v>0.10612268518518518</v>
      </c>
      <c r="T43" s="333">
        <v>0.19348379629629631</v>
      </c>
      <c r="U43" s="333">
        <v>0.25701388888888888</v>
      </c>
      <c r="V43" s="333">
        <v>0.43678240740740742</v>
      </c>
      <c r="W43" s="333">
        <v>0.47877314814814814</v>
      </c>
      <c r="X43" s="333">
        <v>0.63531249999999995</v>
      </c>
      <c r="Y43" s="315"/>
    </row>
    <row r="44" spans="1:25" x14ac:dyDescent="0.45">
      <c r="A44" s="323">
        <v>43</v>
      </c>
      <c r="B44" s="331">
        <v>2.8935185185185184E-3</v>
      </c>
      <c r="C44" s="332">
        <v>9.6064814814814815E-3</v>
      </c>
      <c r="D44" s="333">
        <v>1.1574074074074073E-2</v>
      </c>
      <c r="E44" s="333">
        <v>1.2418981481481482E-2</v>
      </c>
      <c r="F44" s="333">
        <v>1.5509259259259259E-2</v>
      </c>
      <c r="G44" s="333">
        <v>1.5625E-2</v>
      </c>
      <c r="H44" s="333">
        <v>1.9479166666666665E-2</v>
      </c>
      <c r="I44" s="334">
        <v>2.2013888888888888E-2</v>
      </c>
      <c r="J44" s="333">
        <v>2.3553240740740739E-2</v>
      </c>
      <c r="K44" s="333">
        <v>2.9710648148148149E-2</v>
      </c>
      <c r="L44" s="333">
        <v>3.1932870370370368E-2</v>
      </c>
      <c r="M44" s="332">
        <v>5.6249999999999998E-3</v>
      </c>
      <c r="N44" s="333">
        <v>4.0115740740740743E-2</v>
      </c>
      <c r="O44" s="333">
        <v>4.2465277777777775E-2</v>
      </c>
      <c r="P44" s="333">
        <v>5.0405092592592592E-2</v>
      </c>
      <c r="Q44" s="333">
        <v>6.0856481481481484E-2</v>
      </c>
      <c r="R44" s="333">
        <v>8.7800925925925921E-2</v>
      </c>
      <c r="S44" s="333">
        <v>0.10703703703703704</v>
      </c>
      <c r="T44" s="333">
        <v>0.19515046296296296</v>
      </c>
      <c r="U44" s="333">
        <v>0.25922453703703702</v>
      </c>
      <c r="V44" s="333">
        <v>0.4405324074074074</v>
      </c>
      <c r="W44" s="333">
        <v>0.48289351851851853</v>
      </c>
      <c r="X44" s="333">
        <v>0.64077546296296295</v>
      </c>
      <c r="Y44" s="315"/>
    </row>
    <row r="45" spans="1:25" ht="15.35" thickBot="1" x14ac:dyDescent="0.5">
      <c r="A45" s="323">
        <v>44</v>
      </c>
      <c r="B45" s="331">
        <v>2.9166666666666668E-3</v>
      </c>
      <c r="C45" s="332">
        <v>9.6759259259259264E-3</v>
      </c>
      <c r="D45" s="333">
        <v>1.1655092592592592E-2</v>
      </c>
      <c r="E45" s="333">
        <v>1.2523148148148148E-2</v>
      </c>
      <c r="F45" s="333">
        <v>1.5636574074074074E-2</v>
      </c>
      <c r="G45" s="333">
        <v>1.5740740740740739E-2</v>
      </c>
      <c r="H45" s="333">
        <v>1.9641203703703702E-2</v>
      </c>
      <c r="I45" s="340">
        <v>2.2199074074074072E-2</v>
      </c>
      <c r="J45" s="333">
        <v>2.375E-2</v>
      </c>
      <c r="K45" s="333">
        <v>2.9953703703703705E-2</v>
      </c>
      <c r="L45" s="333">
        <v>3.2187500000000001E-2</v>
      </c>
      <c r="M45" s="332">
        <v>5.6712962962962967E-3</v>
      </c>
      <c r="N45" s="333">
        <v>4.0451388888888891E-2</v>
      </c>
      <c r="O45" s="333">
        <v>4.2824074074074077E-2</v>
      </c>
      <c r="P45" s="333">
        <v>5.0833333333333335E-2</v>
      </c>
      <c r="Q45" s="333">
        <v>6.1365740740740742E-2</v>
      </c>
      <c r="R45" s="333">
        <v>8.8564814814814818E-2</v>
      </c>
      <c r="S45" s="333">
        <v>0.10796296296296297</v>
      </c>
      <c r="T45" s="333">
        <v>0.19684027777777777</v>
      </c>
      <c r="U45" s="333">
        <v>0.26146990740740739</v>
      </c>
      <c r="V45" s="333">
        <v>0.44435185185185183</v>
      </c>
      <c r="W45" s="333">
        <v>0.48708333333333331</v>
      </c>
      <c r="X45" s="333">
        <v>0.64633101851851849</v>
      </c>
      <c r="Y45" s="315"/>
    </row>
    <row r="46" spans="1:25" x14ac:dyDescent="0.45">
      <c r="A46" s="335">
        <v>45</v>
      </c>
      <c r="B46" s="336">
        <v>2.9398148148148148E-3</v>
      </c>
      <c r="C46" s="337">
        <v>9.7569444444444448E-3</v>
      </c>
      <c r="D46" s="338">
        <v>1.1747685185185186E-2</v>
      </c>
      <c r="E46" s="338">
        <v>1.2615740740740742E-2</v>
      </c>
      <c r="F46" s="338">
        <v>1.576388888888889E-2</v>
      </c>
      <c r="G46" s="338">
        <v>1.5868055555555555E-2</v>
      </c>
      <c r="H46" s="338">
        <v>1.9791666666666666E-2</v>
      </c>
      <c r="I46" s="327">
        <v>2.2372685185185186E-2</v>
      </c>
      <c r="J46" s="338">
        <v>2.3935185185185184E-2</v>
      </c>
      <c r="K46" s="338">
        <v>3.0208333333333334E-2</v>
      </c>
      <c r="L46" s="338">
        <v>3.2453703703703707E-2</v>
      </c>
      <c r="M46" s="337">
        <v>5.7291666666666663E-3</v>
      </c>
      <c r="N46" s="338">
        <v>4.0787037037037038E-2</v>
      </c>
      <c r="O46" s="338">
        <v>4.3182870370370371E-2</v>
      </c>
      <c r="P46" s="338">
        <v>5.1261574074074077E-2</v>
      </c>
      <c r="Q46" s="338">
        <v>6.1898148148148147E-2</v>
      </c>
      <c r="R46" s="338">
        <v>8.9340277777777782E-2</v>
      </c>
      <c r="S46" s="338">
        <v>0.10891203703703704</v>
      </c>
      <c r="T46" s="338">
        <v>0.19856481481481481</v>
      </c>
      <c r="U46" s="338">
        <v>0.26376157407407408</v>
      </c>
      <c r="V46" s="338">
        <v>0.44824074074074072</v>
      </c>
      <c r="W46" s="338">
        <v>0.49134259259259261</v>
      </c>
      <c r="X46" s="338">
        <v>0.6519907407407407</v>
      </c>
      <c r="Y46" s="315"/>
    </row>
    <row r="47" spans="1:25" x14ac:dyDescent="0.45">
      <c r="A47" s="323">
        <v>46</v>
      </c>
      <c r="B47" s="331">
        <v>2.9629629629629628E-3</v>
      </c>
      <c r="C47" s="332">
        <v>9.8263888888888897E-3</v>
      </c>
      <c r="D47" s="333">
        <v>1.1840277777777778E-2</v>
      </c>
      <c r="E47" s="333">
        <v>1.2719907407407407E-2</v>
      </c>
      <c r="F47" s="333">
        <v>1.5879629629629629E-2</v>
      </c>
      <c r="G47" s="333">
        <v>1.5995370370370372E-2</v>
      </c>
      <c r="H47" s="333">
        <v>1.9953703703703703E-2</v>
      </c>
      <c r="I47" s="334">
        <v>2.255787037037037E-2</v>
      </c>
      <c r="J47" s="333">
        <v>2.4143518518518519E-2</v>
      </c>
      <c r="K47" s="333">
        <v>3.0451388888888889E-2</v>
      </c>
      <c r="L47" s="333">
        <v>3.2731481481481479E-2</v>
      </c>
      <c r="M47" s="332">
        <v>5.7870370370370367E-3</v>
      </c>
      <c r="N47" s="333">
        <v>4.1134259259259259E-2</v>
      </c>
      <c r="O47" s="333">
        <v>4.355324074074074E-2</v>
      </c>
      <c r="P47" s="333">
        <v>5.1701388888888887E-2</v>
      </c>
      <c r="Q47" s="333">
        <v>6.2430555555555559E-2</v>
      </c>
      <c r="R47" s="333">
        <v>9.0127314814814813E-2</v>
      </c>
      <c r="S47" s="333">
        <v>0.10987268518518518</v>
      </c>
      <c r="T47" s="333">
        <v>0.2003125</v>
      </c>
      <c r="U47" s="333">
        <v>0.26608796296296294</v>
      </c>
      <c r="V47" s="333">
        <v>0.45219907407407406</v>
      </c>
      <c r="W47" s="333">
        <v>0.4956712962962963</v>
      </c>
      <c r="X47" s="333">
        <v>0.65774305555555557</v>
      </c>
      <c r="Y47" s="315"/>
    </row>
    <row r="48" spans="1:25" x14ac:dyDescent="0.45">
      <c r="A48" s="323">
        <v>47</v>
      </c>
      <c r="B48" s="331">
        <v>2.9861111111111113E-3</v>
      </c>
      <c r="C48" s="332">
        <v>9.9074074074074082E-3</v>
      </c>
      <c r="D48" s="333">
        <v>1.193287037037037E-2</v>
      </c>
      <c r="E48" s="333">
        <v>1.2812499999999999E-2</v>
      </c>
      <c r="F48" s="333">
        <v>1.6018518518518519E-2</v>
      </c>
      <c r="G48" s="333">
        <v>1.6122685185185184E-2</v>
      </c>
      <c r="H48" s="333">
        <v>2.0127314814814813E-2</v>
      </c>
      <c r="I48" s="334">
        <v>2.2743055555555555E-2</v>
      </c>
      <c r="J48" s="333">
        <v>2.4340277777777777E-2</v>
      </c>
      <c r="K48" s="333">
        <v>3.0706018518518518E-2</v>
      </c>
      <c r="L48" s="333">
        <v>3.3009259259259259E-2</v>
      </c>
      <c r="M48" s="332">
        <v>5.8449074074074072E-3</v>
      </c>
      <c r="N48" s="333">
        <v>4.148148148148148E-2</v>
      </c>
      <c r="O48" s="333">
        <v>4.3923611111111108E-2</v>
      </c>
      <c r="P48" s="333">
        <v>5.2152777777777777E-2</v>
      </c>
      <c r="Q48" s="333">
        <v>6.2974537037037037E-2</v>
      </c>
      <c r="R48" s="333">
        <v>9.0925925925925924E-2</v>
      </c>
      <c r="S48" s="333">
        <v>0.11085648148148149</v>
      </c>
      <c r="T48" s="333">
        <v>0.2020949074074074</v>
      </c>
      <c r="U48" s="333">
        <v>0.26846064814814813</v>
      </c>
      <c r="V48" s="333">
        <v>0.45622685185185186</v>
      </c>
      <c r="W48" s="333">
        <v>0.50009259259259264</v>
      </c>
      <c r="X48" s="333">
        <v>0.663599537037037</v>
      </c>
      <c r="Y48" s="315"/>
    </row>
    <row r="49" spans="1:25" x14ac:dyDescent="0.45">
      <c r="A49" s="323">
        <v>48</v>
      </c>
      <c r="B49" s="331">
        <v>3.0092592592592593E-3</v>
      </c>
      <c r="C49" s="332">
        <v>9.9884259259259266E-3</v>
      </c>
      <c r="D49" s="333">
        <v>1.2025462962962963E-2</v>
      </c>
      <c r="E49" s="333">
        <v>1.2916666666666667E-2</v>
      </c>
      <c r="F49" s="333">
        <v>1.6145833333333335E-2</v>
      </c>
      <c r="G49" s="333">
        <v>1.6261574074074074E-2</v>
      </c>
      <c r="H49" s="333">
        <v>2.0289351851851854E-2</v>
      </c>
      <c r="I49" s="334">
        <v>2.2939814814814816E-2</v>
      </c>
      <c r="J49" s="333">
        <v>2.4537037037037038E-2</v>
      </c>
      <c r="K49" s="333">
        <v>3.0972222222222224E-2</v>
      </c>
      <c r="L49" s="333">
        <v>3.3287037037037039E-2</v>
      </c>
      <c r="M49" s="332">
        <v>5.9027777777777776E-3</v>
      </c>
      <c r="N49" s="333">
        <v>4.1840277777777775E-2</v>
      </c>
      <c r="O49" s="333">
        <v>4.4305555555555556E-2</v>
      </c>
      <c r="P49" s="333">
        <v>5.2604166666666667E-2</v>
      </c>
      <c r="Q49" s="333">
        <v>6.3530092592592596E-2</v>
      </c>
      <c r="R49" s="333">
        <v>9.1747685185185182E-2</v>
      </c>
      <c r="S49" s="333">
        <v>0.11185185185185186</v>
      </c>
      <c r="T49" s="333">
        <v>0.20391203703703703</v>
      </c>
      <c r="U49" s="333">
        <v>0.27086805555555554</v>
      </c>
      <c r="V49" s="333">
        <v>0.46032407407407405</v>
      </c>
      <c r="W49" s="333">
        <v>0.50458333333333338</v>
      </c>
      <c r="X49" s="333">
        <v>0.66956018518518523</v>
      </c>
      <c r="Y49" s="315"/>
    </row>
    <row r="50" spans="1:25" ht="15.35" thickBot="1" x14ac:dyDescent="0.5">
      <c r="A50" s="323">
        <v>49</v>
      </c>
      <c r="B50" s="331">
        <v>3.0324074074074073E-3</v>
      </c>
      <c r="C50" s="332">
        <v>1.005787037037037E-2</v>
      </c>
      <c r="D50" s="333">
        <v>1.2129629629629629E-2</v>
      </c>
      <c r="E50" s="333">
        <v>1.3020833333333334E-2</v>
      </c>
      <c r="F50" s="333">
        <v>1.6273148148148148E-2</v>
      </c>
      <c r="G50" s="333">
        <v>1.638888888888889E-2</v>
      </c>
      <c r="H50" s="333">
        <v>2.0462962962962964E-2</v>
      </c>
      <c r="I50" s="340">
        <v>2.3125E-2</v>
      </c>
      <c r="J50" s="333">
        <v>2.4745370370370369E-2</v>
      </c>
      <c r="K50" s="333">
        <v>3.1238425925925926E-2</v>
      </c>
      <c r="L50" s="333">
        <v>3.3576388888888892E-2</v>
      </c>
      <c r="M50" s="332">
        <v>5.9490740740740745E-3</v>
      </c>
      <c r="N50" s="333">
        <v>4.221064814814815E-2</v>
      </c>
      <c r="O50" s="333">
        <v>4.4687499999999998E-2</v>
      </c>
      <c r="P50" s="333">
        <v>5.3067129629629631E-2</v>
      </c>
      <c r="Q50" s="333">
        <v>6.4097222222222222E-2</v>
      </c>
      <c r="R50" s="333">
        <v>9.2581018518518521E-2</v>
      </c>
      <c r="S50" s="333">
        <v>0.11285879629629629</v>
      </c>
      <c r="T50" s="333">
        <v>0.20576388888888889</v>
      </c>
      <c r="U50" s="333">
        <v>0.27332175925925928</v>
      </c>
      <c r="V50" s="333">
        <v>0.4645023148148148</v>
      </c>
      <c r="W50" s="333">
        <v>0.50915509259259262</v>
      </c>
      <c r="X50" s="333">
        <v>0.67563657407407407</v>
      </c>
      <c r="Y50" s="315"/>
    </row>
    <row r="51" spans="1:25" x14ac:dyDescent="0.45">
      <c r="A51" s="335">
        <v>50</v>
      </c>
      <c r="B51" s="336">
        <v>3.0555555555555557E-3</v>
      </c>
      <c r="C51" s="337">
        <v>1.0138888888888888E-2</v>
      </c>
      <c r="D51" s="338">
        <v>1.2222222222222223E-2</v>
      </c>
      <c r="E51" s="338">
        <v>1.3125E-2</v>
      </c>
      <c r="F51" s="338">
        <v>1.6412037037037037E-2</v>
      </c>
      <c r="G51" s="338">
        <v>1.6527777777777777E-2</v>
      </c>
      <c r="H51" s="338">
        <v>2.0636574074074075E-2</v>
      </c>
      <c r="I51" s="327">
        <v>2.3321759259259261E-2</v>
      </c>
      <c r="J51" s="338">
        <v>2.4965277777777777E-2</v>
      </c>
      <c r="K51" s="338">
        <v>3.1504629629629632E-2</v>
      </c>
      <c r="L51" s="338">
        <v>3.3865740740740738E-2</v>
      </c>
      <c r="M51" s="337">
        <v>5.9837962962962961E-3</v>
      </c>
      <c r="N51" s="338">
        <v>4.2581018518518518E-2</v>
      </c>
      <c r="O51" s="338">
        <v>4.508101851851852E-2</v>
      </c>
      <c r="P51" s="338">
        <v>5.3541666666666668E-2</v>
      </c>
      <c r="Q51" s="338">
        <v>6.4675925925925928E-2</v>
      </c>
      <c r="R51" s="338">
        <v>9.3425925925925926E-2</v>
      </c>
      <c r="S51" s="338">
        <v>0.11388888888888889</v>
      </c>
      <c r="T51" s="338">
        <v>0.2076388888888889</v>
      </c>
      <c r="U51" s="338">
        <v>0.27582175925925928</v>
      </c>
      <c r="V51" s="338">
        <v>0.46875</v>
      </c>
      <c r="W51" s="338">
        <v>0.5138194444444445</v>
      </c>
      <c r="X51" s="338">
        <v>0.68181712962962959</v>
      </c>
      <c r="Y51" s="315"/>
    </row>
    <row r="52" spans="1:25" x14ac:dyDescent="0.45">
      <c r="A52" s="323">
        <v>51</v>
      </c>
      <c r="B52" s="331">
        <v>3.0787037037037037E-3</v>
      </c>
      <c r="C52" s="332">
        <v>1.0219907407407407E-2</v>
      </c>
      <c r="D52" s="333">
        <v>1.2326388888888888E-2</v>
      </c>
      <c r="E52" s="333">
        <v>1.324074074074074E-2</v>
      </c>
      <c r="F52" s="333">
        <v>1.6550925925925927E-2</v>
      </c>
      <c r="G52" s="333">
        <v>1.6666666666666666E-2</v>
      </c>
      <c r="H52" s="333">
        <v>2.0810185185185185E-2</v>
      </c>
      <c r="I52" s="334">
        <v>2.3530092592592592E-2</v>
      </c>
      <c r="J52" s="333">
        <v>2.5173611111111112E-2</v>
      </c>
      <c r="K52" s="333">
        <v>3.1782407407407405E-2</v>
      </c>
      <c r="L52" s="333">
        <v>3.4155092592592591E-2</v>
      </c>
      <c r="M52" s="332">
        <v>6.0416666666666665E-3</v>
      </c>
      <c r="N52" s="333">
        <v>4.2951388888888886E-2</v>
      </c>
      <c r="O52" s="333">
        <v>4.5486111111111109E-2</v>
      </c>
      <c r="P52" s="333">
        <v>5.4016203703703705E-2</v>
      </c>
      <c r="Q52" s="333">
        <v>6.5266203703703701E-2</v>
      </c>
      <c r="R52" s="333">
        <v>9.4293981481481479E-2</v>
      </c>
      <c r="S52" s="333">
        <v>0.11494212962962963</v>
      </c>
      <c r="T52" s="333">
        <v>0.20956018518518518</v>
      </c>
      <c r="U52" s="333">
        <v>0.27836805555555555</v>
      </c>
      <c r="V52" s="333">
        <v>0.4730787037037037</v>
      </c>
      <c r="W52" s="333">
        <v>0.51856481481481487</v>
      </c>
      <c r="X52" s="333">
        <v>0.68811342592592595</v>
      </c>
      <c r="Y52" s="315"/>
    </row>
    <row r="53" spans="1:25" x14ac:dyDescent="0.45">
      <c r="A53" s="323">
        <v>52</v>
      </c>
      <c r="B53" s="331">
        <v>3.1018518518518517E-3</v>
      </c>
      <c r="C53" s="332">
        <v>1.03125E-2</v>
      </c>
      <c r="D53" s="333">
        <v>1.2430555555555556E-2</v>
      </c>
      <c r="E53" s="333">
        <v>1.3344907407407408E-2</v>
      </c>
      <c r="F53" s="333">
        <v>1.6689814814814814E-2</v>
      </c>
      <c r="G53" s="333">
        <v>1.6805555555555556E-2</v>
      </c>
      <c r="H53" s="333">
        <v>2.0983796296296296E-2</v>
      </c>
      <c r="I53" s="334">
        <v>2.3726851851851853E-2</v>
      </c>
      <c r="J53" s="333">
        <v>2.539351851851852E-2</v>
      </c>
      <c r="K53" s="333">
        <v>3.2060185185185185E-2</v>
      </c>
      <c r="L53" s="333">
        <v>3.4456018518518518E-2</v>
      </c>
      <c r="M53" s="332">
        <v>6.0879629629629626E-3</v>
      </c>
      <c r="N53" s="333">
        <v>4.3333333333333335E-2</v>
      </c>
      <c r="O53" s="333">
        <v>4.5879629629629631E-2</v>
      </c>
      <c r="P53" s="333">
        <v>5.4502314814814816E-2</v>
      </c>
      <c r="Q53" s="333">
        <v>6.5844907407407408E-2</v>
      </c>
      <c r="R53" s="333">
        <v>9.5173611111111112E-2</v>
      </c>
      <c r="S53" s="333">
        <v>0.11601851851851852</v>
      </c>
      <c r="T53" s="333">
        <v>0.21151620370370369</v>
      </c>
      <c r="U53" s="333">
        <v>0.28096064814814814</v>
      </c>
      <c r="V53" s="333">
        <v>0.47748842592592594</v>
      </c>
      <c r="W53" s="333">
        <v>0.52339120370370373</v>
      </c>
      <c r="X53" s="333">
        <v>0.69452546296296291</v>
      </c>
      <c r="Y53" s="315"/>
    </row>
    <row r="54" spans="1:25" x14ac:dyDescent="0.45">
      <c r="A54" s="323">
        <v>53</v>
      </c>
      <c r="B54" s="331">
        <v>3.1365740740740742E-3</v>
      </c>
      <c r="C54" s="332">
        <v>1.0393518518518519E-2</v>
      </c>
      <c r="D54" s="333">
        <v>1.2534722222222221E-2</v>
      </c>
      <c r="E54" s="333">
        <v>1.3460648148148149E-2</v>
      </c>
      <c r="F54" s="333">
        <v>1.6828703703703703E-2</v>
      </c>
      <c r="G54" s="333">
        <v>1.6944444444444446E-2</v>
      </c>
      <c r="H54" s="333">
        <v>2.1168981481481483E-2</v>
      </c>
      <c r="I54" s="334">
        <v>2.3935185185185184E-2</v>
      </c>
      <c r="J54" s="333">
        <v>2.5613425925925925E-2</v>
      </c>
      <c r="K54" s="333">
        <v>3.2337962962962964E-2</v>
      </c>
      <c r="L54" s="333">
        <v>3.4768518518518518E-2</v>
      </c>
      <c r="M54" s="332">
        <v>6.122685185185185E-3</v>
      </c>
      <c r="N54" s="333">
        <v>4.372685185185185E-2</v>
      </c>
      <c r="O54" s="333">
        <v>4.6296296296296294E-2</v>
      </c>
      <c r="P54" s="333">
        <v>5.5E-2</v>
      </c>
      <c r="Q54" s="333">
        <v>6.6458333333333328E-2</v>
      </c>
      <c r="R54" s="333">
        <v>9.6064814814814811E-2</v>
      </c>
      <c r="S54" s="333">
        <v>0.11710648148148148</v>
      </c>
      <c r="T54" s="333">
        <v>0.21350694444444446</v>
      </c>
      <c r="U54" s="333">
        <v>0.28361111111111109</v>
      </c>
      <c r="V54" s="333">
        <v>0.48197916666666668</v>
      </c>
      <c r="W54" s="333">
        <v>0.52831018518518513</v>
      </c>
      <c r="X54" s="333">
        <v>0.70105324074074071</v>
      </c>
      <c r="Y54" s="315"/>
    </row>
    <row r="55" spans="1:25" ht="15.35" thickBot="1" x14ac:dyDescent="0.5">
      <c r="A55" s="323">
        <v>54</v>
      </c>
      <c r="B55" s="331">
        <v>3.1597222222222222E-3</v>
      </c>
      <c r="C55" s="332">
        <v>1.0474537037037037E-2</v>
      </c>
      <c r="D55" s="333">
        <v>1.2638888888888889E-2</v>
      </c>
      <c r="E55" s="333">
        <v>1.357638888888889E-2</v>
      </c>
      <c r="F55" s="333">
        <v>1.6979166666666667E-2</v>
      </c>
      <c r="G55" s="333">
        <v>1.7094907407407406E-2</v>
      </c>
      <c r="H55" s="333">
        <v>2.1354166666666667E-2</v>
      </c>
      <c r="I55" s="340">
        <v>2.4143518518518519E-2</v>
      </c>
      <c r="J55" s="333">
        <v>2.5844907407407407E-2</v>
      </c>
      <c r="K55" s="333">
        <v>3.2627314814814817E-2</v>
      </c>
      <c r="L55" s="333">
        <v>3.5081018518518518E-2</v>
      </c>
      <c r="M55" s="332">
        <v>6.1574074074074074E-3</v>
      </c>
      <c r="N55" s="333">
        <v>4.4120370370370372E-2</v>
      </c>
      <c r="O55" s="333">
        <v>4.6724537037037037E-2</v>
      </c>
      <c r="P55" s="333">
        <v>5.5509259259259258E-2</v>
      </c>
      <c r="Q55" s="333">
        <v>6.7071759259259262E-2</v>
      </c>
      <c r="R55" s="333">
        <v>9.6979166666666672E-2</v>
      </c>
      <c r="S55" s="333">
        <v>0.1182175925925926</v>
      </c>
      <c r="T55" s="333">
        <v>0.21553240740740739</v>
      </c>
      <c r="U55" s="333">
        <v>0.28630787037037037</v>
      </c>
      <c r="V55" s="333">
        <v>0.48655092592592591</v>
      </c>
      <c r="W55" s="333">
        <v>0.53333333333333333</v>
      </c>
      <c r="X55" s="333">
        <v>0.70770833333333338</v>
      </c>
      <c r="Y55" s="315"/>
    </row>
    <row r="56" spans="1:25" x14ac:dyDescent="0.45">
      <c r="A56" s="335">
        <v>55</v>
      </c>
      <c r="B56" s="336">
        <v>3.1828703703703702E-3</v>
      </c>
      <c r="C56" s="337">
        <v>1.0567129629629629E-2</v>
      </c>
      <c r="D56" s="338">
        <v>1.2743055555555556E-2</v>
      </c>
      <c r="E56" s="338">
        <v>1.369212962962963E-2</v>
      </c>
      <c r="F56" s="338">
        <v>1.7118055555555556E-2</v>
      </c>
      <c r="G56" s="338">
        <v>1.7245370370370369E-2</v>
      </c>
      <c r="H56" s="338">
        <v>2.1539351851851851E-2</v>
      </c>
      <c r="I56" s="327">
        <v>2.4363425925925927E-2</v>
      </c>
      <c r="J56" s="338">
        <v>2.6076388888888889E-2</v>
      </c>
      <c r="K56" s="338">
        <v>3.2928240740740744E-2</v>
      </c>
      <c r="L56" s="338">
        <v>3.5393518518518519E-2</v>
      </c>
      <c r="M56" s="337">
        <v>6.1921296296296299E-3</v>
      </c>
      <c r="N56" s="338">
        <v>4.4525462962962961E-2</v>
      </c>
      <c r="O56" s="338">
        <v>4.715277777777778E-2</v>
      </c>
      <c r="P56" s="338">
        <v>5.6018518518518516E-2</v>
      </c>
      <c r="Q56" s="338">
        <v>6.7708333333333329E-2</v>
      </c>
      <c r="R56" s="338">
        <v>9.7905092592592599E-2</v>
      </c>
      <c r="S56" s="338">
        <v>0.11935185185185185</v>
      </c>
      <c r="T56" s="338">
        <v>0.21759259259259259</v>
      </c>
      <c r="U56" s="338">
        <v>0.28905092592592591</v>
      </c>
      <c r="V56" s="338">
        <v>0.49121527777777779</v>
      </c>
      <c r="W56" s="338">
        <v>0.53844907407407405</v>
      </c>
      <c r="X56" s="338">
        <v>0.71450231481481485</v>
      </c>
      <c r="Y56" s="315"/>
    </row>
    <row r="57" spans="1:25" x14ac:dyDescent="0.45">
      <c r="A57" s="323">
        <v>56</v>
      </c>
      <c r="B57" s="331">
        <v>3.2175925925925926E-3</v>
      </c>
      <c r="C57" s="332">
        <v>1.0648148148148148E-2</v>
      </c>
      <c r="D57" s="333">
        <v>1.2847222222222222E-2</v>
      </c>
      <c r="E57" s="333">
        <v>1.380787037037037E-2</v>
      </c>
      <c r="F57" s="333">
        <v>1.726851851851852E-2</v>
      </c>
      <c r="G57" s="333">
        <v>1.7395833333333333E-2</v>
      </c>
      <c r="H57" s="333">
        <v>2.1736111111111112E-2</v>
      </c>
      <c r="I57" s="334">
        <v>2.4583333333333332E-2</v>
      </c>
      <c r="J57" s="333">
        <v>2.630787037037037E-2</v>
      </c>
      <c r="K57" s="333">
        <v>3.3229166666666664E-2</v>
      </c>
      <c r="L57" s="333">
        <v>3.5717592592592592E-2</v>
      </c>
      <c r="M57" s="332">
        <v>6.2500000000000003E-3</v>
      </c>
      <c r="N57" s="333">
        <v>4.494212962962963E-2</v>
      </c>
      <c r="O57" s="333">
        <v>4.7592592592592596E-2</v>
      </c>
      <c r="P57" s="333">
        <v>5.6550925925925928E-2</v>
      </c>
      <c r="Q57" s="333">
        <v>6.834490740740741E-2</v>
      </c>
      <c r="R57" s="333">
        <v>9.8854166666666674E-2</v>
      </c>
      <c r="S57" s="333">
        <v>0.12050925925925926</v>
      </c>
      <c r="T57" s="333">
        <v>0.21969907407407407</v>
      </c>
      <c r="U57" s="333">
        <v>0.29184027777777777</v>
      </c>
      <c r="V57" s="333">
        <v>0.4959722222222222</v>
      </c>
      <c r="W57" s="333">
        <v>0.54365740740740742</v>
      </c>
      <c r="X57" s="333">
        <v>0.72141203703703705</v>
      </c>
      <c r="Y57" s="315"/>
    </row>
    <row r="58" spans="1:25" x14ac:dyDescent="0.45">
      <c r="A58" s="323">
        <v>57</v>
      </c>
      <c r="B58" s="331">
        <v>3.2407407407407406E-3</v>
      </c>
      <c r="C58" s="332">
        <v>1.074074074074074E-2</v>
      </c>
      <c r="D58" s="333">
        <v>1.2962962962962963E-2</v>
      </c>
      <c r="E58" s="333">
        <v>1.3923611111111111E-2</v>
      </c>
      <c r="F58" s="333">
        <v>1.7418981481481483E-2</v>
      </c>
      <c r="G58" s="333">
        <v>1.7546296296296296E-2</v>
      </c>
      <c r="H58" s="333">
        <v>2.193287037037037E-2</v>
      </c>
      <c r="I58" s="334">
        <v>2.480324074074074E-2</v>
      </c>
      <c r="J58" s="333">
        <v>2.6539351851851852E-2</v>
      </c>
      <c r="K58" s="333">
        <v>3.3530092592592591E-2</v>
      </c>
      <c r="L58" s="333">
        <v>3.6041666666666666E-2</v>
      </c>
      <c r="M58" s="332">
        <v>6.3194444444444444E-3</v>
      </c>
      <c r="N58" s="333">
        <v>4.5358796296296293E-2</v>
      </c>
      <c r="O58" s="333">
        <v>4.8032407407407406E-2</v>
      </c>
      <c r="P58" s="333">
        <v>5.7083333333333333E-2</v>
      </c>
      <c r="Q58" s="333">
        <v>6.9004629629629624E-2</v>
      </c>
      <c r="R58" s="333">
        <v>9.9814814814814815E-2</v>
      </c>
      <c r="S58" s="333">
        <v>0.12168981481481482</v>
      </c>
      <c r="T58" s="333">
        <v>0.22185185185185186</v>
      </c>
      <c r="U58" s="333">
        <v>0.29469907407407409</v>
      </c>
      <c r="V58" s="333">
        <v>0.50082175925925931</v>
      </c>
      <c r="W58" s="333">
        <v>0.54896990740740736</v>
      </c>
      <c r="X58" s="333">
        <v>0.72847222222222219</v>
      </c>
      <c r="Y58" s="315"/>
    </row>
    <row r="59" spans="1:25" x14ac:dyDescent="0.45">
      <c r="A59" s="323">
        <v>58</v>
      </c>
      <c r="B59" s="331">
        <v>3.2638888888888891E-3</v>
      </c>
      <c r="C59" s="332">
        <v>1.0833333333333334E-2</v>
      </c>
      <c r="D59" s="333">
        <v>1.306712962962963E-2</v>
      </c>
      <c r="E59" s="333">
        <v>1.4039351851851851E-2</v>
      </c>
      <c r="F59" s="333">
        <v>1.758101851851852E-2</v>
      </c>
      <c r="G59" s="333">
        <v>1.7708333333333333E-2</v>
      </c>
      <c r="H59" s="333">
        <v>2.2129629629629631E-2</v>
      </c>
      <c r="I59" s="334">
        <v>2.5023148148148149E-2</v>
      </c>
      <c r="J59" s="333">
        <v>2.6782407407407408E-2</v>
      </c>
      <c r="K59" s="333">
        <v>3.3842592592592591E-2</v>
      </c>
      <c r="L59" s="333">
        <v>3.6388888888888887E-2</v>
      </c>
      <c r="M59" s="332">
        <v>6.3657407407407404E-3</v>
      </c>
      <c r="N59" s="333">
        <v>4.5787037037037036E-2</v>
      </c>
      <c r="O59" s="333">
        <v>4.8483796296296296E-2</v>
      </c>
      <c r="P59" s="333">
        <v>5.7627314814814812E-2</v>
      </c>
      <c r="Q59" s="333">
        <v>6.9675925925925933E-2</v>
      </c>
      <c r="R59" s="333">
        <v>0.10081018518518518</v>
      </c>
      <c r="S59" s="333">
        <v>0.12289351851851851</v>
      </c>
      <c r="T59" s="333">
        <v>0.22403935185185186</v>
      </c>
      <c r="U59" s="333">
        <v>0.29760416666666667</v>
      </c>
      <c r="V59" s="333">
        <v>0.5057638888888889</v>
      </c>
      <c r="W59" s="333">
        <v>0.5543865740740741</v>
      </c>
      <c r="X59" s="333">
        <v>0.7356597222222222</v>
      </c>
      <c r="Y59" s="315"/>
    </row>
    <row r="60" spans="1:25" x14ac:dyDescent="0.45">
      <c r="A60" s="323">
        <v>59</v>
      </c>
      <c r="B60" s="331">
        <v>3.2986111111111111E-3</v>
      </c>
      <c r="C60" s="332">
        <v>1.0925925925925926E-2</v>
      </c>
      <c r="D60" s="333">
        <v>1.3182870370370371E-2</v>
      </c>
      <c r="E60" s="333">
        <v>1.4166666666666666E-2</v>
      </c>
      <c r="F60" s="333">
        <v>1.773148148148148E-2</v>
      </c>
      <c r="G60" s="333">
        <v>1.7858796296296296E-2</v>
      </c>
      <c r="H60" s="333">
        <v>2.2326388888888889E-2</v>
      </c>
      <c r="I60" s="340">
        <v>2.525462962962963E-2</v>
      </c>
      <c r="J60" s="333">
        <v>2.7037037037037037E-2</v>
      </c>
      <c r="K60" s="333">
        <v>3.4155092592592591E-2</v>
      </c>
      <c r="L60" s="333">
        <v>3.6724537037037035E-2</v>
      </c>
      <c r="M60" s="332">
        <v>6.4236111111111108E-3</v>
      </c>
      <c r="N60" s="333">
        <v>4.6215277777777779E-2</v>
      </c>
      <c r="O60" s="333">
        <v>4.8946759259259259E-2</v>
      </c>
      <c r="P60" s="333">
        <v>5.8182870370370371E-2</v>
      </c>
      <c r="Q60" s="333">
        <v>7.0347222222222228E-2</v>
      </c>
      <c r="R60" s="333">
        <v>0.10180555555555555</v>
      </c>
      <c r="S60" s="333">
        <v>0.1241087962962963</v>
      </c>
      <c r="T60" s="333">
        <v>0.22627314814814814</v>
      </c>
      <c r="U60" s="333">
        <v>0.30057870370370371</v>
      </c>
      <c r="V60" s="333">
        <v>0.51081018518518517</v>
      </c>
      <c r="W60" s="333">
        <v>0.55991898148148145</v>
      </c>
      <c r="X60" s="333">
        <v>0.74299768518518516</v>
      </c>
      <c r="Y60" s="315"/>
    </row>
    <row r="61" spans="1:25" x14ac:dyDescent="0.45">
      <c r="A61" s="335">
        <v>60</v>
      </c>
      <c r="B61" s="336">
        <v>3.3217592592592591E-3</v>
      </c>
      <c r="C61" s="337">
        <v>1.1018518518518518E-2</v>
      </c>
      <c r="D61" s="338">
        <v>1.3298611111111112E-2</v>
      </c>
      <c r="E61" s="338">
        <v>1.4293981481481482E-2</v>
      </c>
      <c r="F61" s="338">
        <v>1.7893518518518517E-2</v>
      </c>
      <c r="G61" s="338">
        <v>1.8020833333333333E-2</v>
      </c>
      <c r="H61" s="338">
        <v>2.2534722222222223E-2</v>
      </c>
      <c r="I61" s="341">
        <v>2.5497685185185186E-2</v>
      </c>
      <c r="J61" s="338">
        <v>2.7291666666666665E-2</v>
      </c>
      <c r="K61" s="338">
        <v>3.4479166666666665E-2</v>
      </c>
      <c r="L61" s="338">
        <v>3.7071759259259263E-2</v>
      </c>
      <c r="M61" s="337">
        <v>6.4930555555555557E-3</v>
      </c>
      <c r="N61" s="338">
        <v>4.6666666666666669E-2</v>
      </c>
      <c r="O61" s="338">
        <v>4.9421296296296297E-2</v>
      </c>
      <c r="P61" s="338">
        <v>5.8749999999999997E-2</v>
      </c>
      <c r="Q61" s="338">
        <v>7.104166666666667E-2</v>
      </c>
      <c r="R61" s="338">
        <v>0.10283564814814815</v>
      </c>
      <c r="S61" s="338">
        <v>0.12535879629629629</v>
      </c>
      <c r="T61" s="338">
        <v>0.22855324074074074</v>
      </c>
      <c r="U61" s="338">
        <v>0.30359953703703701</v>
      </c>
      <c r="V61" s="338">
        <v>0.51594907407407409</v>
      </c>
      <c r="W61" s="338">
        <v>0.56555555555555559</v>
      </c>
      <c r="X61" s="338">
        <v>0.75047453703703704</v>
      </c>
      <c r="Y61" s="315"/>
    </row>
    <row r="62" spans="1:25" x14ac:dyDescent="0.45">
      <c r="A62" s="323">
        <v>61</v>
      </c>
      <c r="B62" s="331">
        <v>3.3564814814814816E-3</v>
      </c>
      <c r="C62" s="332">
        <v>1.1122685185185185E-2</v>
      </c>
      <c r="D62" s="333">
        <v>1.3425925925925926E-2</v>
      </c>
      <c r="E62" s="333">
        <v>1.4421296296296297E-2</v>
      </c>
      <c r="F62" s="333">
        <v>1.8055555555555554E-2</v>
      </c>
      <c r="G62" s="333">
        <v>1.8194444444444444E-2</v>
      </c>
      <c r="H62" s="333">
        <v>2.2743055555555555E-2</v>
      </c>
      <c r="I62" s="334">
        <v>2.5729166666666668E-2</v>
      </c>
      <c r="J62" s="333">
        <v>2.7546296296296298E-2</v>
      </c>
      <c r="K62" s="333">
        <v>3.4803240740740739E-2</v>
      </c>
      <c r="L62" s="333">
        <v>3.7430555555555557E-2</v>
      </c>
      <c r="M62" s="332">
        <v>6.5624999999999998E-3</v>
      </c>
      <c r="N62" s="333">
        <v>4.7118055555555559E-2</v>
      </c>
      <c r="O62" s="333">
        <v>4.9907407407407407E-2</v>
      </c>
      <c r="P62" s="333">
        <v>5.9328703703703703E-2</v>
      </c>
      <c r="Q62" s="333">
        <v>7.1747685185185192E-2</v>
      </c>
      <c r="R62" s="333">
        <v>0.10387731481481481</v>
      </c>
      <c r="S62" s="333">
        <v>0.12664351851851852</v>
      </c>
      <c r="T62" s="333">
        <v>0.23087962962962963</v>
      </c>
      <c r="U62" s="333">
        <v>0.30668981481481483</v>
      </c>
      <c r="V62" s="333">
        <v>0.52120370370370372</v>
      </c>
      <c r="W62" s="333">
        <v>0.57130787037037034</v>
      </c>
      <c r="X62" s="333">
        <v>0.7581134259259259</v>
      </c>
      <c r="Y62" s="315"/>
    </row>
    <row r="63" spans="1:25" x14ac:dyDescent="0.45">
      <c r="A63" s="323">
        <v>62</v>
      </c>
      <c r="B63" s="331">
        <v>3.3796296296296296E-3</v>
      </c>
      <c r="C63" s="332">
        <v>1.1215277777777777E-2</v>
      </c>
      <c r="D63" s="333">
        <v>1.3541666666666667E-2</v>
      </c>
      <c r="E63" s="333">
        <v>1.4548611111111111E-2</v>
      </c>
      <c r="F63" s="333">
        <v>1.8229166666666668E-2</v>
      </c>
      <c r="G63" s="333">
        <v>1.8356481481481481E-2</v>
      </c>
      <c r="H63" s="333">
        <v>2.2951388888888889E-2</v>
      </c>
      <c r="I63" s="334">
        <v>2.5972222222222223E-2</v>
      </c>
      <c r="J63" s="333">
        <v>2.7800925925925927E-2</v>
      </c>
      <c r="K63" s="333">
        <v>3.5138888888888886E-2</v>
      </c>
      <c r="L63" s="333">
        <v>3.7789351851851852E-2</v>
      </c>
      <c r="M63" s="332">
        <v>6.6319444444444446E-3</v>
      </c>
      <c r="N63" s="333">
        <v>4.7569444444444442E-2</v>
      </c>
      <c r="O63" s="333">
        <v>5.0381944444444444E-2</v>
      </c>
      <c r="P63" s="333">
        <v>5.9907407407407409E-2</v>
      </c>
      <c r="Q63" s="333">
        <v>7.2476851851851848E-2</v>
      </c>
      <c r="R63" s="333">
        <v>0.1049537037037037</v>
      </c>
      <c r="S63" s="333">
        <v>0.12793981481481481</v>
      </c>
      <c r="T63" s="333">
        <v>0.23325231481481482</v>
      </c>
      <c r="U63" s="333">
        <v>0.30983796296296295</v>
      </c>
      <c r="V63" s="333">
        <v>0.52655092592592589</v>
      </c>
      <c r="W63" s="333">
        <v>0.57717592592592593</v>
      </c>
      <c r="X63" s="333">
        <v>0.76590277777777782</v>
      </c>
      <c r="Y63" s="315"/>
    </row>
    <row r="64" spans="1:25" x14ac:dyDescent="0.45">
      <c r="A64" s="323">
        <v>63</v>
      </c>
      <c r="B64" s="331">
        <v>3.414351851851852E-3</v>
      </c>
      <c r="C64" s="332">
        <v>1.1319444444444444E-2</v>
      </c>
      <c r="D64" s="333">
        <v>1.3668981481481482E-2</v>
      </c>
      <c r="E64" s="333">
        <v>1.4687499999999999E-2</v>
      </c>
      <c r="F64" s="333">
        <v>1.8391203703703705E-2</v>
      </c>
      <c r="G64" s="333">
        <v>1.8530092592592591E-2</v>
      </c>
      <c r="H64" s="333">
        <v>2.3171296296296297E-2</v>
      </c>
      <c r="I64" s="334">
        <v>2.6226851851851852E-2</v>
      </c>
      <c r="J64" s="333">
        <v>2.8067129629629629E-2</v>
      </c>
      <c r="K64" s="333">
        <v>3.5486111111111114E-2</v>
      </c>
      <c r="L64" s="333">
        <v>3.815972222222222E-2</v>
      </c>
      <c r="M64" s="332">
        <v>6.6898148148148151E-3</v>
      </c>
      <c r="N64" s="333">
        <v>4.8043981481481479E-2</v>
      </c>
      <c r="O64" s="333">
        <v>5.0891203703703702E-2</v>
      </c>
      <c r="P64" s="333">
        <v>6.0509259259259263E-2</v>
      </c>
      <c r="Q64" s="333">
        <v>7.3206018518518517E-2</v>
      </c>
      <c r="R64" s="333">
        <v>0.10604166666666667</v>
      </c>
      <c r="S64" s="333">
        <v>0.12927083333333333</v>
      </c>
      <c r="T64" s="333">
        <v>0.2356712962962963</v>
      </c>
      <c r="U64" s="333">
        <v>0.31305555555555553</v>
      </c>
      <c r="V64" s="333">
        <v>0.53202546296296294</v>
      </c>
      <c r="W64" s="333">
        <v>0.58317129629629627</v>
      </c>
      <c r="X64" s="333">
        <v>0.77385416666666662</v>
      </c>
      <c r="Y64" s="315"/>
    </row>
    <row r="65" spans="1:25" x14ac:dyDescent="0.45">
      <c r="A65" s="323">
        <v>64</v>
      </c>
      <c r="B65" s="331">
        <v>3.449074074074074E-3</v>
      </c>
      <c r="C65" s="332">
        <v>1.1423611111111112E-2</v>
      </c>
      <c r="D65" s="333">
        <v>1.3784722222222223E-2</v>
      </c>
      <c r="E65" s="333">
        <v>1.4814814814814815E-2</v>
      </c>
      <c r="F65" s="333">
        <v>1.8564814814814815E-2</v>
      </c>
      <c r="G65" s="333">
        <v>1.8703703703703705E-2</v>
      </c>
      <c r="H65" s="333">
        <v>2.3391203703703702E-2</v>
      </c>
      <c r="I65" s="340">
        <v>2.6469907407407407E-2</v>
      </c>
      <c r="J65" s="333">
        <v>2.8344907407407409E-2</v>
      </c>
      <c r="K65" s="333">
        <v>3.5833333333333335E-2</v>
      </c>
      <c r="L65" s="333">
        <v>3.8530092592592595E-2</v>
      </c>
      <c r="M65" s="332">
        <v>6.7361111111111111E-3</v>
      </c>
      <c r="N65" s="333">
        <v>4.8518518518518516E-2</v>
      </c>
      <c r="O65" s="333">
        <v>5.140046296296296E-2</v>
      </c>
      <c r="P65" s="333">
        <v>6.1122685185185183E-2</v>
      </c>
      <c r="Q65" s="333">
        <v>7.3958333333333334E-2</v>
      </c>
      <c r="R65" s="333">
        <v>0.10715277777777778</v>
      </c>
      <c r="S65" s="333">
        <v>0.13062499999999999</v>
      </c>
      <c r="T65" s="333">
        <v>0.23814814814814814</v>
      </c>
      <c r="U65" s="333">
        <v>0.31634259259259262</v>
      </c>
      <c r="V65" s="333">
        <v>0.53760416666666666</v>
      </c>
      <c r="W65" s="333">
        <v>0.58929398148148149</v>
      </c>
      <c r="X65" s="333">
        <v>0.78196759259259263</v>
      </c>
      <c r="Y65" s="315"/>
    </row>
    <row r="66" spans="1:25" x14ac:dyDescent="0.45">
      <c r="A66" s="335">
        <v>65</v>
      </c>
      <c r="B66" s="336">
        <v>3.4837962962962965E-3</v>
      </c>
      <c r="C66" s="337">
        <v>1.1516203703703704E-2</v>
      </c>
      <c r="D66" s="338">
        <v>1.3912037037037037E-2</v>
      </c>
      <c r="E66" s="338">
        <v>1.4953703703703703E-2</v>
      </c>
      <c r="F66" s="338">
        <v>1.8749999999999999E-2</v>
      </c>
      <c r="G66" s="338">
        <v>1.8877314814814816E-2</v>
      </c>
      <c r="H66" s="338">
        <v>2.3622685185185184E-2</v>
      </c>
      <c r="I66" s="341">
        <v>2.673611111111111E-2</v>
      </c>
      <c r="J66" s="338">
        <v>2.8622685185185185E-2</v>
      </c>
      <c r="K66" s="338">
        <v>3.619212962962963E-2</v>
      </c>
      <c r="L66" s="338">
        <v>3.8912037037037037E-2</v>
      </c>
      <c r="M66" s="337">
        <v>6.7939814814814816E-3</v>
      </c>
      <c r="N66" s="338">
        <v>4.9016203703703701E-2</v>
      </c>
      <c r="O66" s="338">
        <v>5.1921296296296299E-2</v>
      </c>
      <c r="P66" s="338">
        <v>6.1759259259259257E-2</v>
      </c>
      <c r="Q66" s="338">
        <v>7.4733796296296298E-2</v>
      </c>
      <c r="R66" s="338">
        <v>0.10828703703703704</v>
      </c>
      <c r="S66" s="338">
        <v>0.13201388888888888</v>
      </c>
      <c r="T66" s="338">
        <v>0.2406712962962963</v>
      </c>
      <c r="U66" s="338">
        <v>0.31969907407407405</v>
      </c>
      <c r="V66" s="338">
        <v>0.54331018518518515</v>
      </c>
      <c r="W66" s="338">
        <v>0.59554398148148147</v>
      </c>
      <c r="X66" s="338">
        <v>0.79026620370370371</v>
      </c>
      <c r="Y66" s="315"/>
    </row>
    <row r="67" spans="1:25" x14ac:dyDescent="0.45">
      <c r="A67" s="323">
        <v>66</v>
      </c>
      <c r="B67" s="331">
        <v>3.5069444444444445E-3</v>
      </c>
      <c r="C67" s="332">
        <v>1.1631944444444445E-2</v>
      </c>
      <c r="D67" s="333">
        <v>1.4050925925925927E-2</v>
      </c>
      <c r="E67" s="333">
        <v>1.5092592592592593E-2</v>
      </c>
      <c r="F67" s="333">
        <v>1.892361111111111E-2</v>
      </c>
      <c r="G67" s="333">
        <v>1.90625E-2</v>
      </c>
      <c r="H67" s="333">
        <v>2.3854166666666666E-2</v>
      </c>
      <c r="I67" s="334">
        <v>2.6990740740740742E-2</v>
      </c>
      <c r="J67" s="333">
        <v>2.8900462962962965E-2</v>
      </c>
      <c r="K67" s="333">
        <v>3.6550925925925924E-2</v>
      </c>
      <c r="L67" s="333">
        <v>3.9305555555555559E-2</v>
      </c>
      <c r="M67" s="332">
        <v>6.9212962962962961E-3</v>
      </c>
      <c r="N67" s="333">
        <v>4.9513888888888892E-2</v>
      </c>
      <c r="O67" s="333">
        <v>5.2453703703703704E-2</v>
      </c>
      <c r="P67" s="333">
        <v>6.2395833333333331E-2</v>
      </c>
      <c r="Q67" s="333">
        <v>7.5509259259259262E-2</v>
      </c>
      <c r="R67" s="333">
        <v>0.10944444444444444</v>
      </c>
      <c r="S67" s="333">
        <v>0.13342592592592592</v>
      </c>
      <c r="T67" s="333">
        <v>0.24325231481481482</v>
      </c>
      <c r="U67" s="333">
        <v>0.323125</v>
      </c>
      <c r="V67" s="333">
        <v>0.54913194444444446</v>
      </c>
      <c r="W67" s="333">
        <v>0.60192129629629632</v>
      </c>
      <c r="X67" s="333">
        <v>0.79873842592592592</v>
      </c>
      <c r="Y67" s="315"/>
    </row>
    <row r="68" spans="1:25" x14ac:dyDescent="0.45">
      <c r="A68" s="323">
        <v>67</v>
      </c>
      <c r="B68" s="331">
        <v>3.5416666666666665E-3</v>
      </c>
      <c r="C68" s="332">
        <v>1.173611111111111E-2</v>
      </c>
      <c r="D68" s="333">
        <v>1.4178240740740741E-2</v>
      </c>
      <c r="E68" s="333">
        <v>1.5243055555555555E-2</v>
      </c>
      <c r="F68" s="333">
        <v>1.9108796296296297E-2</v>
      </c>
      <c r="G68" s="333">
        <v>1.9247685185185184E-2</v>
      </c>
      <c r="H68" s="333">
        <v>2.4085648148148148E-2</v>
      </c>
      <c r="I68" s="334">
        <v>2.7268518518518518E-2</v>
      </c>
      <c r="J68" s="333">
        <v>2.9189814814814814E-2</v>
      </c>
      <c r="K68" s="333">
        <v>3.6921296296296299E-2</v>
      </c>
      <c r="L68" s="333">
        <v>3.9710648148148148E-2</v>
      </c>
      <c r="M68" s="332">
        <v>7.0486111111111114E-3</v>
      </c>
      <c r="N68" s="333">
        <v>5.002314814814815E-2</v>
      </c>
      <c r="O68" s="333">
        <v>5.2986111111111109E-2</v>
      </c>
      <c r="P68" s="333">
        <v>6.3043981481481479E-2</v>
      </c>
      <c r="Q68" s="333">
        <v>7.6307870370370373E-2</v>
      </c>
      <c r="R68" s="333">
        <v>0.11063657407407407</v>
      </c>
      <c r="S68" s="333">
        <v>0.13487268518518519</v>
      </c>
      <c r="T68" s="333">
        <v>0.24589120370370371</v>
      </c>
      <c r="U68" s="333">
        <v>0.32662037037037039</v>
      </c>
      <c r="V68" s="333">
        <v>0.55508101851851854</v>
      </c>
      <c r="W68" s="333">
        <v>0.60844907407407411</v>
      </c>
      <c r="X68" s="333">
        <v>0.80738425925925927</v>
      </c>
      <c r="Y68" s="315"/>
    </row>
    <row r="69" spans="1:25" x14ac:dyDescent="0.45">
      <c r="A69" s="323">
        <v>68</v>
      </c>
      <c r="B69" s="331">
        <v>3.5763888888888889E-3</v>
      </c>
      <c r="C69" s="332">
        <v>1.1840277777777778E-2</v>
      </c>
      <c r="D69" s="333">
        <v>1.4317129629629629E-2</v>
      </c>
      <c r="E69" s="333">
        <v>1.5381944444444445E-2</v>
      </c>
      <c r="F69" s="333">
        <v>1.9293981481481481E-2</v>
      </c>
      <c r="G69" s="333">
        <v>1.9432870370370371E-2</v>
      </c>
      <c r="H69" s="333">
        <v>2.4328703703703703E-2</v>
      </c>
      <c r="I69" s="334">
        <v>2.7534722222222221E-2</v>
      </c>
      <c r="J69" s="333">
        <v>2.9490740740740741E-2</v>
      </c>
      <c r="K69" s="333">
        <v>3.7291666666666667E-2</v>
      </c>
      <c r="L69" s="333">
        <v>4.0115740740740743E-2</v>
      </c>
      <c r="M69" s="332">
        <v>7.1527777777777779E-3</v>
      </c>
      <c r="N69" s="333">
        <v>5.0543981481481481E-2</v>
      </c>
      <c r="O69" s="333">
        <v>5.3541666666666668E-2</v>
      </c>
      <c r="P69" s="333">
        <v>6.3703703703703707E-2</v>
      </c>
      <c r="Q69" s="333">
        <v>7.7118055555555551E-2</v>
      </c>
      <c r="R69" s="333">
        <v>0.11184027777777777</v>
      </c>
      <c r="S69" s="333">
        <v>0.1363425925925926</v>
      </c>
      <c r="T69" s="333">
        <v>0.24857638888888889</v>
      </c>
      <c r="U69" s="333">
        <v>0.33019675925925923</v>
      </c>
      <c r="V69" s="333">
        <v>0.56115740740740738</v>
      </c>
      <c r="W69" s="333">
        <v>0.61510416666666667</v>
      </c>
      <c r="X69" s="333">
        <v>0.81622685185185184</v>
      </c>
      <c r="Y69" s="315"/>
    </row>
    <row r="70" spans="1:25" x14ac:dyDescent="0.45">
      <c r="A70" s="323">
        <v>69</v>
      </c>
      <c r="B70" s="331">
        <v>3.6111111111111109E-3</v>
      </c>
      <c r="C70" s="332">
        <v>1.1967592592592592E-2</v>
      </c>
      <c r="D70" s="333">
        <v>1.4456018518518519E-2</v>
      </c>
      <c r="E70" s="333">
        <v>1.5543981481481482E-2</v>
      </c>
      <c r="F70" s="333">
        <v>1.9490740740740739E-2</v>
      </c>
      <c r="G70" s="333">
        <v>1.9629629629629629E-2</v>
      </c>
      <c r="H70" s="333">
        <v>2.4571759259259258E-2</v>
      </c>
      <c r="I70" s="340">
        <v>2.78125E-2</v>
      </c>
      <c r="J70" s="333">
        <v>2.9780092592592594E-2</v>
      </c>
      <c r="K70" s="333">
        <v>3.7685185185185183E-2</v>
      </c>
      <c r="L70" s="333">
        <v>4.0532407407407406E-2</v>
      </c>
      <c r="M70" s="332">
        <v>7.2685185185185188E-3</v>
      </c>
      <c r="N70" s="333">
        <v>5.1076388888888886E-2</v>
      </c>
      <c r="O70" s="333">
        <v>5.4108796296296294E-2</v>
      </c>
      <c r="P70" s="333">
        <v>6.4386574074074068E-2</v>
      </c>
      <c r="Q70" s="333">
        <v>7.795138888888889E-2</v>
      </c>
      <c r="R70" s="333">
        <v>0.11307870370370371</v>
      </c>
      <c r="S70" s="333">
        <v>0.1378587962962963</v>
      </c>
      <c r="T70" s="333">
        <v>0.25133101851851852</v>
      </c>
      <c r="U70" s="333">
        <v>0.33385416666666667</v>
      </c>
      <c r="V70" s="333">
        <v>0.56737268518518513</v>
      </c>
      <c r="W70" s="333">
        <v>0.62192129629629633</v>
      </c>
      <c r="X70" s="333">
        <v>0.82526620370370374</v>
      </c>
      <c r="Y70" s="315"/>
    </row>
    <row r="71" spans="1:25" x14ac:dyDescent="0.45">
      <c r="A71" s="335">
        <v>70</v>
      </c>
      <c r="B71" s="336">
        <v>3.6458333333333334E-3</v>
      </c>
      <c r="C71" s="337">
        <v>1.2106481481481482E-2</v>
      </c>
      <c r="D71" s="338">
        <v>1.4618055555555556E-2</v>
      </c>
      <c r="E71" s="338">
        <v>1.5717592592592592E-2</v>
      </c>
      <c r="F71" s="338">
        <v>1.9699074074074074E-2</v>
      </c>
      <c r="G71" s="338">
        <v>1.9837962962962963E-2</v>
      </c>
      <c r="H71" s="338">
        <v>2.4826388888888887E-2</v>
      </c>
      <c r="I71" s="339">
        <v>2.8101851851851854E-2</v>
      </c>
      <c r="J71" s="338">
        <v>3.0092592592592591E-2</v>
      </c>
      <c r="K71" s="338">
        <v>3.8078703703703705E-2</v>
      </c>
      <c r="L71" s="338">
        <v>4.0949074074074075E-2</v>
      </c>
      <c r="M71" s="337">
        <v>7.3958333333333333E-3</v>
      </c>
      <c r="N71" s="338">
        <v>5.1620370370370372E-2</v>
      </c>
      <c r="O71" s="338">
        <v>5.46875E-2</v>
      </c>
      <c r="P71" s="338">
        <v>6.5081018518518524E-2</v>
      </c>
      <c r="Q71" s="338">
        <v>7.8807870370370375E-2</v>
      </c>
      <c r="R71" s="338">
        <v>0.11435185185185186</v>
      </c>
      <c r="S71" s="338">
        <v>0.13939814814814816</v>
      </c>
      <c r="T71" s="338">
        <v>0.25414351851851852</v>
      </c>
      <c r="U71" s="338">
        <v>0.33759259259259261</v>
      </c>
      <c r="V71" s="338">
        <v>0.5737268518518519</v>
      </c>
      <c r="W71" s="338">
        <v>0.62888888888888894</v>
      </c>
      <c r="X71" s="338"/>
      <c r="Y71" s="315"/>
    </row>
    <row r="72" spans="1:25" x14ac:dyDescent="0.45">
      <c r="A72" s="323">
        <v>71</v>
      </c>
      <c r="B72" s="331">
        <v>3.6921296296296298E-3</v>
      </c>
      <c r="C72" s="332">
        <v>1.2256944444444445E-2</v>
      </c>
      <c r="D72" s="333">
        <v>1.4791666666666667E-2</v>
      </c>
      <c r="E72" s="333">
        <v>1.5902777777777776E-2</v>
      </c>
      <c r="F72" s="333">
        <v>1.9918981481481482E-2</v>
      </c>
      <c r="G72" s="333">
        <v>2.0057870370370372E-2</v>
      </c>
      <c r="H72" s="333">
        <v>2.508101851851852E-2</v>
      </c>
      <c r="I72" s="334">
        <v>2.8402777777777777E-2</v>
      </c>
      <c r="J72" s="333">
        <v>3.0416666666666668E-2</v>
      </c>
      <c r="K72" s="333">
        <v>3.8495370370370367E-2</v>
      </c>
      <c r="L72" s="333">
        <v>4.1400462962962965E-2</v>
      </c>
      <c r="M72" s="332">
        <v>7.3148148148148148E-3</v>
      </c>
      <c r="N72" s="333">
        <v>5.2199074074074071E-2</v>
      </c>
      <c r="O72" s="333">
        <v>5.5300925925925927E-2</v>
      </c>
      <c r="P72" s="333">
        <v>6.582175925925926E-2</v>
      </c>
      <c r="Q72" s="333">
        <v>7.9699074074074075E-2</v>
      </c>
      <c r="R72" s="333">
        <v>0.11564814814814815</v>
      </c>
      <c r="S72" s="333">
        <v>0.14098379629629629</v>
      </c>
      <c r="T72" s="333">
        <v>0.25702546296296297</v>
      </c>
      <c r="U72" s="333">
        <v>0.34142361111111114</v>
      </c>
      <c r="V72" s="333">
        <v>0.58021990740740736</v>
      </c>
      <c r="W72" s="333">
        <v>0.6360069444444445</v>
      </c>
      <c r="X72" s="333"/>
      <c r="Y72" s="315"/>
    </row>
    <row r="73" spans="1:25" x14ac:dyDescent="0.45">
      <c r="A73" s="323">
        <v>72</v>
      </c>
      <c r="B73" s="331">
        <v>3.7384259259259259E-3</v>
      </c>
      <c r="C73" s="332">
        <v>1.2418981481481482E-2</v>
      </c>
      <c r="D73" s="333">
        <v>1.4988425925925926E-2</v>
      </c>
      <c r="E73" s="333">
        <v>1.6099537037037037E-2</v>
      </c>
      <c r="F73" s="333">
        <v>2.0162037037037037E-2</v>
      </c>
      <c r="G73" s="333">
        <v>2.0300925925925927E-2</v>
      </c>
      <c r="H73" s="333">
        <v>2.5381944444444443E-2</v>
      </c>
      <c r="I73" s="334">
        <v>2.8738425925925924E-2</v>
      </c>
      <c r="J73" s="333">
        <v>3.0775462962962963E-2</v>
      </c>
      <c r="K73" s="333">
        <v>3.8958333333333331E-2</v>
      </c>
      <c r="L73" s="333">
        <v>4.1909722222222223E-2</v>
      </c>
      <c r="M73" s="332">
        <v>7.4074074074074077E-3</v>
      </c>
      <c r="N73" s="333">
        <v>5.2835648148148145E-2</v>
      </c>
      <c r="O73" s="333">
        <v>5.5983796296296295E-2</v>
      </c>
      <c r="P73" s="333">
        <v>6.6620370370370371E-2</v>
      </c>
      <c r="Q73" s="333">
        <v>8.0671296296296297E-2</v>
      </c>
      <c r="R73" s="333">
        <v>0.11703703703703704</v>
      </c>
      <c r="S73" s="333">
        <v>0.1426736111111111</v>
      </c>
      <c r="T73" s="333">
        <v>0.26011574074074073</v>
      </c>
      <c r="U73" s="333">
        <v>0.34552083333333333</v>
      </c>
      <c r="V73" s="333">
        <v>0.58719907407407412</v>
      </c>
      <c r="W73" s="333">
        <v>0.64364583333333336</v>
      </c>
      <c r="X73" s="333"/>
      <c r="Y73" s="315"/>
    </row>
    <row r="74" spans="1:25" x14ac:dyDescent="0.45">
      <c r="A74" s="323">
        <v>73</v>
      </c>
      <c r="B74" s="331">
        <v>3.7962962962962963E-3</v>
      </c>
      <c r="C74" s="332">
        <v>1.2592592592592593E-2</v>
      </c>
      <c r="D74" s="333">
        <v>1.5196759259259259E-2</v>
      </c>
      <c r="E74" s="333">
        <v>1.6319444444444445E-2</v>
      </c>
      <c r="F74" s="333">
        <v>2.042824074074074E-2</v>
      </c>
      <c r="G74" s="333">
        <v>2.0578703703703703E-2</v>
      </c>
      <c r="H74" s="333">
        <v>2.5706018518518517E-2</v>
      </c>
      <c r="I74" s="334">
        <v>2.9108796296296296E-2</v>
      </c>
      <c r="J74" s="333">
        <v>3.1180555555555555E-2</v>
      </c>
      <c r="K74" s="333">
        <v>3.9467592592592596E-2</v>
      </c>
      <c r="L74" s="333">
        <v>4.2465277777777775E-2</v>
      </c>
      <c r="M74" s="332">
        <v>7.4999999999999997E-3</v>
      </c>
      <c r="N74" s="333">
        <v>5.3541666666666668E-2</v>
      </c>
      <c r="O74" s="333">
        <v>5.6736111111111112E-2</v>
      </c>
      <c r="P74" s="333">
        <v>6.7511574074074071E-2</v>
      </c>
      <c r="Q74" s="333">
        <v>8.1736111111111107E-2</v>
      </c>
      <c r="R74" s="333">
        <v>0.11856481481481482</v>
      </c>
      <c r="S74" s="333">
        <v>0.14453703703703705</v>
      </c>
      <c r="T74" s="333">
        <v>0.26350694444444445</v>
      </c>
      <c r="U74" s="333">
        <v>0.35002314814814817</v>
      </c>
      <c r="V74" s="333">
        <v>0.59484953703703702</v>
      </c>
      <c r="W74" s="333">
        <v>0.65203703703703708</v>
      </c>
      <c r="X74" s="333"/>
      <c r="Y74" s="315"/>
    </row>
    <row r="75" spans="1:25" x14ac:dyDescent="0.45">
      <c r="A75" s="323">
        <v>74</v>
      </c>
      <c r="B75" s="331">
        <v>3.8541666666666668E-3</v>
      </c>
      <c r="C75" s="332">
        <v>1.2789351851851852E-2</v>
      </c>
      <c r="D75" s="333">
        <v>1.5428240740740741E-2</v>
      </c>
      <c r="E75" s="333">
        <v>1.6562500000000001E-2</v>
      </c>
      <c r="F75" s="333">
        <v>2.0729166666666667E-2</v>
      </c>
      <c r="G75" s="333">
        <v>2.0868055555555556E-2</v>
      </c>
      <c r="H75" s="333">
        <v>2.6064814814814815E-2</v>
      </c>
      <c r="I75" s="340">
        <v>2.9525462962962962E-2</v>
      </c>
      <c r="J75" s="333">
        <v>3.1620370370370368E-2</v>
      </c>
      <c r="K75" s="333">
        <v>4.0034722222222222E-2</v>
      </c>
      <c r="L75" s="333">
        <v>4.3078703703703702E-2</v>
      </c>
      <c r="M75" s="332">
        <v>7.5925925925925926E-3</v>
      </c>
      <c r="N75" s="333">
        <v>5.4328703703703705E-2</v>
      </c>
      <c r="O75" s="333">
        <v>5.7569444444444444E-2</v>
      </c>
      <c r="P75" s="333">
        <v>6.850694444444444E-2</v>
      </c>
      <c r="Q75" s="333">
        <v>8.2916666666666666E-2</v>
      </c>
      <c r="R75" s="333">
        <v>0.12026620370370371</v>
      </c>
      <c r="S75" s="333">
        <v>0.14660879629629631</v>
      </c>
      <c r="T75" s="333">
        <v>0.26728009259259261</v>
      </c>
      <c r="U75" s="333">
        <v>0.3550462962962963</v>
      </c>
      <c r="V75" s="333">
        <v>0.60339120370370369</v>
      </c>
      <c r="W75" s="333">
        <v>0.66140046296296295</v>
      </c>
      <c r="X75" s="333"/>
      <c r="Y75" s="315"/>
    </row>
    <row r="76" spans="1:25" x14ac:dyDescent="0.45">
      <c r="A76" s="335">
        <v>75</v>
      </c>
      <c r="B76" s="336">
        <v>3.9236111111111112E-3</v>
      </c>
      <c r="C76" s="337">
        <v>1.2997685185185185E-2</v>
      </c>
      <c r="D76" s="338">
        <v>1.5671296296296298E-2</v>
      </c>
      <c r="E76" s="338">
        <v>1.6828703703703703E-2</v>
      </c>
      <c r="F76" s="338">
        <v>2.1041666666666667E-2</v>
      </c>
      <c r="G76" s="338">
        <v>2.119212962962963E-2</v>
      </c>
      <c r="H76" s="338">
        <v>2.6458333333333334E-2</v>
      </c>
      <c r="I76" s="339">
        <v>2.9976851851851852E-2</v>
      </c>
      <c r="J76" s="338">
        <v>3.2106481481481479E-2</v>
      </c>
      <c r="K76" s="338">
        <v>4.0659722222222222E-2</v>
      </c>
      <c r="L76" s="338">
        <v>4.3738425925925924E-2</v>
      </c>
      <c r="M76" s="337">
        <v>7.766203703703704E-3</v>
      </c>
      <c r="N76" s="338">
        <v>5.5185185185185184E-2</v>
      </c>
      <c r="O76" s="338">
        <v>5.8483796296296298E-2</v>
      </c>
      <c r="P76" s="338">
        <v>6.9571759259259264E-2</v>
      </c>
      <c r="Q76" s="338">
        <v>8.4212962962962962E-2</v>
      </c>
      <c r="R76" s="338">
        <v>0.12211805555555555</v>
      </c>
      <c r="S76" s="338">
        <v>0.14887731481481481</v>
      </c>
      <c r="T76" s="338">
        <v>0.27141203703703703</v>
      </c>
      <c r="U76" s="338">
        <v>0.36054398148148148</v>
      </c>
      <c r="V76" s="338">
        <v>0.61271990740740745</v>
      </c>
      <c r="W76" s="338">
        <v>0.67162037037037037</v>
      </c>
      <c r="X76" s="338"/>
      <c r="Y76" s="315"/>
    </row>
    <row r="77" spans="1:25" x14ac:dyDescent="0.45">
      <c r="A77" s="323">
        <v>76</v>
      </c>
      <c r="B77" s="331">
        <v>3.9930555555555552E-3</v>
      </c>
      <c r="C77" s="332">
        <v>1.3229166666666667E-2</v>
      </c>
      <c r="D77" s="333">
        <v>1.5949074074074074E-2</v>
      </c>
      <c r="E77" s="333">
        <v>1.7118055555555556E-2</v>
      </c>
      <c r="F77" s="333">
        <v>2.1400462962962961E-2</v>
      </c>
      <c r="G77" s="333">
        <v>2.1550925925925925E-2</v>
      </c>
      <c r="H77" s="333">
        <v>2.6898148148148147E-2</v>
      </c>
      <c r="I77" s="334">
        <v>3.0462962962962963E-2</v>
      </c>
      <c r="J77" s="333">
        <v>3.2638888888888891E-2</v>
      </c>
      <c r="K77" s="333">
        <v>4.1342592592592591E-2</v>
      </c>
      <c r="L77" s="333">
        <v>4.4479166666666667E-2</v>
      </c>
      <c r="M77" s="332">
        <v>7.8472222222222224E-3</v>
      </c>
      <c r="N77" s="333">
        <v>5.6134259259259259E-2</v>
      </c>
      <c r="O77" s="333">
        <v>5.9479166666666666E-2</v>
      </c>
      <c r="P77" s="333">
        <v>7.076388888888889E-2</v>
      </c>
      <c r="Q77" s="333">
        <v>8.565972222222222E-2</v>
      </c>
      <c r="R77" s="333">
        <v>0.12418981481481481</v>
      </c>
      <c r="S77" s="333">
        <v>0.15138888888888888</v>
      </c>
      <c r="T77" s="333">
        <v>0.27600694444444446</v>
      </c>
      <c r="U77" s="333">
        <v>0.36663194444444447</v>
      </c>
      <c r="V77" s="333">
        <v>0.62307870370370366</v>
      </c>
      <c r="W77" s="333">
        <v>0.68297453703703703</v>
      </c>
      <c r="X77" s="333"/>
      <c r="Y77" s="315"/>
    </row>
    <row r="78" spans="1:25" x14ac:dyDescent="0.45">
      <c r="A78" s="323">
        <v>77</v>
      </c>
      <c r="B78" s="331">
        <v>4.0740740740740737E-3</v>
      </c>
      <c r="C78" s="332">
        <v>1.3483796296296296E-2</v>
      </c>
      <c r="D78" s="333">
        <v>1.6238425925925927E-2</v>
      </c>
      <c r="E78" s="333">
        <v>1.744212962962963E-2</v>
      </c>
      <c r="F78" s="333">
        <v>2.1782407407407407E-2</v>
      </c>
      <c r="G78" s="333">
        <v>2.1944444444444444E-2</v>
      </c>
      <c r="H78" s="333">
        <v>2.7372685185185184E-2</v>
      </c>
      <c r="I78" s="334">
        <v>3.1018518518518518E-2</v>
      </c>
      <c r="J78" s="333">
        <v>3.321759259259259E-2</v>
      </c>
      <c r="K78" s="333">
        <v>4.2094907407407407E-2</v>
      </c>
      <c r="L78" s="333">
        <v>4.5289351851851851E-2</v>
      </c>
      <c r="M78" s="332">
        <v>8.0092592592592594E-3</v>
      </c>
      <c r="N78" s="333">
        <v>5.7164351851851855E-2</v>
      </c>
      <c r="O78" s="333">
        <v>6.0578703703703704E-2</v>
      </c>
      <c r="P78" s="333">
        <v>7.2071759259259266E-2</v>
      </c>
      <c r="Q78" s="333">
        <v>8.7222222222222229E-2</v>
      </c>
      <c r="R78" s="333">
        <v>0.12643518518518518</v>
      </c>
      <c r="S78" s="333">
        <v>0.15413194444444445</v>
      </c>
      <c r="T78" s="333">
        <v>0.28100694444444446</v>
      </c>
      <c r="U78" s="333">
        <v>0.37327546296296299</v>
      </c>
      <c r="V78" s="333">
        <v>0.63436342592592587</v>
      </c>
      <c r="W78" s="333">
        <v>0.69535879629629627</v>
      </c>
      <c r="X78" s="333"/>
      <c r="Y78" s="315"/>
    </row>
    <row r="79" spans="1:25" x14ac:dyDescent="0.45">
      <c r="A79" s="323">
        <v>78</v>
      </c>
      <c r="B79" s="331">
        <v>4.1550925925925922E-3</v>
      </c>
      <c r="C79" s="332">
        <v>1.375E-2</v>
      </c>
      <c r="D79" s="333">
        <v>1.6562500000000001E-2</v>
      </c>
      <c r="E79" s="333">
        <v>1.7789351851851851E-2</v>
      </c>
      <c r="F79" s="333">
        <v>2.2210648148148149E-2</v>
      </c>
      <c r="G79" s="333">
        <v>2.2361111111111109E-2</v>
      </c>
      <c r="H79" s="333">
        <v>2.7893518518518519E-2</v>
      </c>
      <c r="I79" s="334">
        <v>3.1608796296296295E-2</v>
      </c>
      <c r="J79" s="333">
        <v>3.3854166666666664E-2</v>
      </c>
      <c r="K79" s="333">
        <v>4.2916666666666665E-2</v>
      </c>
      <c r="L79" s="333">
        <v>4.6180555555555558E-2</v>
      </c>
      <c r="M79" s="332">
        <v>8.1018518518518514E-3</v>
      </c>
      <c r="N79" s="333">
        <v>5.8298611111111114E-2</v>
      </c>
      <c r="O79" s="333">
        <v>6.1793981481481484E-2</v>
      </c>
      <c r="P79" s="333">
        <v>7.3495370370370364E-2</v>
      </c>
      <c r="Q79" s="333">
        <v>8.8946759259259253E-2</v>
      </c>
      <c r="R79" s="333">
        <v>0.12892361111111111</v>
      </c>
      <c r="S79" s="333">
        <v>0.15717592592592591</v>
      </c>
      <c r="T79" s="333">
        <v>0.2865509259259259</v>
      </c>
      <c r="U79" s="333">
        <v>0.38063657407407409</v>
      </c>
      <c r="V79" s="333">
        <v>0.64686342592592594</v>
      </c>
      <c r="W79" s="333"/>
      <c r="X79" s="333"/>
      <c r="Y79" s="315"/>
    </row>
    <row r="80" spans="1:25" x14ac:dyDescent="0.45">
      <c r="A80" s="323">
        <v>79</v>
      </c>
      <c r="B80" s="331">
        <v>4.2476851851851851E-3</v>
      </c>
      <c r="C80" s="332">
        <v>1.4050925925925927E-2</v>
      </c>
      <c r="D80" s="333">
        <v>1.6921296296296295E-2</v>
      </c>
      <c r="E80" s="333">
        <v>1.8159722222222223E-2</v>
      </c>
      <c r="F80" s="333">
        <v>2.267361111111111E-2</v>
      </c>
      <c r="G80" s="333">
        <v>2.2835648148148147E-2</v>
      </c>
      <c r="H80" s="333">
        <v>2.8472222222222222E-2</v>
      </c>
      <c r="I80" s="334">
        <v>3.2256944444444442E-2</v>
      </c>
      <c r="J80" s="333">
        <v>3.4560185185185187E-2</v>
      </c>
      <c r="K80" s="333">
        <v>4.3819444444444446E-2</v>
      </c>
      <c r="L80" s="333">
        <v>4.715277777777778E-2</v>
      </c>
      <c r="M80" s="332">
        <v>8.1944444444444452E-3</v>
      </c>
      <c r="N80" s="333">
        <v>5.9548611111111108E-2</v>
      </c>
      <c r="O80" s="333">
        <v>6.3125000000000001E-2</v>
      </c>
      <c r="P80" s="333">
        <v>7.5081018518518519E-2</v>
      </c>
      <c r="Q80" s="333">
        <v>9.0844907407407402E-2</v>
      </c>
      <c r="R80" s="333">
        <v>0.13164351851851852</v>
      </c>
      <c r="S80" s="333">
        <v>0.16048611111111111</v>
      </c>
      <c r="T80" s="333">
        <v>0.29258101851851853</v>
      </c>
      <c r="U80" s="333">
        <v>0.3886574074074074</v>
      </c>
      <c r="V80" s="333">
        <v>0.66048611111111111</v>
      </c>
      <c r="W80" s="333"/>
      <c r="X80" s="333"/>
      <c r="Y80" s="315"/>
    </row>
    <row r="81" spans="1:25" x14ac:dyDescent="0.45">
      <c r="A81" s="335">
        <v>80</v>
      </c>
      <c r="B81" s="336">
        <v>4.3518518518518515E-3</v>
      </c>
      <c r="C81" s="337">
        <v>1.4375000000000001E-2</v>
      </c>
      <c r="D81" s="338">
        <v>1.7303240740740741E-2</v>
      </c>
      <c r="E81" s="338">
        <v>1.8576388888888889E-2</v>
      </c>
      <c r="F81" s="338">
        <v>2.3182870370370371E-2</v>
      </c>
      <c r="G81" s="338">
        <v>2.3344907407407408E-2</v>
      </c>
      <c r="H81" s="338">
        <v>2.9097222222222222E-2</v>
      </c>
      <c r="I81" s="339">
        <v>3.2974537037037038E-2</v>
      </c>
      <c r="J81" s="338">
        <v>3.5648148148148151E-2</v>
      </c>
      <c r="K81" s="338">
        <v>4.4803240740740741E-2</v>
      </c>
      <c r="L81" s="338">
        <v>4.8229166666666663E-2</v>
      </c>
      <c r="M81" s="337">
        <v>8.2870370370370372E-3</v>
      </c>
      <c r="N81" s="338">
        <v>6.0925925925925925E-2</v>
      </c>
      <c r="O81" s="338">
        <v>6.458333333333334E-2</v>
      </c>
      <c r="P81" s="338">
        <v>7.6817129629629624E-2</v>
      </c>
      <c r="Q81" s="338">
        <v>9.2939814814814808E-2</v>
      </c>
      <c r="R81" s="338">
        <v>0.13465277777777779</v>
      </c>
      <c r="S81" s="338">
        <v>0.16414351851851852</v>
      </c>
      <c r="T81" s="338">
        <v>0.29925925925925928</v>
      </c>
      <c r="U81" s="338">
        <v>0.39752314814814815</v>
      </c>
      <c r="V81" s="338">
        <v>0.67557870370370365</v>
      </c>
      <c r="W81" s="338"/>
      <c r="X81" s="338"/>
      <c r="Y81" s="315"/>
    </row>
    <row r="82" spans="1:25" x14ac:dyDescent="0.45">
      <c r="A82" s="323">
        <v>81</v>
      </c>
      <c r="B82" s="331">
        <v>4.4675925925925924E-3</v>
      </c>
      <c r="C82" s="332">
        <v>1.4733796296296297E-2</v>
      </c>
      <c r="D82" s="333">
        <v>1.773148148148148E-2</v>
      </c>
      <c r="E82" s="333">
        <v>1.9027777777777779E-2</v>
      </c>
      <c r="F82" s="333">
        <v>2.3738425925925927E-2</v>
      </c>
      <c r="G82" s="333">
        <v>2.3900462962962964E-2</v>
      </c>
      <c r="H82" s="333">
        <v>2.9780092592592594E-2</v>
      </c>
      <c r="I82" s="334">
        <v>3.3761574074074076E-2</v>
      </c>
      <c r="J82" s="333">
        <v>3.6180555555555556E-2</v>
      </c>
      <c r="K82" s="333">
        <v>4.5891203703703705E-2</v>
      </c>
      <c r="L82" s="333">
        <v>4.9398148148148149E-2</v>
      </c>
      <c r="M82" s="332"/>
      <c r="N82" s="333">
        <v>6.2418981481481478E-2</v>
      </c>
      <c r="O82" s="333">
        <v>6.6168981481481481E-2</v>
      </c>
      <c r="P82" s="333">
        <v>7.8692129629629626E-2</v>
      </c>
      <c r="Q82" s="333">
        <v>9.5208333333333339E-2</v>
      </c>
      <c r="R82" s="333">
        <v>0.13792824074074075</v>
      </c>
      <c r="S82" s="333">
        <v>0.16814814814814816</v>
      </c>
      <c r="T82" s="333">
        <v>0.30656250000000002</v>
      </c>
      <c r="U82" s="333">
        <v>0.40722222222222221</v>
      </c>
      <c r="V82" s="333"/>
      <c r="W82" s="333"/>
      <c r="X82" s="333"/>
      <c r="Y82" s="315"/>
    </row>
    <row r="83" spans="1:25" x14ac:dyDescent="0.45">
      <c r="A83" s="323">
        <v>82</v>
      </c>
      <c r="B83" s="331">
        <v>4.5949074074074078E-3</v>
      </c>
      <c r="C83" s="332">
        <v>1.511574074074074E-2</v>
      </c>
      <c r="D83" s="333">
        <v>1.818287037037037E-2</v>
      </c>
      <c r="E83" s="333">
        <v>1.951388888888889E-2</v>
      </c>
      <c r="F83" s="333">
        <v>2.435185185185185E-2</v>
      </c>
      <c r="G83" s="333">
        <v>2.4513888888888891E-2</v>
      </c>
      <c r="H83" s="333">
        <v>3.0532407407407407E-2</v>
      </c>
      <c r="I83" s="334">
        <v>3.4618055555555555E-2</v>
      </c>
      <c r="J83" s="333">
        <v>3.7106481481481483E-2</v>
      </c>
      <c r="K83" s="333">
        <v>4.7083333333333331E-2</v>
      </c>
      <c r="L83" s="333">
        <v>5.0694444444444445E-2</v>
      </c>
      <c r="M83" s="332"/>
      <c r="N83" s="333">
        <v>6.4074074074074075E-2</v>
      </c>
      <c r="O83" s="333">
        <v>6.7928240740740747E-2</v>
      </c>
      <c r="P83" s="333">
        <v>8.0775462962962966E-2</v>
      </c>
      <c r="Q83" s="333">
        <v>9.7731481481481475E-2</v>
      </c>
      <c r="R83" s="333">
        <v>0.14157407407407407</v>
      </c>
      <c r="S83" s="333">
        <v>0.17258101851851851</v>
      </c>
      <c r="T83" s="333">
        <v>0.31464120370370369</v>
      </c>
      <c r="U83" s="333">
        <v>0.41796296296296298</v>
      </c>
      <c r="V83" s="333"/>
      <c r="W83" s="333"/>
      <c r="X83" s="333"/>
      <c r="Y83" s="315"/>
    </row>
    <row r="84" spans="1:25" x14ac:dyDescent="0.45">
      <c r="A84" s="323">
        <v>83</v>
      </c>
      <c r="B84" s="331">
        <v>4.7337962962962967E-3</v>
      </c>
      <c r="C84" s="332">
        <v>1.5543981481481482E-2</v>
      </c>
      <c r="D84" s="333">
        <v>1.8692129629629628E-2</v>
      </c>
      <c r="E84" s="333">
        <v>2.0057870370370372E-2</v>
      </c>
      <c r="F84" s="333">
        <v>2.5011574074074075E-2</v>
      </c>
      <c r="G84" s="333">
        <v>2.5185185185185185E-2</v>
      </c>
      <c r="H84" s="333">
        <v>3.1365740740740743E-2</v>
      </c>
      <c r="I84" s="334">
        <v>3.5567129629629629E-2</v>
      </c>
      <c r="J84" s="333">
        <v>3.8124999999999999E-2</v>
      </c>
      <c r="K84" s="333">
        <v>4.8402777777777781E-2</v>
      </c>
      <c r="L84" s="333">
        <v>5.2118055555555556E-2</v>
      </c>
      <c r="M84" s="332"/>
      <c r="N84" s="333">
        <v>6.5891203703703702E-2</v>
      </c>
      <c r="O84" s="333">
        <v>6.986111111111111E-2</v>
      </c>
      <c r="P84" s="333">
        <v>8.307870370370371E-2</v>
      </c>
      <c r="Q84" s="333">
        <v>0.10050925925925926</v>
      </c>
      <c r="R84" s="333">
        <v>0.14555555555555555</v>
      </c>
      <c r="S84" s="333">
        <v>0.17744212962962963</v>
      </c>
      <c r="T84" s="333">
        <v>0.32350694444444444</v>
      </c>
      <c r="U84" s="333">
        <v>0.42972222222222223</v>
      </c>
      <c r="V84" s="333"/>
      <c r="W84" s="333"/>
      <c r="X84" s="333"/>
      <c r="Y84" s="315"/>
    </row>
    <row r="85" spans="1:25" x14ac:dyDescent="0.45">
      <c r="A85" s="323">
        <v>84</v>
      </c>
      <c r="B85" s="331">
        <v>4.8958333333333336E-3</v>
      </c>
      <c r="C85" s="332">
        <v>1.6018518518518519E-2</v>
      </c>
      <c r="D85" s="333">
        <v>1.9259259259259261E-2</v>
      </c>
      <c r="E85" s="333">
        <v>2.0659722222222222E-2</v>
      </c>
      <c r="F85" s="333">
        <v>2.5752314814814815E-2</v>
      </c>
      <c r="G85" s="333">
        <v>2.5925925925925925E-2</v>
      </c>
      <c r="H85" s="333">
        <v>3.2280092592592589E-2</v>
      </c>
      <c r="I85" s="334">
        <v>3.6608796296296299E-2</v>
      </c>
      <c r="J85" s="333">
        <v>3.9247685185185184E-2</v>
      </c>
      <c r="K85" s="333">
        <v>4.9837962962962966E-2</v>
      </c>
      <c r="L85" s="333">
        <v>5.3680555555555558E-2</v>
      </c>
      <c r="M85" s="332"/>
      <c r="N85" s="333">
        <v>6.789351851851852E-2</v>
      </c>
      <c r="O85" s="333">
        <v>7.2002314814814811E-2</v>
      </c>
      <c r="P85" s="333">
        <v>8.5613425925925926E-2</v>
      </c>
      <c r="Q85" s="333">
        <v>0.10357638888888888</v>
      </c>
      <c r="R85" s="333">
        <v>0.14998842592592593</v>
      </c>
      <c r="S85" s="333">
        <v>0.18284722222222222</v>
      </c>
      <c r="T85" s="333">
        <v>0.3333564814814815</v>
      </c>
      <c r="U85" s="333">
        <v>0.4428125</v>
      </c>
      <c r="V85" s="333"/>
      <c r="W85" s="333"/>
      <c r="X85" s="333"/>
      <c r="Y85" s="315"/>
    </row>
    <row r="86" spans="1:25" x14ac:dyDescent="0.45">
      <c r="A86" s="335">
        <v>85</v>
      </c>
      <c r="B86" s="336">
        <v>5.0694444444444441E-3</v>
      </c>
      <c r="C86" s="337">
        <v>1.6527777777777777E-2</v>
      </c>
      <c r="D86" s="338">
        <v>1.9872685185185184E-2</v>
      </c>
      <c r="E86" s="338">
        <v>2.1319444444444443E-2</v>
      </c>
      <c r="F86" s="338">
        <v>2.6562499999999999E-2</v>
      </c>
      <c r="G86" s="338">
        <v>2.6747685185185187E-2</v>
      </c>
      <c r="H86" s="338">
        <v>3.3287037037037039E-2</v>
      </c>
      <c r="I86" s="339">
        <v>3.7766203703703705E-2</v>
      </c>
      <c r="J86" s="338">
        <v>4.0486111111111112E-2</v>
      </c>
      <c r="K86" s="338">
        <v>5.1446759259259262E-2</v>
      </c>
      <c r="L86" s="338">
        <v>5.541666666666667E-2</v>
      </c>
      <c r="M86" s="337"/>
      <c r="N86" s="338">
        <v>7.0127314814814809E-2</v>
      </c>
      <c r="O86" s="338">
        <v>7.4374999999999997E-2</v>
      </c>
      <c r="P86" s="338">
        <v>8.8437500000000002E-2</v>
      </c>
      <c r="Q86" s="338">
        <v>0.10695601851851852</v>
      </c>
      <c r="R86" s="338">
        <v>0.15487268518518518</v>
      </c>
      <c r="S86" s="338">
        <v>0.1887962962962963</v>
      </c>
      <c r="T86" s="338">
        <v>0.3442013888888889</v>
      </c>
      <c r="U86" s="338">
        <v>0.4572222222222222</v>
      </c>
      <c r="V86" s="338"/>
      <c r="W86" s="338"/>
      <c r="X86" s="338"/>
      <c r="Y86" s="315"/>
    </row>
    <row r="87" spans="1:25" x14ac:dyDescent="0.45">
      <c r="A87" s="323">
        <v>86</v>
      </c>
      <c r="B87" s="331">
        <v>5.2546296296296299E-3</v>
      </c>
      <c r="C87" s="332">
        <v>1.7094907407407406E-2</v>
      </c>
      <c r="D87" s="333">
        <v>2.0543981481481483E-2</v>
      </c>
      <c r="E87" s="333">
        <v>2.2037037037037036E-2</v>
      </c>
      <c r="F87" s="333">
        <v>2.7465277777777779E-2</v>
      </c>
      <c r="G87" s="333">
        <v>2.7650462962962963E-2</v>
      </c>
      <c r="H87" s="333">
        <v>3.439814814814815E-2</v>
      </c>
      <c r="I87" s="334">
        <v>3.9050925925925926E-2</v>
      </c>
      <c r="J87" s="333">
        <v>4.1863425925925929E-2</v>
      </c>
      <c r="K87" s="333">
        <v>5.3229166666666668E-2</v>
      </c>
      <c r="L87" s="333">
        <v>5.7337962962962966E-2</v>
      </c>
      <c r="M87" s="332"/>
      <c r="N87" s="333">
        <v>7.2615740740740745E-2</v>
      </c>
      <c r="O87" s="333">
        <v>7.7013888888888896E-2</v>
      </c>
      <c r="P87" s="333">
        <v>9.1562500000000005E-2</v>
      </c>
      <c r="Q87" s="333">
        <v>0.11074074074074074</v>
      </c>
      <c r="R87" s="333">
        <v>0.16032407407407406</v>
      </c>
      <c r="S87" s="333">
        <v>0.19545138888888888</v>
      </c>
      <c r="T87" s="333">
        <v>0.35633101851851851</v>
      </c>
      <c r="U87" s="333">
        <v>0.47333333333333333</v>
      </c>
      <c r="V87" s="333"/>
      <c r="W87" s="333"/>
      <c r="X87" s="333"/>
      <c r="Y87" s="315"/>
    </row>
    <row r="88" spans="1:25" x14ac:dyDescent="0.45">
      <c r="A88" s="323">
        <v>87</v>
      </c>
      <c r="B88" s="331">
        <v>5.4745370370370373E-3</v>
      </c>
      <c r="C88" s="332">
        <v>1.773148148148148E-2</v>
      </c>
      <c r="D88" s="333">
        <v>2.1296296296296296E-2</v>
      </c>
      <c r="E88" s="333">
        <v>2.2847222222222224E-2</v>
      </c>
      <c r="F88" s="333">
        <v>2.8460648148148148E-2</v>
      </c>
      <c r="G88" s="333">
        <v>2.8657407407407406E-2</v>
      </c>
      <c r="H88" s="333">
        <v>3.5648148148148151E-2</v>
      </c>
      <c r="I88" s="334">
        <v>4.0462962962962964E-2</v>
      </c>
      <c r="J88" s="333">
        <v>4.3402777777777776E-2</v>
      </c>
      <c r="K88" s="333">
        <v>5.5208333333333331E-2</v>
      </c>
      <c r="L88" s="333">
        <v>5.949074074074074E-2</v>
      </c>
      <c r="M88" s="332"/>
      <c r="N88" s="333">
        <v>7.5358796296296299E-2</v>
      </c>
      <c r="O88" s="333">
        <v>7.9953703703703707E-2</v>
      </c>
      <c r="P88" s="333">
        <v>9.5046296296296295E-2</v>
      </c>
      <c r="Q88" s="333">
        <v>0.11493055555555555</v>
      </c>
      <c r="R88" s="333">
        <v>0.16637731481481483</v>
      </c>
      <c r="S88" s="333">
        <v>0.20282407407407407</v>
      </c>
      <c r="T88" s="333">
        <v>0.36978009259259259</v>
      </c>
      <c r="U88" s="333">
        <v>0.4912037037037037</v>
      </c>
      <c r="V88" s="333"/>
      <c r="W88" s="333"/>
      <c r="X88" s="333"/>
      <c r="Y88" s="315"/>
    </row>
    <row r="89" spans="1:25" x14ac:dyDescent="0.45">
      <c r="A89" s="323">
        <v>88</v>
      </c>
      <c r="B89" s="331">
        <v>5.7175925925925927E-3</v>
      </c>
      <c r="C89" s="332">
        <v>1.8425925925925925E-2</v>
      </c>
      <c r="D89" s="333">
        <v>2.2141203703703705E-2</v>
      </c>
      <c r="E89" s="333">
        <v>2.375E-2</v>
      </c>
      <c r="F89" s="333">
        <v>2.9571759259259259E-2</v>
      </c>
      <c r="G89" s="333">
        <v>2.9780092592592594E-2</v>
      </c>
      <c r="H89" s="333">
        <v>3.7025462962962961E-2</v>
      </c>
      <c r="I89" s="334">
        <v>4.2048611111111113E-2</v>
      </c>
      <c r="J89" s="333">
        <v>4.5104166666666667E-2</v>
      </c>
      <c r="K89" s="333">
        <v>5.7418981481481481E-2</v>
      </c>
      <c r="L89" s="333">
        <v>6.1874999999999999E-2</v>
      </c>
      <c r="M89" s="332"/>
      <c r="N89" s="333">
        <v>7.8449074074074074E-2</v>
      </c>
      <c r="O89" s="333">
        <v>8.3229166666666674E-2</v>
      </c>
      <c r="P89" s="333">
        <v>9.8935185185185182E-2</v>
      </c>
      <c r="Q89" s="333">
        <v>0.11965277777777777</v>
      </c>
      <c r="R89" s="333">
        <v>0.17319444444444446</v>
      </c>
      <c r="S89" s="333">
        <v>0.21113425925925927</v>
      </c>
      <c r="T89" s="333">
        <v>0.38491898148148146</v>
      </c>
      <c r="U89" s="333">
        <v>0.51131944444444444</v>
      </c>
      <c r="V89" s="333"/>
      <c r="W89" s="333"/>
      <c r="X89" s="333"/>
      <c r="Y89" s="315"/>
    </row>
    <row r="90" spans="1:25" x14ac:dyDescent="0.45">
      <c r="A90" s="323">
        <v>89</v>
      </c>
      <c r="B90" s="331">
        <v>5.9953703703703705E-3</v>
      </c>
      <c r="C90" s="332">
        <v>1.9212962962962963E-2</v>
      </c>
      <c r="D90" s="333">
        <v>2.3078703703703702E-2</v>
      </c>
      <c r="E90" s="333">
        <v>2.4756944444444446E-2</v>
      </c>
      <c r="F90" s="333">
        <v>3.0821759259259261E-2</v>
      </c>
      <c r="G90" s="333">
        <v>3.1030092592592592E-2</v>
      </c>
      <c r="H90" s="333">
        <v>3.8576388888888889E-2</v>
      </c>
      <c r="I90" s="340">
        <v>4.3831018518518519E-2</v>
      </c>
      <c r="J90" s="333">
        <v>4.701388888888889E-2</v>
      </c>
      <c r="K90" s="333">
        <v>5.9895833333333336E-2</v>
      </c>
      <c r="L90" s="333">
        <v>6.4560185185185179E-2</v>
      </c>
      <c r="M90" s="332"/>
      <c r="N90" s="333">
        <v>8.1921296296296298E-2</v>
      </c>
      <c r="O90" s="333">
        <v>8.6921296296296302E-2</v>
      </c>
      <c r="P90" s="333">
        <v>0.10332175925925927</v>
      </c>
      <c r="Q90" s="333">
        <v>0.12495370370370371</v>
      </c>
      <c r="R90" s="333">
        <v>0.18082175925925925</v>
      </c>
      <c r="S90" s="333">
        <v>0.22043981481481481</v>
      </c>
      <c r="T90" s="333">
        <v>0.40188657407407408</v>
      </c>
      <c r="U90" s="333">
        <v>0.53384259259259259</v>
      </c>
      <c r="V90" s="333"/>
      <c r="W90" s="333"/>
      <c r="X90" s="333"/>
      <c r="Y90" s="315"/>
    </row>
    <row r="91" spans="1:25" x14ac:dyDescent="0.45">
      <c r="A91" s="335">
        <v>90</v>
      </c>
      <c r="B91" s="336">
        <v>6.3078703703703708E-3</v>
      </c>
      <c r="C91" s="337">
        <v>2.0092592592592592E-2</v>
      </c>
      <c r="D91" s="338">
        <v>2.4131944444444445E-2</v>
      </c>
      <c r="E91" s="338">
        <v>2.5879629629629631E-2</v>
      </c>
      <c r="F91" s="338">
        <v>3.2222222222222222E-2</v>
      </c>
      <c r="G91" s="338">
        <v>3.2442129629629626E-2</v>
      </c>
      <c r="H91" s="338">
        <v>4.0324074074074075E-2</v>
      </c>
      <c r="I91" s="341">
        <v>4.583333333333333E-2</v>
      </c>
      <c r="J91" s="338">
        <v>4.9189814814814818E-2</v>
      </c>
      <c r="K91" s="338">
        <v>6.2696759259259258E-2</v>
      </c>
      <c r="L91" s="338">
        <v>6.7604166666666674E-2</v>
      </c>
      <c r="M91" s="337"/>
      <c r="N91" s="338">
        <v>8.5833333333333331E-2</v>
      </c>
      <c r="O91" s="338">
        <v>9.1111111111111115E-2</v>
      </c>
      <c r="P91" s="338">
        <v>0.10828703703703704</v>
      </c>
      <c r="Q91" s="338">
        <v>0.13093750000000001</v>
      </c>
      <c r="R91" s="338">
        <v>0.18949074074074074</v>
      </c>
      <c r="S91" s="338">
        <v>0.23100694444444445</v>
      </c>
      <c r="T91" s="338">
        <v>0.42115740740740742</v>
      </c>
      <c r="U91" s="338">
        <v>0.55945601851851856</v>
      </c>
      <c r="V91" s="338"/>
      <c r="W91" s="338"/>
      <c r="X91" s="338"/>
      <c r="Y91" s="315"/>
    </row>
    <row r="92" spans="1:25" x14ac:dyDescent="0.45">
      <c r="A92" s="323">
        <v>91</v>
      </c>
      <c r="B92" s="331">
        <v>6.6666666666666671E-3</v>
      </c>
      <c r="C92" s="332">
        <v>2.1087962962962965E-2</v>
      </c>
      <c r="D92" s="333">
        <v>2.5324074074074075E-2</v>
      </c>
      <c r="E92" s="333">
        <v>2.7152777777777779E-2</v>
      </c>
      <c r="F92" s="333">
        <v>3.380787037037037E-2</v>
      </c>
      <c r="G92" s="333">
        <v>3.4039351851851848E-2</v>
      </c>
      <c r="H92" s="333">
        <v>4.2303240740740738E-2</v>
      </c>
      <c r="I92" s="334">
        <v>4.8101851851851854E-2</v>
      </c>
      <c r="J92" s="333">
        <v>5.1631944444444446E-2</v>
      </c>
      <c r="K92" s="333">
        <v>6.5879629629629635E-2</v>
      </c>
      <c r="L92" s="333">
        <v>7.104166666666667E-2</v>
      </c>
      <c r="M92" s="332"/>
      <c r="N92" s="333">
        <v>9.0289351851851857E-2</v>
      </c>
      <c r="O92" s="333">
        <v>9.5856481481481487E-2</v>
      </c>
      <c r="P92" s="333">
        <v>0.11393518518518518</v>
      </c>
      <c r="Q92" s="333">
        <v>0.13775462962962962</v>
      </c>
      <c r="R92" s="333">
        <v>0.1993287037037037</v>
      </c>
      <c r="S92" s="333">
        <v>0.24299768518518519</v>
      </c>
      <c r="T92" s="333">
        <v>0.44302083333333331</v>
      </c>
      <c r="U92" s="333">
        <v>0.58848379629629632</v>
      </c>
      <c r="V92" s="333"/>
      <c r="W92" s="333"/>
      <c r="X92" s="333"/>
      <c r="Y92" s="315"/>
    </row>
    <row r="93" spans="1:25" x14ac:dyDescent="0.45">
      <c r="A93" s="323">
        <v>92</v>
      </c>
      <c r="B93" s="331">
        <v>7.083333333333333E-3</v>
      </c>
      <c r="C93" s="332">
        <v>2.2222222222222223E-2</v>
      </c>
      <c r="D93" s="333">
        <v>2.6678240740740742E-2</v>
      </c>
      <c r="E93" s="333">
        <v>2.8611111111111111E-2</v>
      </c>
      <c r="F93" s="333">
        <v>3.560185185185185E-2</v>
      </c>
      <c r="G93" s="333">
        <v>3.5844907407407409E-2</v>
      </c>
      <c r="H93" s="333">
        <v>4.4548611111111108E-2</v>
      </c>
      <c r="I93" s="334">
        <v>5.0694444444444445E-2</v>
      </c>
      <c r="J93" s="333">
        <v>5.4421296296296294E-2</v>
      </c>
      <c r="K93" s="333">
        <v>6.9513888888888889E-2</v>
      </c>
      <c r="L93" s="333">
        <v>7.4988425925925931E-2</v>
      </c>
      <c r="M93" s="332"/>
      <c r="N93" s="333">
        <v>9.5428240740740744E-2</v>
      </c>
      <c r="O93" s="333">
        <v>0.10131944444444445</v>
      </c>
      <c r="P93" s="333">
        <v>0.12042824074074074</v>
      </c>
      <c r="Q93" s="333">
        <v>0.14559027777777778</v>
      </c>
      <c r="R93" s="333">
        <v>0.21065972222222223</v>
      </c>
      <c r="S93" s="333">
        <v>0.2568171296296296</v>
      </c>
      <c r="T93" s="333">
        <v>0.46820601851851851</v>
      </c>
      <c r="U93" s="333"/>
      <c r="V93" s="333"/>
      <c r="W93" s="333"/>
      <c r="X93" s="333"/>
      <c r="Y93" s="315"/>
    </row>
    <row r="94" spans="1:25" x14ac:dyDescent="0.45">
      <c r="A94" s="323">
        <v>93</v>
      </c>
      <c r="B94" s="331">
        <v>7.5694444444444446E-3</v>
      </c>
      <c r="C94" s="332">
        <v>2.3518518518518518E-2</v>
      </c>
      <c r="D94" s="333">
        <v>2.824074074074074E-2</v>
      </c>
      <c r="E94" s="333">
        <v>3.0277777777777778E-2</v>
      </c>
      <c r="F94" s="333">
        <v>3.7685185185185183E-2</v>
      </c>
      <c r="G94" s="333">
        <v>3.7939814814814815E-2</v>
      </c>
      <c r="H94" s="333">
        <v>4.7141203703703706E-2</v>
      </c>
      <c r="I94" s="334">
        <v>5.3657407407407411E-2</v>
      </c>
      <c r="J94" s="333">
        <v>5.7627314814814812E-2</v>
      </c>
      <c r="K94" s="333">
        <v>7.3715277777777782E-2</v>
      </c>
      <c r="L94" s="333">
        <v>7.9537037037037031E-2</v>
      </c>
      <c r="M94" s="332"/>
      <c r="N94" s="333">
        <v>0.10131944444444445</v>
      </c>
      <c r="O94" s="333">
        <v>0.10762731481481481</v>
      </c>
      <c r="P94" s="333">
        <v>0.12790509259259258</v>
      </c>
      <c r="Q94" s="333">
        <v>0.15465277777777778</v>
      </c>
      <c r="R94" s="333">
        <v>0.22371527777777778</v>
      </c>
      <c r="S94" s="333">
        <v>0.27273148148148146</v>
      </c>
      <c r="T94" s="333">
        <v>0.49722222222222223</v>
      </c>
      <c r="U94" s="333"/>
      <c r="V94" s="333"/>
      <c r="W94" s="333"/>
      <c r="X94" s="333"/>
      <c r="Y94" s="315"/>
    </row>
    <row r="95" spans="1:25" x14ac:dyDescent="0.45">
      <c r="A95" s="323">
        <v>94</v>
      </c>
      <c r="B95" s="331">
        <v>8.1365740740740738E-3</v>
      </c>
      <c r="C95" s="332">
        <v>2.5034722222222222E-2</v>
      </c>
      <c r="D95" s="333">
        <v>3.0046296296296297E-2</v>
      </c>
      <c r="E95" s="333">
        <v>3.2210648148148148E-2</v>
      </c>
      <c r="F95" s="333">
        <v>4.0081018518518516E-2</v>
      </c>
      <c r="G95" s="333">
        <v>4.0358796296296295E-2</v>
      </c>
      <c r="H95" s="333">
        <v>5.0127314814814812E-2</v>
      </c>
      <c r="I95" s="334">
        <v>5.710648148148148E-2</v>
      </c>
      <c r="J95" s="333">
        <v>6.1365740740740742E-2</v>
      </c>
      <c r="K95" s="333">
        <v>7.857638888888889E-2</v>
      </c>
      <c r="L95" s="333">
        <v>8.4849537037037043E-2</v>
      </c>
      <c r="M95" s="332"/>
      <c r="N95" s="333">
        <v>0.10824074074074073</v>
      </c>
      <c r="O95" s="333">
        <v>0.11501157407407407</v>
      </c>
      <c r="P95" s="333">
        <v>0.13668981481481482</v>
      </c>
      <c r="Q95" s="333">
        <v>0.16525462962962964</v>
      </c>
      <c r="R95" s="333">
        <v>0.23905092592592592</v>
      </c>
      <c r="S95" s="333">
        <v>0.29141203703703705</v>
      </c>
      <c r="T95" s="333">
        <v>0.53129629629629627</v>
      </c>
      <c r="U95" s="333"/>
      <c r="V95" s="333"/>
      <c r="W95" s="333"/>
      <c r="X95" s="333"/>
      <c r="Y95" s="315"/>
    </row>
    <row r="96" spans="1:25" x14ac:dyDescent="0.45">
      <c r="A96" s="335">
        <v>95</v>
      </c>
      <c r="B96" s="336">
        <v>8.8310185185185193E-3</v>
      </c>
      <c r="C96" s="337">
        <v>2.6782407407407408E-2</v>
      </c>
      <c r="D96" s="338">
        <v>3.215277777777778E-2</v>
      </c>
      <c r="E96" s="338">
        <v>3.4467592592592591E-2</v>
      </c>
      <c r="F96" s="338">
        <v>4.2881944444444445E-2</v>
      </c>
      <c r="G96" s="338">
        <v>4.3182870370370371E-2</v>
      </c>
      <c r="H96" s="338">
        <v>5.3634259259259257E-2</v>
      </c>
      <c r="I96" s="339">
        <v>6.1145833333333337E-2</v>
      </c>
      <c r="J96" s="338">
        <v>6.5729166666666672E-2</v>
      </c>
      <c r="K96" s="338">
        <v>8.4317129629629631E-2</v>
      </c>
      <c r="L96" s="338">
        <v>9.1099537037037034E-2</v>
      </c>
      <c r="M96" s="337"/>
      <c r="N96" s="338">
        <v>0.11638888888888889</v>
      </c>
      <c r="O96" s="338">
        <v>0.12373842592592593</v>
      </c>
      <c r="P96" s="338">
        <v>0.14704861111111112</v>
      </c>
      <c r="Q96" s="338">
        <v>0.17773148148148149</v>
      </c>
      <c r="R96" s="338">
        <v>0.25710648148148146</v>
      </c>
      <c r="S96" s="338">
        <v>0.31342592592592594</v>
      </c>
      <c r="T96" s="338">
        <v>0.57142361111111106</v>
      </c>
      <c r="U96" s="338"/>
      <c r="V96" s="338"/>
      <c r="W96" s="338"/>
      <c r="X96" s="338"/>
      <c r="Y96" s="315"/>
    </row>
    <row r="97" spans="1:25" x14ac:dyDescent="0.45">
      <c r="A97" s="323">
        <v>96</v>
      </c>
      <c r="B97" s="331">
        <v>9.6759259259259264E-3</v>
      </c>
      <c r="C97" s="332">
        <v>2.886574074074074E-2</v>
      </c>
      <c r="D97" s="333">
        <v>3.4641203703703702E-2</v>
      </c>
      <c r="E97" s="333">
        <v>3.7141203703703704E-2</v>
      </c>
      <c r="F97" s="333">
        <v>4.6203703703703705E-2</v>
      </c>
      <c r="G97" s="333">
        <v>4.6527777777777779E-2</v>
      </c>
      <c r="H97" s="333">
        <v>5.7800925925925929E-2</v>
      </c>
      <c r="I97" s="334">
        <v>6.5960648148148143E-2</v>
      </c>
      <c r="J97" s="333">
        <v>7.0949074074074067E-2</v>
      </c>
      <c r="K97" s="333">
        <v>9.1168981481481476E-2</v>
      </c>
      <c r="L97" s="333">
        <v>9.8576388888888894E-2</v>
      </c>
      <c r="M97" s="332"/>
      <c r="N97" s="333">
        <v>0.12619212962962964</v>
      </c>
      <c r="O97" s="333">
        <v>0.13421296296296295</v>
      </c>
      <c r="P97" s="333">
        <v>0.15946759259259261</v>
      </c>
      <c r="Q97" s="333">
        <v>0.19277777777777777</v>
      </c>
      <c r="R97" s="333">
        <v>0.27885416666666668</v>
      </c>
      <c r="S97" s="333">
        <v>0.33994212962962961</v>
      </c>
      <c r="T97" s="333"/>
      <c r="U97" s="333"/>
      <c r="V97" s="333"/>
      <c r="W97" s="333"/>
      <c r="X97" s="333"/>
      <c r="Y97" s="315"/>
    </row>
    <row r="98" spans="1:25" x14ac:dyDescent="0.45">
      <c r="A98" s="323">
        <v>97</v>
      </c>
      <c r="B98" s="331">
        <v>1.0729166666666666E-2</v>
      </c>
      <c r="C98" s="332">
        <v>3.1354166666666669E-2</v>
      </c>
      <c r="D98" s="333">
        <v>3.7638888888888888E-2</v>
      </c>
      <c r="E98" s="333">
        <v>4.0358796296296295E-2</v>
      </c>
      <c r="F98" s="333">
        <v>5.0208333333333334E-2</v>
      </c>
      <c r="G98" s="333">
        <v>5.0555555555555555E-2</v>
      </c>
      <c r="H98" s="333">
        <v>6.2812499999999993E-2</v>
      </c>
      <c r="I98" s="334">
        <v>7.1759259259259259E-2</v>
      </c>
      <c r="J98" s="333">
        <v>7.722222222222222E-2</v>
      </c>
      <c r="K98" s="333">
        <v>9.9467592592592594E-2</v>
      </c>
      <c r="L98" s="333">
        <v>0.10761574074074073</v>
      </c>
      <c r="M98" s="332"/>
      <c r="N98" s="333">
        <v>0.13811342592592593</v>
      </c>
      <c r="O98" s="333">
        <v>0.14695601851851853</v>
      </c>
      <c r="P98" s="333">
        <v>0.17462962962962963</v>
      </c>
      <c r="Q98" s="333">
        <v>0.21105324074074075</v>
      </c>
      <c r="R98" s="333">
        <v>0.30527777777777776</v>
      </c>
      <c r="S98" s="333">
        <v>0.37216435185185187</v>
      </c>
      <c r="T98" s="333"/>
      <c r="U98" s="333"/>
      <c r="V98" s="333"/>
      <c r="W98" s="333"/>
      <c r="X98" s="333"/>
      <c r="Y98" s="315"/>
    </row>
    <row r="99" spans="1:25" x14ac:dyDescent="0.45">
      <c r="A99" s="323">
        <v>98</v>
      </c>
      <c r="B99" s="331">
        <v>1.2083333333333333E-2</v>
      </c>
      <c r="C99" s="332">
        <v>3.4386574074074076E-2</v>
      </c>
      <c r="D99" s="333">
        <v>4.1284722222222223E-2</v>
      </c>
      <c r="E99" s="333">
        <v>4.4282407407407409E-2</v>
      </c>
      <c r="F99" s="333">
        <v>5.5081018518518515E-2</v>
      </c>
      <c r="G99" s="333">
        <v>5.5474537037037037E-2</v>
      </c>
      <c r="H99" s="333">
        <v>6.8923611111111116E-2</v>
      </c>
      <c r="I99" s="334">
        <v>7.8865740740740736E-2</v>
      </c>
      <c r="J99" s="333">
        <v>8.4953703703703698E-2</v>
      </c>
      <c r="K99" s="333">
        <v>0.10974537037037037</v>
      </c>
      <c r="L99" s="333">
        <v>0.11885416666666666</v>
      </c>
      <c r="M99" s="332"/>
      <c r="N99" s="333">
        <v>0.15293981481481481</v>
      </c>
      <c r="O99" s="333">
        <v>0.16289351851851852</v>
      </c>
      <c r="P99" s="333">
        <v>0.1935300925925926</v>
      </c>
      <c r="Q99" s="333">
        <v>0.23392361111111112</v>
      </c>
      <c r="R99" s="333">
        <v>0.33833333333333332</v>
      </c>
      <c r="S99" s="333">
        <v>0.41245370370370371</v>
      </c>
      <c r="T99" s="333"/>
      <c r="U99" s="333"/>
      <c r="V99" s="333"/>
      <c r="W99" s="333"/>
      <c r="X99" s="333"/>
      <c r="Y99" s="315"/>
    </row>
    <row r="100" spans="1:25" x14ac:dyDescent="0.45">
      <c r="A100" s="323">
        <v>99</v>
      </c>
      <c r="B100" s="331">
        <v>1.3877314814814815E-2</v>
      </c>
      <c r="C100" s="332">
        <v>3.8194444444444448E-2</v>
      </c>
      <c r="D100" s="333">
        <v>4.5868055555555558E-2</v>
      </c>
      <c r="E100" s="333">
        <v>4.9189814814814818E-2</v>
      </c>
      <c r="F100" s="333">
        <v>6.1215277777777778E-2</v>
      </c>
      <c r="G100" s="333">
        <v>6.1620370370370367E-2</v>
      </c>
      <c r="H100" s="333">
        <v>7.6585648148148153E-2</v>
      </c>
      <c r="I100" s="340">
        <v>8.7789351851851855E-2</v>
      </c>
      <c r="J100" s="333">
        <v>9.46412037037037E-2</v>
      </c>
      <c r="K100" s="333">
        <v>0.12269675925925926</v>
      </c>
      <c r="L100" s="333">
        <v>0.13300925925925927</v>
      </c>
      <c r="M100" s="332"/>
      <c r="N100" s="333">
        <v>0.17189814814814816</v>
      </c>
      <c r="O100" s="333">
        <v>0.1832175925925926</v>
      </c>
      <c r="P100" s="333">
        <v>0.21770833333333334</v>
      </c>
      <c r="Q100" s="333">
        <v>0.26306712962962964</v>
      </c>
      <c r="R100" s="333"/>
      <c r="S100" s="333"/>
      <c r="T100" s="333"/>
      <c r="U100" s="333"/>
      <c r="V100" s="333"/>
      <c r="W100" s="333"/>
      <c r="X100" s="333"/>
      <c r="Y100" s="315"/>
    </row>
    <row r="101" spans="1:25" ht="15.35" thickBot="1" x14ac:dyDescent="0.5">
      <c r="A101" s="335">
        <v>100</v>
      </c>
      <c r="B101" s="343">
        <v>1.6354166666666666E-2</v>
      </c>
      <c r="C101" s="337">
        <v>4.3055555555555555E-2</v>
      </c>
      <c r="D101" s="338">
        <v>5.1724537037037034E-2</v>
      </c>
      <c r="E101" s="338">
        <v>5.5462962962962964E-2</v>
      </c>
      <c r="F101" s="338">
        <v>6.9039351851851852E-2</v>
      </c>
      <c r="G101" s="338">
        <v>6.9537037037037036E-2</v>
      </c>
      <c r="H101" s="338">
        <v>8.6435185185185184E-2</v>
      </c>
      <c r="I101" s="343">
        <v>9.931712962962963E-2</v>
      </c>
      <c r="J101" s="338">
        <v>0.1072337962962963</v>
      </c>
      <c r="K101" s="338">
        <v>0.13961805555555556</v>
      </c>
      <c r="L101" s="338">
        <v>0.15160879629629628</v>
      </c>
      <c r="M101" s="337"/>
      <c r="N101" s="338">
        <v>0.1968287037037037</v>
      </c>
      <c r="O101" s="338">
        <v>0.21011574074074074</v>
      </c>
      <c r="P101" s="338">
        <v>0.24971064814814814</v>
      </c>
      <c r="Q101" s="338">
        <v>0.30177083333333332</v>
      </c>
      <c r="R101" s="338"/>
      <c r="S101" s="338"/>
      <c r="T101" s="338"/>
      <c r="U101" s="338"/>
      <c r="V101" s="338"/>
      <c r="W101" s="338"/>
      <c r="X101" s="338"/>
    </row>
    <row r="102" spans="1:25" ht="15.35" x14ac:dyDescent="0.5">
      <c r="A102" s="344" t="s">
        <v>534</v>
      </c>
      <c r="B102" s="345"/>
      <c r="C102" s="345"/>
      <c r="D102" s="345"/>
      <c r="E102" s="345"/>
      <c r="F102" s="345"/>
      <c r="G102" s="345"/>
      <c r="H102" s="345"/>
      <c r="I102" s="346"/>
      <c r="J102" s="345"/>
      <c r="K102" s="345"/>
      <c r="L102" s="345"/>
      <c r="M102" s="345"/>
      <c r="N102" s="345"/>
      <c r="O102" s="345"/>
      <c r="P102" s="345"/>
      <c r="Q102" s="345"/>
      <c r="R102" s="345"/>
      <c r="S102" s="345"/>
      <c r="T102" s="345"/>
      <c r="U102" s="345"/>
      <c r="V102" s="345"/>
      <c r="W102" s="345"/>
      <c r="X102" s="345"/>
    </row>
    <row r="103" spans="1:25" ht="15.35" x14ac:dyDescent="0.5">
      <c r="A103" s="347" t="s">
        <v>535</v>
      </c>
      <c r="I103" s="346"/>
    </row>
    <row r="104" spans="1:25" ht="15.35" x14ac:dyDescent="0.5">
      <c r="A104" s="348" t="s">
        <v>536</v>
      </c>
      <c r="I104" s="346"/>
    </row>
    <row r="105" spans="1:25" ht="15.35" x14ac:dyDescent="0.5">
      <c r="A105" s="348" t="s">
        <v>537</v>
      </c>
      <c r="I105" s="346"/>
    </row>
    <row r="106" spans="1:25" ht="15.35" x14ac:dyDescent="0.5">
      <c r="A106" s="348" t="s">
        <v>538</v>
      </c>
    </row>
    <row r="107" spans="1:25" ht="15.35" x14ac:dyDescent="0.5">
      <c r="A107" s="348"/>
    </row>
  </sheetData>
  <hyperlinks>
    <hyperlink ref="A103" r:id="rId1" xr:uid="{0F51114E-E8BD-428B-B0D4-C5A4777DD77A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D897C-F10C-4B79-A530-5404A11D6EC1}">
  <dimension ref="A1:Y107"/>
  <sheetViews>
    <sheetView topLeftCell="A25" zoomScale="95" zoomScaleNormal="95" workbookViewId="0">
      <selection activeCell="M45" sqref="M45"/>
    </sheetView>
  </sheetViews>
  <sheetFormatPr defaultColWidth="12.41015625" defaultRowHeight="15" x14ac:dyDescent="0.45"/>
  <cols>
    <col min="1" max="24" width="9.87890625" style="310" customWidth="1"/>
    <col min="25" max="16384" width="12.41015625" style="310"/>
  </cols>
  <sheetData>
    <row r="1" spans="1:25" ht="23" thickBot="1" x14ac:dyDescent="0.75">
      <c r="A1" s="311" t="s">
        <v>540</v>
      </c>
      <c r="B1" s="311"/>
      <c r="C1" s="311"/>
      <c r="D1" s="311"/>
    </row>
    <row r="2" spans="1:25" ht="15.35" thickBot="1" x14ac:dyDescent="0.5">
      <c r="A2" s="312" t="s">
        <v>52</v>
      </c>
      <c r="B2" s="313" t="s">
        <v>512</v>
      </c>
      <c r="C2" s="314" t="s">
        <v>513</v>
      </c>
      <c r="D2" s="314" t="s">
        <v>514</v>
      </c>
      <c r="E2" s="314" t="s">
        <v>515</v>
      </c>
      <c r="F2" s="314" t="s">
        <v>516</v>
      </c>
      <c r="G2" s="314" t="s">
        <v>517</v>
      </c>
      <c r="H2" s="314" t="s">
        <v>518</v>
      </c>
      <c r="I2" s="314" t="s">
        <v>519</v>
      </c>
      <c r="J2" s="314" t="s">
        <v>520</v>
      </c>
      <c r="K2" s="314" t="s">
        <v>521</v>
      </c>
      <c r="L2" s="314" t="s">
        <v>522</v>
      </c>
      <c r="M2" s="314" t="s">
        <v>441</v>
      </c>
      <c r="N2" s="314" t="s">
        <v>523</v>
      </c>
      <c r="O2" s="314" t="s">
        <v>524</v>
      </c>
      <c r="P2" s="314" t="s">
        <v>525</v>
      </c>
      <c r="Q2" s="314" t="s">
        <v>526</v>
      </c>
      <c r="R2" s="314" t="s">
        <v>118</v>
      </c>
      <c r="S2" s="314" t="s">
        <v>527</v>
      </c>
      <c r="T2" s="314" t="s">
        <v>528</v>
      </c>
      <c r="U2" s="314" t="s">
        <v>529</v>
      </c>
      <c r="V2" s="314" t="s">
        <v>530</v>
      </c>
      <c r="W2" s="314" t="s">
        <v>531</v>
      </c>
      <c r="X2" s="314" t="s">
        <v>532</v>
      </c>
      <c r="Y2" s="315"/>
    </row>
    <row r="3" spans="1:25" x14ac:dyDescent="0.45">
      <c r="A3" s="312" t="s">
        <v>248</v>
      </c>
      <c r="B3" s="316">
        <v>1.6093440000000001</v>
      </c>
      <c r="C3" s="314">
        <v>5</v>
      </c>
      <c r="D3" s="314">
        <v>6</v>
      </c>
      <c r="E3" s="314">
        <v>6.4373760000000004</v>
      </c>
      <c r="F3" s="314">
        <v>8</v>
      </c>
      <c r="G3" s="317">
        <v>8.0467200000000005</v>
      </c>
      <c r="H3" s="314">
        <v>10</v>
      </c>
      <c r="I3" s="317">
        <v>11.265408000000001</v>
      </c>
      <c r="J3" s="314">
        <v>12</v>
      </c>
      <c r="K3" s="314">
        <v>15</v>
      </c>
      <c r="L3" s="314">
        <v>16.093440000000001</v>
      </c>
      <c r="M3" s="314">
        <v>3</v>
      </c>
      <c r="N3" s="314">
        <v>20</v>
      </c>
      <c r="O3" s="314">
        <v>21.0975</v>
      </c>
      <c r="P3" s="314">
        <v>25</v>
      </c>
      <c r="Q3" s="314">
        <v>30</v>
      </c>
      <c r="R3" s="314">
        <v>42.195</v>
      </c>
      <c r="S3" s="317">
        <v>50</v>
      </c>
      <c r="T3" s="317">
        <v>80.467200000000005</v>
      </c>
      <c r="U3" s="317">
        <v>100</v>
      </c>
      <c r="V3" s="317">
        <v>150</v>
      </c>
      <c r="W3" s="317">
        <v>160.93440000000001</v>
      </c>
      <c r="X3" s="317">
        <v>200</v>
      </c>
      <c r="Y3" s="315"/>
    </row>
    <row r="4" spans="1:25" x14ac:dyDescent="0.45">
      <c r="A4" s="319" t="s">
        <v>533</v>
      </c>
      <c r="B4" s="320">
        <v>253</v>
      </c>
      <c r="C4" s="321">
        <v>834</v>
      </c>
      <c r="D4" s="321">
        <v>1009.9999999999999</v>
      </c>
      <c r="E4" s="321">
        <v>1087</v>
      </c>
      <c r="F4" s="321">
        <v>1365</v>
      </c>
      <c r="G4" s="321">
        <v>1375</v>
      </c>
      <c r="H4" s="321">
        <v>1726.0000000000002</v>
      </c>
      <c r="I4" s="321">
        <v>1950</v>
      </c>
      <c r="J4" s="321">
        <v>2084</v>
      </c>
      <c r="K4" s="321">
        <v>2629</v>
      </c>
      <c r="L4" s="321">
        <v>2832</v>
      </c>
      <c r="M4" s="321"/>
      <c r="N4" s="321">
        <v>3557</v>
      </c>
      <c r="O4" s="321">
        <v>3772</v>
      </c>
      <c r="P4" s="321">
        <v>4500</v>
      </c>
      <c r="Q4" s="321">
        <v>5450.0000000000009</v>
      </c>
      <c r="R4" s="321">
        <v>7796</v>
      </c>
      <c r="S4" s="321">
        <v>9390</v>
      </c>
      <c r="T4" s="321">
        <v>17100</v>
      </c>
      <c r="U4" s="321">
        <v>23590.999999999996</v>
      </c>
      <c r="V4" s="321">
        <v>39700</v>
      </c>
      <c r="W4" s="321">
        <v>43500</v>
      </c>
      <c r="X4" s="321">
        <v>57600</v>
      </c>
      <c r="Y4" s="315"/>
    </row>
    <row r="5" spans="1:25" ht="15.35" thickBot="1" x14ac:dyDescent="0.5">
      <c r="A5" s="323" t="s">
        <v>119</v>
      </c>
      <c r="B5" s="324">
        <v>2.9282407407407408E-3</v>
      </c>
      <c r="C5" s="324">
        <v>9.6527777777777775E-3</v>
      </c>
      <c r="D5" s="324">
        <v>1.1689814814814814E-2</v>
      </c>
      <c r="E5" s="324">
        <v>1.2581018518518519E-2</v>
      </c>
      <c r="F5" s="324">
        <v>1.579861111111111E-2</v>
      </c>
      <c r="G5" s="324">
        <v>1.5914351851851853E-2</v>
      </c>
      <c r="H5" s="324">
        <v>1.9976851851851853E-2</v>
      </c>
      <c r="I5" s="324">
        <v>2.2569444444444444E-2</v>
      </c>
      <c r="J5" s="324">
        <v>2.4120370370370372E-2</v>
      </c>
      <c r="K5" s="324">
        <v>3.0428240740740742E-2</v>
      </c>
      <c r="L5" s="324">
        <v>3.2777777777777781E-2</v>
      </c>
      <c r="M5" s="324">
        <v>5.6249999999999998E-3</v>
      </c>
      <c r="N5" s="324">
        <v>4.116898148148148E-2</v>
      </c>
      <c r="O5" s="324">
        <v>4.3657407407407409E-2</v>
      </c>
      <c r="P5" s="324">
        <v>5.2083333333333336E-2</v>
      </c>
      <c r="Q5" s="324">
        <v>6.307870370370372E-2</v>
      </c>
      <c r="R5" s="324">
        <v>9.0231481481481482E-2</v>
      </c>
      <c r="S5" s="324">
        <v>0.10868055555555556</v>
      </c>
      <c r="T5" s="324">
        <v>0.19791666666666666</v>
      </c>
      <c r="U5" s="324">
        <v>0.27304398148148146</v>
      </c>
      <c r="V5" s="324">
        <v>0.45949074074074076</v>
      </c>
      <c r="W5" s="324">
        <v>0.50347222222222221</v>
      </c>
      <c r="X5" s="324">
        <v>0.66666666666666663</v>
      </c>
      <c r="Y5" s="315"/>
    </row>
    <row r="6" spans="1:25" x14ac:dyDescent="0.45">
      <c r="A6" s="326">
        <v>5</v>
      </c>
      <c r="B6" s="327">
        <v>4.0509259259259257E-3</v>
      </c>
      <c r="C6" s="328">
        <v>1.3981481481481482E-2</v>
      </c>
      <c r="D6" s="329">
        <v>1.6967592592592593E-2</v>
      </c>
      <c r="E6" s="330">
        <v>1.8275462962962962E-2</v>
      </c>
      <c r="F6" s="329">
        <v>2.3009259259259261E-2</v>
      </c>
      <c r="G6" s="330">
        <v>2.3171296296296297E-2</v>
      </c>
      <c r="H6" s="330">
        <v>2.9166666666666667E-2</v>
      </c>
      <c r="I6" s="330">
        <v>3.3553240740740738E-2</v>
      </c>
      <c r="J6" s="329">
        <v>3.6203703703703703E-2</v>
      </c>
      <c r="K6" s="329">
        <v>4.7303240740740743E-2</v>
      </c>
      <c r="L6" s="329">
        <v>5.1550925925925924E-2</v>
      </c>
      <c r="M6" s="329"/>
      <c r="N6" s="329">
        <v>6.7106481481481475E-2</v>
      </c>
      <c r="O6" s="329">
        <v>7.1805555555555553E-2</v>
      </c>
      <c r="P6" s="329">
        <v>8.8055555555555554E-2</v>
      </c>
      <c r="Q6" s="329">
        <v>0.10995370370370371</v>
      </c>
      <c r="R6" s="329">
        <v>0.16694444444444445</v>
      </c>
      <c r="S6" s="329">
        <v>0.2010763888888889</v>
      </c>
      <c r="T6" s="329">
        <v>0.36616898148148147</v>
      </c>
      <c r="U6" s="329">
        <v>0.50517361111111114</v>
      </c>
      <c r="V6" s="329">
        <v>0.85012731481481485</v>
      </c>
      <c r="W6" s="329">
        <v>0.9314930555555555</v>
      </c>
      <c r="X6" s="329">
        <v>1.2334259259259259</v>
      </c>
      <c r="Y6" s="315"/>
    </row>
    <row r="7" spans="1:25" x14ac:dyDescent="0.45">
      <c r="A7" s="323">
        <v>6</v>
      </c>
      <c r="B7" s="331">
        <v>3.9004629629629628E-3</v>
      </c>
      <c r="C7" s="332">
        <v>1.3368055555555555E-2</v>
      </c>
      <c r="D7" s="333">
        <v>1.6203703703703703E-2</v>
      </c>
      <c r="E7" s="333">
        <v>1.7453703703703704E-2</v>
      </c>
      <c r="F7" s="333">
        <v>2.1956018518518517E-2</v>
      </c>
      <c r="G7" s="333">
        <v>2.2118055555555554E-2</v>
      </c>
      <c r="H7" s="333">
        <v>2.78125E-2</v>
      </c>
      <c r="I7" s="333">
        <v>3.1921296296296295E-2</v>
      </c>
      <c r="J7" s="333">
        <v>3.4409722222222223E-2</v>
      </c>
      <c r="K7" s="333">
        <v>4.4756944444444446E-2</v>
      </c>
      <c r="L7" s="333">
        <v>4.8692129629629627E-2</v>
      </c>
      <c r="M7" s="333"/>
      <c r="N7" s="333">
        <v>6.3090277777777773E-2</v>
      </c>
      <c r="O7" s="333">
        <v>6.7430555555555549E-2</v>
      </c>
      <c r="P7" s="333">
        <v>8.2314814814814813E-2</v>
      </c>
      <c r="Q7" s="333">
        <v>0.10224537037037038</v>
      </c>
      <c r="R7" s="333">
        <v>0.15361111111111111</v>
      </c>
      <c r="S7" s="333">
        <v>0.18502314814814816</v>
      </c>
      <c r="T7" s="333">
        <v>0.3369328703703704</v>
      </c>
      <c r="U7" s="333">
        <v>0.46483796296296298</v>
      </c>
      <c r="V7" s="333">
        <v>0.78224537037037034</v>
      </c>
      <c r="W7" s="333">
        <v>0.85711805555555554</v>
      </c>
      <c r="X7" s="333">
        <v>1.1349421296296296</v>
      </c>
      <c r="Y7" s="315"/>
    </row>
    <row r="8" spans="1:25" x14ac:dyDescent="0.45">
      <c r="A8" s="323">
        <v>7</v>
      </c>
      <c r="B8" s="331">
        <v>3.7615740740740739E-3</v>
      </c>
      <c r="C8" s="332">
        <v>1.2824074074074075E-2</v>
      </c>
      <c r="D8" s="333">
        <v>1.5543981481481482E-2</v>
      </c>
      <c r="E8" s="333">
        <v>1.6736111111111111E-2</v>
      </c>
      <c r="F8" s="333">
        <v>2.1041666666666667E-2</v>
      </c>
      <c r="G8" s="333">
        <v>2.1203703703703704E-2</v>
      </c>
      <c r="H8" s="333">
        <v>2.6643518518518518E-2</v>
      </c>
      <c r="I8" s="333">
        <v>3.0520833333333334E-2</v>
      </c>
      <c r="J8" s="333">
        <v>3.2870370370370369E-2</v>
      </c>
      <c r="K8" s="333">
        <v>4.2592592592592592E-2</v>
      </c>
      <c r="L8" s="333">
        <v>4.6273148148148147E-2</v>
      </c>
      <c r="M8" s="333"/>
      <c r="N8" s="333">
        <v>5.9722222222222225E-2</v>
      </c>
      <c r="O8" s="333">
        <v>6.3761574074074068E-2</v>
      </c>
      <c r="P8" s="333">
        <v>7.7546296296296294E-2</v>
      </c>
      <c r="Q8" s="333">
        <v>9.5937499999999995E-2</v>
      </c>
      <c r="R8" s="333">
        <v>0.14297453703703702</v>
      </c>
      <c r="S8" s="333">
        <v>0.17221064814814815</v>
      </c>
      <c r="T8" s="333">
        <v>0.31361111111111112</v>
      </c>
      <c r="U8" s="333">
        <v>0.43265046296296295</v>
      </c>
      <c r="V8" s="333">
        <v>0.72807870370370376</v>
      </c>
      <c r="W8" s="333">
        <v>0.79776620370370366</v>
      </c>
      <c r="X8" s="333">
        <v>1.0563541666666667</v>
      </c>
      <c r="Y8" s="315"/>
    </row>
    <row r="9" spans="1:25" x14ac:dyDescent="0.45">
      <c r="A9" s="323">
        <v>8</v>
      </c>
      <c r="B9" s="331">
        <v>3.6342592592592594E-3</v>
      </c>
      <c r="C9" s="332">
        <v>1.2349537037037037E-2</v>
      </c>
      <c r="D9" s="333">
        <v>1.4965277777777777E-2</v>
      </c>
      <c r="E9" s="333">
        <v>1.6111111111111111E-2</v>
      </c>
      <c r="F9" s="333">
        <v>2.0254629629629629E-2</v>
      </c>
      <c r="G9" s="333">
        <v>2.0405092592592593E-2</v>
      </c>
      <c r="H9" s="333">
        <v>2.5636574074074076E-2</v>
      </c>
      <c r="I9" s="333">
        <v>2.931712962962963E-2</v>
      </c>
      <c r="J9" s="333">
        <v>3.1539351851851853E-2</v>
      </c>
      <c r="K9" s="333">
        <v>4.0729166666666664E-2</v>
      </c>
      <c r="L9" s="333">
        <v>4.4201388888888887E-2</v>
      </c>
      <c r="M9" s="333"/>
      <c r="N9" s="333">
        <v>5.6840277777777781E-2</v>
      </c>
      <c r="O9" s="333">
        <v>6.0636574074074072E-2</v>
      </c>
      <c r="P9" s="333">
        <v>7.3541666666666672E-2</v>
      </c>
      <c r="Q9" s="333">
        <v>9.0694444444444439E-2</v>
      </c>
      <c r="R9" s="333">
        <v>0.13431712962962963</v>
      </c>
      <c r="S9" s="333">
        <v>0.16177083333333334</v>
      </c>
      <c r="T9" s="333">
        <v>0.2946064814814815</v>
      </c>
      <c r="U9" s="333">
        <v>0.40643518518518518</v>
      </c>
      <c r="V9" s="333">
        <v>0.68396990740740737</v>
      </c>
      <c r="W9" s="333">
        <v>0.74943287037037032</v>
      </c>
      <c r="X9" s="333">
        <v>0.99236111111111114</v>
      </c>
      <c r="Y9" s="315"/>
    </row>
    <row r="10" spans="1:25" x14ac:dyDescent="0.45">
      <c r="A10" s="323">
        <v>9</v>
      </c>
      <c r="B10" s="331">
        <v>3.5300925925925925E-3</v>
      </c>
      <c r="C10" s="332">
        <v>1.193287037037037E-2</v>
      </c>
      <c r="D10" s="333">
        <v>1.4456018518518519E-2</v>
      </c>
      <c r="E10" s="333">
        <v>1.556712962962963E-2</v>
      </c>
      <c r="F10" s="333">
        <v>1.9560185185185184E-2</v>
      </c>
      <c r="G10" s="333">
        <v>1.9699074074074074E-2</v>
      </c>
      <c r="H10" s="333">
        <v>2.4745370370370369E-2</v>
      </c>
      <c r="I10" s="333">
        <v>2.826388888888889E-2</v>
      </c>
      <c r="J10" s="333">
        <v>3.0381944444444444E-2</v>
      </c>
      <c r="K10" s="333">
        <v>3.9120370370370368E-2</v>
      </c>
      <c r="L10" s="333">
        <v>4.2418981481481481E-2</v>
      </c>
      <c r="M10" s="333"/>
      <c r="N10" s="333">
        <v>5.4375E-2</v>
      </c>
      <c r="O10" s="333">
        <v>5.7951388888888886E-2</v>
      </c>
      <c r="P10" s="333">
        <v>7.0150462962962956E-2</v>
      </c>
      <c r="Q10" s="333">
        <v>8.6296296296296301E-2</v>
      </c>
      <c r="R10" s="333">
        <v>0.12721064814814814</v>
      </c>
      <c r="S10" s="333">
        <v>0.1532175925925926</v>
      </c>
      <c r="T10" s="333">
        <v>0.27902777777777776</v>
      </c>
      <c r="U10" s="333">
        <v>0.38495370370370369</v>
      </c>
      <c r="V10" s="333">
        <v>0.64781250000000001</v>
      </c>
      <c r="W10" s="333">
        <v>0.70981481481481479</v>
      </c>
      <c r="X10" s="333">
        <v>0.93989583333333337</v>
      </c>
      <c r="Y10" s="315"/>
    </row>
    <row r="11" spans="1:25" x14ac:dyDescent="0.45">
      <c r="A11" s="335">
        <v>10</v>
      </c>
      <c r="B11" s="336">
        <v>3.425925925925926E-3</v>
      </c>
      <c r="C11" s="337">
        <v>1.15625E-2</v>
      </c>
      <c r="D11" s="338">
        <v>1.4004629629629629E-2</v>
      </c>
      <c r="E11" s="338">
        <v>1.5081018518518518E-2</v>
      </c>
      <c r="F11" s="338">
        <v>1.894675925925926E-2</v>
      </c>
      <c r="G11" s="338">
        <v>1.9085648148148147E-2</v>
      </c>
      <c r="H11" s="338">
        <v>2.3969907407407409E-2</v>
      </c>
      <c r="I11" s="339">
        <v>2.7337962962962963E-2</v>
      </c>
      <c r="J11" s="338">
        <v>2.9363425925925925E-2</v>
      </c>
      <c r="K11" s="338">
        <v>3.771990740740741E-2</v>
      </c>
      <c r="L11" s="338">
        <v>4.085648148148148E-2</v>
      </c>
      <c r="M11" s="338"/>
      <c r="N11" s="338">
        <v>5.2245370370370373E-2</v>
      </c>
      <c r="O11" s="338">
        <v>5.5648148148148148E-2</v>
      </c>
      <c r="P11" s="338">
        <v>6.7245370370370372E-2</v>
      </c>
      <c r="Q11" s="338">
        <v>8.2581018518518512E-2</v>
      </c>
      <c r="R11" s="338">
        <v>0.12130787037037037</v>
      </c>
      <c r="S11" s="338">
        <v>0.14611111111111111</v>
      </c>
      <c r="T11" s="338">
        <v>0.26608796296296294</v>
      </c>
      <c r="U11" s="338">
        <v>0.36709490740740741</v>
      </c>
      <c r="V11" s="338">
        <v>0.61776620370370372</v>
      </c>
      <c r="W11" s="338">
        <v>0.67688657407407404</v>
      </c>
      <c r="X11" s="338">
        <v>0.89629629629629626</v>
      </c>
      <c r="Y11" s="315"/>
    </row>
    <row r="12" spans="1:25" x14ac:dyDescent="0.45">
      <c r="A12" s="323">
        <v>11</v>
      </c>
      <c r="B12" s="331">
        <v>3.3449074074074076E-3</v>
      </c>
      <c r="C12" s="332">
        <v>1.1226851851851852E-2</v>
      </c>
      <c r="D12" s="333">
        <v>1.361111111111111E-2</v>
      </c>
      <c r="E12" s="333">
        <v>1.4652777777777778E-2</v>
      </c>
      <c r="F12" s="333">
        <v>1.8414351851851852E-2</v>
      </c>
      <c r="G12" s="333">
        <v>1.8541666666666668E-2</v>
      </c>
      <c r="H12" s="333">
        <v>2.329861111111111E-2</v>
      </c>
      <c r="I12" s="333">
        <v>2.6539351851851852E-2</v>
      </c>
      <c r="J12" s="333">
        <v>2.8483796296296295E-2</v>
      </c>
      <c r="K12" s="333">
        <v>3.6493055555555556E-2</v>
      </c>
      <c r="L12" s="333">
        <v>3.951388888888889E-2</v>
      </c>
      <c r="M12" s="333"/>
      <c r="N12" s="333">
        <v>5.0405092592592592E-2</v>
      </c>
      <c r="O12" s="333">
        <v>5.3657407407407411E-2</v>
      </c>
      <c r="P12" s="333">
        <v>6.4768518518518517E-2</v>
      </c>
      <c r="Q12" s="333">
        <v>7.9432870370370376E-2</v>
      </c>
      <c r="R12" s="333">
        <v>0.11641203703703704</v>
      </c>
      <c r="S12" s="333">
        <v>0.14021990740740742</v>
      </c>
      <c r="T12" s="333">
        <v>0.25534722222222223</v>
      </c>
      <c r="U12" s="333">
        <v>0.35226851851851854</v>
      </c>
      <c r="V12" s="333">
        <v>0.59281249999999996</v>
      </c>
      <c r="W12" s="333">
        <v>0.64956018518518521</v>
      </c>
      <c r="X12" s="333">
        <v>0.86010416666666667</v>
      </c>
      <c r="Y12" s="315"/>
    </row>
    <row r="13" spans="1:25" x14ac:dyDescent="0.45">
      <c r="A13" s="323">
        <v>12</v>
      </c>
      <c r="B13" s="331">
        <v>3.2638888888888891E-3</v>
      </c>
      <c r="C13" s="332">
        <v>1.0937499999999999E-2</v>
      </c>
      <c r="D13" s="333">
        <v>1.3252314814814814E-2</v>
      </c>
      <c r="E13" s="333">
        <v>1.4270833333333333E-2</v>
      </c>
      <c r="F13" s="333">
        <v>1.7939814814814815E-2</v>
      </c>
      <c r="G13" s="333">
        <v>1.8067129629629631E-2</v>
      </c>
      <c r="H13" s="333">
        <v>2.2708333333333334E-2</v>
      </c>
      <c r="I13" s="333">
        <v>2.5833333333333333E-2</v>
      </c>
      <c r="J13" s="333">
        <v>2.7719907407407408E-2</v>
      </c>
      <c r="K13" s="333">
        <v>3.5439814814814813E-2</v>
      </c>
      <c r="L13" s="333">
        <v>3.8344907407407404E-2</v>
      </c>
      <c r="M13" s="333"/>
      <c r="N13" s="333">
        <v>4.8796296296296296E-2</v>
      </c>
      <c r="O13" s="333">
        <v>5.1921296296296299E-2</v>
      </c>
      <c r="P13" s="333">
        <v>6.2627314814814816E-2</v>
      </c>
      <c r="Q13" s="333">
        <v>7.6759259259259263E-2</v>
      </c>
      <c r="R13" s="333">
        <v>0.11231481481481481</v>
      </c>
      <c r="S13" s="333">
        <v>0.13527777777777777</v>
      </c>
      <c r="T13" s="333">
        <v>0.24635416666666668</v>
      </c>
      <c r="U13" s="333">
        <v>0.33986111111111111</v>
      </c>
      <c r="V13" s="333">
        <v>0.57193287037037033</v>
      </c>
      <c r="W13" s="333">
        <v>0.62667824074074074</v>
      </c>
      <c r="X13" s="333">
        <v>0.82980324074074074</v>
      </c>
      <c r="Y13" s="315"/>
    </row>
    <row r="14" spans="1:25" x14ac:dyDescent="0.45">
      <c r="A14" s="323">
        <v>13</v>
      </c>
      <c r="B14" s="331">
        <v>3.1944444444444446E-3</v>
      </c>
      <c r="C14" s="332">
        <v>1.0671296296296297E-2</v>
      </c>
      <c r="D14" s="333">
        <v>1.2939814814814815E-2</v>
      </c>
      <c r="E14" s="333">
        <v>1.3935185185185186E-2</v>
      </c>
      <c r="F14" s="333">
        <v>1.7523148148148149E-2</v>
      </c>
      <c r="G14" s="333">
        <v>1.7650462962962962E-2</v>
      </c>
      <c r="H14" s="333">
        <v>2.2187499999999999E-2</v>
      </c>
      <c r="I14" s="333">
        <v>2.5219907407407406E-2</v>
      </c>
      <c r="J14" s="333">
        <v>2.7037037037037037E-2</v>
      </c>
      <c r="K14" s="333">
        <v>3.4513888888888886E-2</v>
      </c>
      <c r="L14" s="333">
        <v>3.7314814814814815E-2</v>
      </c>
      <c r="M14" s="333"/>
      <c r="N14" s="333">
        <v>4.7407407407407405E-2</v>
      </c>
      <c r="O14" s="333">
        <v>5.0416666666666665E-2</v>
      </c>
      <c r="P14" s="333">
        <v>6.0798611111111109E-2</v>
      </c>
      <c r="Q14" s="333">
        <v>7.4479166666666666E-2</v>
      </c>
      <c r="R14" s="333">
        <v>0.10891203703703704</v>
      </c>
      <c r="S14" s="333">
        <v>0.13118055555555555</v>
      </c>
      <c r="T14" s="333">
        <v>0.2388888888888889</v>
      </c>
      <c r="U14" s="333">
        <v>0.32956018518518521</v>
      </c>
      <c r="V14" s="333">
        <v>0.55460648148148151</v>
      </c>
      <c r="W14" s="333">
        <v>0.60769675925925926</v>
      </c>
      <c r="X14" s="333">
        <v>0.80466435185185181</v>
      </c>
      <c r="Y14" s="315"/>
    </row>
    <row r="15" spans="1:25" x14ac:dyDescent="0.45">
      <c r="A15" s="323">
        <v>14</v>
      </c>
      <c r="B15" s="331">
        <v>3.1365740740740742E-3</v>
      </c>
      <c r="C15" s="332">
        <v>1.0439814814814815E-2</v>
      </c>
      <c r="D15" s="333">
        <v>1.2662037037037038E-2</v>
      </c>
      <c r="E15" s="333">
        <v>1.3634259259259259E-2</v>
      </c>
      <c r="F15" s="333">
        <v>1.7152777777777777E-2</v>
      </c>
      <c r="G15" s="333">
        <v>1.7280092592592593E-2</v>
      </c>
      <c r="H15" s="333">
        <v>2.1736111111111112E-2</v>
      </c>
      <c r="I15" s="333">
        <v>2.4687500000000001E-2</v>
      </c>
      <c r="J15" s="333">
        <v>2.6458333333333334E-2</v>
      </c>
      <c r="K15" s="333">
        <v>3.3703703703703701E-2</v>
      </c>
      <c r="L15" s="333">
        <v>3.6423611111111108E-2</v>
      </c>
      <c r="M15" s="333">
        <v>5.8449074074074072E-3</v>
      </c>
      <c r="N15" s="333">
        <v>4.6192129629629632E-2</v>
      </c>
      <c r="O15" s="333">
        <v>4.9108796296296296E-2</v>
      </c>
      <c r="P15" s="333">
        <v>5.921296296296296E-2</v>
      </c>
      <c r="Q15" s="333">
        <v>7.2546296296296303E-2</v>
      </c>
      <c r="R15" s="333">
        <v>0.10607638888888889</v>
      </c>
      <c r="S15" s="333">
        <v>0.1277662037037037</v>
      </c>
      <c r="T15" s="333">
        <v>0.23267361111111112</v>
      </c>
      <c r="U15" s="333">
        <v>0.32100694444444444</v>
      </c>
      <c r="V15" s="333">
        <v>0.54019675925925925</v>
      </c>
      <c r="W15" s="333">
        <v>0.59189814814814812</v>
      </c>
      <c r="X15" s="333">
        <v>0.7837615740740741</v>
      </c>
      <c r="Y15" s="315"/>
    </row>
    <row r="16" spans="1:25" x14ac:dyDescent="0.45">
      <c r="A16" s="335">
        <v>15</v>
      </c>
      <c r="B16" s="336">
        <v>3.0787037037037037E-3</v>
      </c>
      <c r="C16" s="337">
        <v>1.0231481481481482E-2</v>
      </c>
      <c r="D16" s="338">
        <v>1.2418981481481482E-2</v>
      </c>
      <c r="E16" s="338">
        <v>1.337962962962963E-2</v>
      </c>
      <c r="F16" s="338">
        <v>1.6840277777777777E-2</v>
      </c>
      <c r="G16" s="338">
        <v>1.695601851851852E-2</v>
      </c>
      <c r="H16" s="338">
        <v>2.1342592592592594E-2</v>
      </c>
      <c r="I16" s="339">
        <v>2.4212962962962964E-2</v>
      </c>
      <c r="J16" s="338">
        <v>2.5949074074074076E-2</v>
      </c>
      <c r="K16" s="338">
        <v>3.3009259259259259E-2</v>
      </c>
      <c r="L16" s="338">
        <v>3.5648148148148151E-2</v>
      </c>
      <c r="M16" s="338">
        <v>5.7986111111111112E-3</v>
      </c>
      <c r="N16" s="338">
        <v>4.5150462962962962E-2</v>
      </c>
      <c r="O16" s="338">
        <v>4.7974537037037038E-2</v>
      </c>
      <c r="P16" s="338">
        <v>5.7858796296296297E-2</v>
      </c>
      <c r="Q16" s="338">
        <v>7.092592592592592E-2</v>
      </c>
      <c r="R16" s="338">
        <v>0.10377314814814814</v>
      </c>
      <c r="S16" s="338">
        <v>0.12498842592592592</v>
      </c>
      <c r="T16" s="338">
        <v>0.22761574074074073</v>
      </c>
      <c r="U16" s="338">
        <v>0.31402777777777779</v>
      </c>
      <c r="V16" s="338">
        <v>0.52844907407407404</v>
      </c>
      <c r="W16" s="338">
        <v>0.57903935185185185</v>
      </c>
      <c r="X16" s="338">
        <v>0.76672453703703702</v>
      </c>
      <c r="Y16" s="315"/>
    </row>
    <row r="17" spans="1:25" x14ac:dyDescent="0.45">
      <c r="A17" s="323">
        <v>16</v>
      </c>
      <c r="B17" s="331">
        <v>3.0208333333333333E-3</v>
      </c>
      <c r="C17" s="332">
        <v>1.0034722222222223E-2</v>
      </c>
      <c r="D17" s="333">
        <v>1.21875E-2</v>
      </c>
      <c r="E17" s="333">
        <v>1.3125E-2</v>
      </c>
      <c r="F17" s="333">
        <v>1.653935185185185E-2</v>
      </c>
      <c r="G17" s="333">
        <v>1.6655092592592593E-2</v>
      </c>
      <c r="H17" s="333">
        <v>2.0983796296296296E-2</v>
      </c>
      <c r="I17" s="333">
        <v>2.3796296296296298E-2</v>
      </c>
      <c r="J17" s="333">
        <v>2.5486111111111112E-2</v>
      </c>
      <c r="K17" s="333">
        <v>3.2372685185185185E-2</v>
      </c>
      <c r="L17" s="333">
        <v>3.4942129629629629E-2</v>
      </c>
      <c r="M17" s="333">
        <v>5.7638888888888887E-3</v>
      </c>
      <c r="N17" s="333">
        <v>4.4189814814814814E-2</v>
      </c>
      <c r="O17" s="333">
        <v>4.6944444444444441E-2</v>
      </c>
      <c r="P17" s="333">
        <v>5.6643518518518517E-2</v>
      </c>
      <c r="Q17" s="333">
        <v>6.9467592592592595E-2</v>
      </c>
      <c r="R17" s="333">
        <v>0.10173611111111111</v>
      </c>
      <c r="S17" s="333">
        <v>0.12253472222222223</v>
      </c>
      <c r="T17" s="333">
        <v>0.22315972222222222</v>
      </c>
      <c r="U17" s="333">
        <v>0.30785879629629631</v>
      </c>
      <c r="V17" s="333">
        <v>0.51809027777777783</v>
      </c>
      <c r="W17" s="333">
        <v>0.56767361111111114</v>
      </c>
      <c r="X17" s="333">
        <v>0.75167824074074074</v>
      </c>
      <c r="Y17" s="315"/>
    </row>
    <row r="18" spans="1:25" x14ac:dyDescent="0.45">
      <c r="A18" s="323">
        <v>17</v>
      </c>
      <c r="B18" s="331">
        <v>2.9745370370370373E-3</v>
      </c>
      <c r="C18" s="332">
        <v>9.8379629629629633E-3</v>
      </c>
      <c r="D18" s="333">
        <v>1.1956018518518519E-2</v>
      </c>
      <c r="E18" s="333">
        <v>1.2881944444444444E-2</v>
      </c>
      <c r="F18" s="333">
        <v>1.6250000000000001E-2</v>
      </c>
      <c r="G18" s="333">
        <v>1.636574074074074E-2</v>
      </c>
      <c r="H18" s="333">
        <v>2.0636574074074075E-2</v>
      </c>
      <c r="I18" s="333">
        <v>2.3391203703703702E-2</v>
      </c>
      <c r="J18" s="333">
        <v>2.5034722222222222E-2</v>
      </c>
      <c r="K18" s="333">
        <v>3.1759259259259258E-2</v>
      </c>
      <c r="L18" s="333">
        <v>3.4270833333333334E-2</v>
      </c>
      <c r="M18" s="333">
        <v>5.7291666666666663E-3</v>
      </c>
      <c r="N18" s="333">
        <v>4.327546296296296E-2</v>
      </c>
      <c r="O18" s="333">
        <v>4.5960648148148146E-2</v>
      </c>
      <c r="P18" s="333">
        <v>5.5474537037037037E-2</v>
      </c>
      <c r="Q18" s="333">
        <v>6.805555555555555E-2</v>
      </c>
      <c r="R18" s="333">
        <v>9.9780092592592587E-2</v>
      </c>
      <c r="S18" s="333">
        <v>0.12018518518518519</v>
      </c>
      <c r="T18" s="333">
        <v>0.21886574074074075</v>
      </c>
      <c r="U18" s="333">
        <v>0.30194444444444446</v>
      </c>
      <c r="V18" s="333">
        <v>0.5081134259259259</v>
      </c>
      <c r="W18" s="333">
        <v>0.55675925925925929</v>
      </c>
      <c r="X18" s="333">
        <v>0.73722222222222222</v>
      </c>
      <c r="Y18" s="315"/>
    </row>
    <row r="19" spans="1:25" x14ac:dyDescent="0.45">
      <c r="A19" s="323">
        <v>18</v>
      </c>
      <c r="B19" s="331">
        <v>2.9398148148148148E-3</v>
      </c>
      <c r="C19" s="332">
        <v>9.6990740740740735E-3</v>
      </c>
      <c r="D19" s="333">
        <v>1.1782407407407408E-2</v>
      </c>
      <c r="E19" s="333">
        <v>1.269675925925926E-2</v>
      </c>
      <c r="F19" s="333">
        <v>1.6018518518518519E-2</v>
      </c>
      <c r="G19" s="333">
        <v>1.6134259259259258E-2</v>
      </c>
      <c r="H19" s="333">
        <v>2.0347222222222221E-2</v>
      </c>
      <c r="I19" s="333">
        <v>2.3032407407407408E-2</v>
      </c>
      <c r="J19" s="333">
        <v>2.4652777777777777E-2</v>
      </c>
      <c r="K19" s="333">
        <v>3.1226851851851853E-2</v>
      </c>
      <c r="L19" s="333">
        <v>3.3680555555555554E-2</v>
      </c>
      <c r="M19" s="333">
        <v>5.6944444444444447E-3</v>
      </c>
      <c r="N19" s="333">
        <v>4.2488425925925923E-2</v>
      </c>
      <c r="O19" s="333">
        <v>4.5104166666666667E-2</v>
      </c>
      <c r="P19" s="333">
        <v>5.4444444444444441E-2</v>
      </c>
      <c r="Q19" s="333">
        <v>6.6782407407407401E-2</v>
      </c>
      <c r="R19" s="333">
        <v>9.7893518518518519E-2</v>
      </c>
      <c r="S19" s="333">
        <v>0.11791666666666667</v>
      </c>
      <c r="T19" s="333">
        <v>0.2147337962962963</v>
      </c>
      <c r="U19" s="333">
        <v>0.29623842592592592</v>
      </c>
      <c r="V19" s="333">
        <v>0.49853009259259257</v>
      </c>
      <c r="W19" s="333">
        <v>0.54623842592592597</v>
      </c>
      <c r="X19" s="333">
        <v>0.72329861111111116</v>
      </c>
      <c r="Y19" s="315"/>
    </row>
    <row r="20" spans="1:25" x14ac:dyDescent="0.45">
      <c r="A20" s="323">
        <v>19</v>
      </c>
      <c r="B20" s="331">
        <v>2.9282407407407408E-3</v>
      </c>
      <c r="C20" s="332">
        <v>9.6527777777777775E-3</v>
      </c>
      <c r="D20" s="333">
        <v>1.1712962962962963E-2</v>
      </c>
      <c r="E20" s="333">
        <v>1.2615740740740742E-2</v>
      </c>
      <c r="F20" s="333">
        <v>1.5879629629629629E-2</v>
      </c>
      <c r="G20" s="333">
        <v>1.6006944444444445E-2</v>
      </c>
      <c r="H20" s="333">
        <v>2.013888888888889E-2</v>
      </c>
      <c r="I20" s="333">
        <v>2.2789351851851852E-2</v>
      </c>
      <c r="J20" s="333">
        <v>2.4375000000000001E-2</v>
      </c>
      <c r="K20" s="333">
        <v>3.0844907407407408E-2</v>
      </c>
      <c r="L20" s="333">
        <v>3.3252314814814818E-2</v>
      </c>
      <c r="M20" s="333">
        <v>5.6597222222222222E-3</v>
      </c>
      <c r="N20" s="333">
        <v>4.189814814814815E-2</v>
      </c>
      <c r="O20" s="333">
        <v>4.445601851851852E-2</v>
      </c>
      <c r="P20" s="333">
        <v>5.3611111111111109E-2</v>
      </c>
      <c r="Q20" s="333">
        <v>6.5694444444444444E-2</v>
      </c>
      <c r="R20" s="333">
        <v>9.6087962962962958E-2</v>
      </c>
      <c r="S20" s="333">
        <v>0.11572916666666666</v>
      </c>
      <c r="T20" s="333">
        <v>0.21075231481481482</v>
      </c>
      <c r="U20" s="333">
        <v>0.29075231481481484</v>
      </c>
      <c r="V20" s="333">
        <v>0.48929398148148145</v>
      </c>
      <c r="W20" s="333">
        <v>0.53612268518518513</v>
      </c>
      <c r="X20" s="333">
        <v>0.70989583333333328</v>
      </c>
      <c r="Y20" s="315"/>
    </row>
    <row r="21" spans="1:25" x14ac:dyDescent="0.45">
      <c r="A21" s="335">
        <v>20</v>
      </c>
      <c r="B21" s="336">
        <v>2.9282407407407408E-3</v>
      </c>
      <c r="C21" s="337">
        <v>9.6527777777777775E-3</v>
      </c>
      <c r="D21" s="338">
        <v>1.170138888888889E-2</v>
      </c>
      <c r="E21" s="338">
        <v>1.2592592592592593E-2</v>
      </c>
      <c r="F21" s="338">
        <v>1.5821759259259258E-2</v>
      </c>
      <c r="G21" s="338">
        <v>1.59375E-2</v>
      </c>
      <c r="H21" s="338">
        <v>2.0011574074074074E-2</v>
      </c>
      <c r="I21" s="339">
        <v>2.2638888888888889E-2</v>
      </c>
      <c r="J21" s="338">
        <v>2.420138888888889E-2</v>
      </c>
      <c r="K21" s="338">
        <v>3.0590277777777779E-2</v>
      </c>
      <c r="L21" s="338">
        <v>3.2974537037037038E-2</v>
      </c>
      <c r="M21" s="338">
        <v>5.6249999999999998E-3</v>
      </c>
      <c r="N21" s="338">
        <v>4.148148148148148E-2</v>
      </c>
      <c r="O21" s="338">
        <v>4.400462962962963E-2</v>
      </c>
      <c r="P21" s="338">
        <v>5.2986111111111109E-2</v>
      </c>
      <c r="Q21" s="338">
        <v>6.4803240740740745E-2</v>
      </c>
      <c r="R21" s="338">
        <v>9.4456018518518522E-2</v>
      </c>
      <c r="S21" s="338">
        <v>0.11376157407407407</v>
      </c>
      <c r="T21" s="338">
        <v>0.20717592592592593</v>
      </c>
      <c r="U21" s="338">
        <v>0.28582175925925923</v>
      </c>
      <c r="V21" s="338">
        <v>0.48099537037037038</v>
      </c>
      <c r="W21" s="338">
        <v>0.52702546296296293</v>
      </c>
      <c r="X21" s="338">
        <v>0.69785879629629632</v>
      </c>
      <c r="Y21" s="315"/>
    </row>
    <row r="22" spans="1:25" x14ac:dyDescent="0.45">
      <c r="A22" s="323">
        <v>21</v>
      </c>
      <c r="B22" s="331">
        <v>2.9282407407407408E-3</v>
      </c>
      <c r="C22" s="332">
        <v>9.6527777777777775E-3</v>
      </c>
      <c r="D22" s="333">
        <v>1.1689814814814814E-2</v>
      </c>
      <c r="E22" s="333">
        <v>1.2581018518518519E-2</v>
      </c>
      <c r="F22" s="333">
        <v>1.579861111111111E-2</v>
      </c>
      <c r="G22" s="333">
        <v>1.5914351851851853E-2</v>
      </c>
      <c r="H22" s="333">
        <v>1.9976851851851853E-2</v>
      </c>
      <c r="I22" s="333">
        <v>2.2581018518518518E-2</v>
      </c>
      <c r="J22" s="333">
        <v>2.4131944444444445E-2</v>
      </c>
      <c r="K22" s="333">
        <v>3.0462962962962963E-2</v>
      </c>
      <c r="L22" s="333">
        <v>3.2824074074074075E-2</v>
      </c>
      <c r="M22" s="333">
        <v>5.6249999999999998E-3</v>
      </c>
      <c r="N22" s="333">
        <v>4.1250000000000002E-2</v>
      </c>
      <c r="O22" s="333">
        <v>4.3749999999999997E-2</v>
      </c>
      <c r="P22" s="333">
        <v>5.2557870370370373E-2</v>
      </c>
      <c r="Q22" s="333">
        <v>6.4155092592592597E-2</v>
      </c>
      <c r="R22" s="333">
        <v>9.3124999999999999E-2</v>
      </c>
      <c r="S22" s="333">
        <v>0.11216435185185185</v>
      </c>
      <c r="T22" s="333">
        <v>0.20427083333333335</v>
      </c>
      <c r="U22" s="333">
        <v>0.28180555555555553</v>
      </c>
      <c r="V22" s="333">
        <v>0.47423611111111114</v>
      </c>
      <c r="W22" s="333">
        <v>0.51962962962962966</v>
      </c>
      <c r="X22" s="333">
        <v>0.68806712962962968</v>
      </c>
      <c r="Y22" s="315"/>
    </row>
    <row r="23" spans="1:25" x14ac:dyDescent="0.45">
      <c r="A23" s="323">
        <v>22</v>
      </c>
      <c r="B23" s="331">
        <v>2.9282407407407408E-3</v>
      </c>
      <c r="C23" s="332">
        <v>9.6527777777777775E-3</v>
      </c>
      <c r="D23" s="333">
        <v>1.1689814814814814E-2</v>
      </c>
      <c r="E23" s="333">
        <v>1.2581018518518519E-2</v>
      </c>
      <c r="F23" s="333">
        <v>1.579861111111111E-2</v>
      </c>
      <c r="G23" s="333">
        <v>1.5914351851851853E-2</v>
      </c>
      <c r="H23" s="333">
        <v>1.9976851851851853E-2</v>
      </c>
      <c r="I23" s="333">
        <v>2.2569444444444444E-2</v>
      </c>
      <c r="J23" s="333">
        <v>2.4120370370370372E-2</v>
      </c>
      <c r="K23" s="333">
        <v>3.0428240740740742E-2</v>
      </c>
      <c r="L23" s="333">
        <v>3.2777777777777781E-2</v>
      </c>
      <c r="M23" s="333">
        <v>5.6249999999999998E-3</v>
      </c>
      <c r="N23" s="333">
        <v>4.116898148148148E-2</v>
      </c>
      <c r="O23" s="333">
        <v>4.3657407407407409E-2</v>
      </c>
      <c r="P23" s="333">
        <v>5.2337962962962961E-2</v>
      </c>
      <c r="Q23" s="333">
        <v>6.3726851851851854E-2</v>
      </c>
      <c r="R23" s="333">
        <v>9.2060185185185189E-2</v>
      </c>
      <c r="S23" s="333">
        <v>0.1108912037037037</v>
      </c>
      <c r="T23" s="333">
        <v>0.20193287037037036</v>
      </c>
      <c r="U23" s="333">
        <v>0.27858796296296295</v>
      </c>
      <c r="V23" s="333">
        <v>0.46881944444444446</v>
      </c>
      <c r="W23" s="333">
        <v>0.51369212962962962</v>
      </c>
      <c r="X23" s="333">
        <v>0.6802083333333333</v>
      </c>
      <c r="Y23" s="315"/>
    </row>
    <row r="24" spans="1:25" x14ac:dyDescent="0.45">
      <c r="A24" s="323">
        <v>23</v>
      </c>
      <c r="B24" s="331">
        <v>2.9282407407407408E-3</v>
      </c>
      <c r="C24" s="332">
        <v>9.6527777777777775E-3</v>
      </c>
      <c r="D24" s="333">
        <v>1.1689814814814814E-2</v>
      </c>
      <c r="E24" s="333">
        <v>1.2581018518518519E-2</v>
      </c>
      <c r="F24" s="333">
        <v>1.579861111111111E-2</v>
      </c>
      <c r="G24" s="333">
        <v>1.5914351851851853E-2</v>
      </c>
      <c r="H24" s="333">
        <v>1.9976851851851853E-2</v>
      </c>
      <c r="I24" s="333">
        <v>2.2569444444444444E-2</v>
      </c>
      <c r="J24" s="333">
        <v>2.4120370370370372E-2</v>
      </c>
      <c r="K24" s="333">
        <v>3.0428240740740742E-2</v>
      </c>
      <c r="L24" s="333">
        <v>3.2777777777777781E-2</v>
      </c>
      <c r="M24" s="333">
        <v>5.6249999999999998E-3</v>
      </c>
      <c r="N24" s="333">
        <v>4.116898148148148E-2</v>
      </c>
      <c r="O24" s="333">
        <v>4.3657407407407409E-2</v>
      </c>
      <c r="P24" s="333">
        <v>5.2222222222222225E-2</v>
      </c>
      <c r="Q24" s="333">
        <v>6.3437499999999994E-2</v>
      </c>
      <c r="R24" s="333">
        <v>9.1249999999999998E-2</v>
      </c>
      <c r="S24" s="333">
        <v>0.10990740740740741</v>
      </c>
      <c r="T24" s="333">
        <v>0.20016203703703703</v>
      </c>
      <c r="U24" s="333">
        <v>0.27613425925925927</v>
      </c>
      <c r="V24" s="333">
        <v>0.46469907407407407</v>
      </c>
      <c r="W24" s="333">
        <v>0.5091782407407407</v>
      </c>
      <c r="X24" s="333">
        <v>0.67421296296296296</v>
      </c>
      <c r="Y24" s="315"/>
    </row>
    <row r="25" spans="1:25" x14ac:dyDescent="0.45">
      <c r="A25" s="323">
        <v>24</v>
      </c>
      <c r="B25" s="331">
        <v>2.9282407407407408E-3</v>
      </c>
      <c r="C25" s="332">
        <v>9.6527777777777775E-3</v>
      </c>
      <c r="D25" s="333">
        <v>1.1689814814814814E-2</v>
      </c>
      <c r="E25" s="333">
        <v>1.2581018518518519E-2</v>
      </c>
      <c r="F25" s="333">
        <v>1.579861111111111E-2</v>
      </c>
      <c r="G25" s="333">
        <v>1.5914351851851853E-2</v>
      </c>
      <c r="H25" s="333">
        <v>1.9976851851851853E-2</v>
      </c>
      <c r="I25" s="333">
        <v>2.2569444444444444E-2</v>
      </c>
      <c r="J25" s="333">
        <v>2.4120370370370372E-2</v>
      </c>
      <c r="K25" s="333">
        <v>3.0428240740740742E-2</v>
      </c>
      <c r="L25" s="333">
        <v>3.2777777777777781E-2</v>
      </c>
      <c r="M25" s="333">
        <v>5.6249999999999998E-3</v>
      </c>
      <c r="N25" s="333">
        <v>4.116898148148148E-2</v>
      </c>
      <c r="O25" s="333">
        <v>4.3657407407407409E-2</v>
      </c>
      <c r="P25" s="333">
        <v>5.2141203703703703E-2</v>
      </c>
      <c r="Q25" s="333">
        <v>6.3240740740740736E-2</v>
      </c>
      <c r="R25" s="333">
        <v>9.0682870370370372E-2</v>
      </c>
      <c r="S25" s="333">
        <v>0.10922453703703704</v>
      </c>
      <c r="T25" s="333">
        <v>0.19891203703703703</v>
      </c>
      <c r="U25" s="333">
        <v>0.2744212962962963</v>
      </c>
      <c r="V25" s="333">
        <v>0.46179398148148149</v>
      </c>
      <c r="W25" s="333">
        <v>0.5060069444444445</v>
      </c>
      <c r="X25" s="333">
        <v>0.67001157407407408</v>
      </c>
      <c r="Y25" s="315"/>
    </row>
    <row r="26" spans="1:25" x14ac:dyDescent="0.45">
      <c r="A26" s="335">
        <v>25</v>
      </c>
      <c r="B26" s="336">
        <v>2.9282407407407408E-3</v>
      </c>
      <c r="C26" s="337">
        <v>9.6527777777777775E-3</v>
      </c>
      <c r="D26" s="338">
        <v>1.1689814814814814E-2</v>
      </c>
      <c r="E26" s="338">
        <v>1.2581018518518519E-2</v>
      </c>
      <c r="F26" s="338">
        <v>1.579861111111111E-2</v>
      </c>
      <c r="G26" s="338">
        <v>1.5914351851851853E-2</v>
      </c>
      <c r="H26" s="338">
        <v>1.9976851851851853E-2</v>
      </c>
      <c r="I26" s="339">
        <v>2.2569444444444444E-2</v>
      </c>
      <c r="J26" s="338">
        <v>2.4120370370370372E-2</v>
      </c>
      <c r="K26" s="338">
        <v>3.0428240740740742E-2</v>
      </c>
      <c r="L26" s="338">
        <v>3.2777777777777781E-2</v>
      </c>
      <c r="M26" s="338">
        <v>5.6249999999999998E-3</v>
      </c>
      <c r="N26" s="338">
        <v>4.116898148148148E-2</v>
      </c>
      <c r="O26" s="338">
        <v>4.3657407407407409E-2</v>
      </c>
      <c r="P26" s="338">
        <v>5.2094907407407409E-2</v>
      </c>
      <c r="Q26" s="338">
        <v>6.311342592592592E-2</v>
      </c>
      <c r="R26" s="338">
        <v>9.0335648148148151E-2</v>
      </c>
      <c r="S26" s="338">
        <v>0.10880787037037037</v>
      </c>
      <c r="T26" s="338">
        <v>0.19815972222222222</v>
      </c>
      <c r="U26" s="338">
        <v>0.27336805555555554</v>
      </c>
      <c r="V26" s="338">
        <v>0.46004629629629629</v>
      </c>
      <c r="W26" s="338">
        <v>0.50407407407407412</v>
      </c>
      <c r="X26" s="338">
        <v>0.66746527777777775</v>
      </c>
      <c r="Y26" s="315"/>
    </row>
    <row r="27" spans="1:25" x14ac:dyDescent="0.45">
      <c r="A27" s="323">
        <v>26</v>
      </c>
      <c r="B27" s="331">
        <v>2.9282407407407408E-3</v>
      </c>
      <c r="C27" s="332">
        <v>9.6527777777777775E-3</v>
      </c>
      <c r="D27" s="333">
        <v>1.1689814814814814E-2</v>
      </c>
      <c r="E27" s="333">
        <v>1.2581018518518519E-2</v>
      </c>
      <c r="F27" s="333">
        <v>1.579861111111111E-2</v>
      </c>
      <c r="G27" s="333">
        <v>1.5914351851851853E-2</v>
      </c>
      <c r="H27" s="333">
        <v>1.9976851851851853E-2</v>
      </c>
      <c r="I27" s="333">
        <v>2.2569444444444444E-2</v>
      </c>
      <c r="J27" s="333">
        <v>2.4120370370370372E-2</v>
      </c>
      <c r="K27" s="333">
        <v>3.0428240740740742E-2</v>
      </c>
      <c r="L27" s="333">
        <v>3.2777777777777781E-2</v>
      </c>
      <c r="M27" s="333">
        <v>5.6249999999999998E-3</v>
      </c>
      <c r="N27" s="333">
        <v>4.116898148148148E-2</v>
      </c>
      <c r="O27" s="333">
        <v>4.3657407407407409E-2</v>
      </c>
      <c r="P27" s="333">
        <v>5.2083333333333336E-2</v>
      </c>
      <c r="Q27" s="333">
        <v>6.3078703703703706E-2</v>
      </c>
      <c r="R27" s="333">
        <v>9.0231481481481482E-2</v>
      </c>
      <c r="S27" s="333">
        <v>0.10868055555555556</v>
      </c>
      <c r="T27" s="333">
        <v>0.19791666666666666</v>
      </c>
      <c r="U27" s="333">
        <v>0.27304398148148146</v>
      </c>
      <c r="V27" s="333">
        <v>0.45949074074074076</v>
      </c>
      <c r="W27" s="333">
        <v>0.50347222222222221</v>
      </c>
      <c r="X27" s="333">
        <v>0.66666666666666663</v>
      </c>
      <c r="Y27" s="315"/>
    </row>
    <row r="28" spans="1:25" x14ac:dyDescent="0.45">
      <c r="A28" s="323">
        <v>27</v>
      </c>
      <c r="B28" s="331">
        <v>2.9282407407407408E-3</v>
      </c>
      <c r="C28" s="332">
        <v>9.6527777777777775E-3</v>
      </c>
      <c r="D28" s="333">
        <v>1.1689814814814814E-2</v>
      </c>
      <c r="E28" s="333">
        <v>1.2581018518518519E-2</v>
      </c>
      <c r="F28" s="333">
        <v>1.579861111111111E-2</v>
      </c>
      <c r="G28" s="333">
        <v>1.5914351851851853E-2</v>
      </c>
      <c r="H28" s="333">
        <v>1.9976851851851853E-2</v>
      </c>
      <c r="I28" s="333">
        <v>2.2569444444444444E-2</v>
      </c>
      <c r="J28" s="333">
        <v>2.4120370370370372E-2</v>
      </c>
      <c r="K28" s="333">
        <v>3.0428240740740742E-2</v>
      </c>
      <c r="L28" s="333">
        <v>3.2777777777777781E-2</v>
      </c>
      <c r="M28" s="333">
        <v>5.6481481481481478E-3</v>
      </c>
      <c r="N28" s="333">
        <v>4.116898148148148E-2</v>
      </c>
      <c r="O28" s="333">
        <v>4.3657407407407409E-2</v>
      </c>
      <c r="P28" s="333">
        <v>5.2083333333333336E-2</v>
      </c>
      <c r="Q28" s="333">
        <v>6.3078703703703706E-2</v>
      </c>
      <c r="R28" s="333">
        <v>9.0231481481481482E-2</v>
      </c>
      <c r="S28" s="333">
        <v>0.10868055555555556</v>
      </c>
      <c r="T28" s="333">
        <v>0.19791666666666666</v>
      </c>
      <c r="U28" s="333">
        <v>0.27304398148148146</v>
      </c>
      <c r="V28" s="333">
        <v>0.45949074074074076</v>
      </c>
      <c r="W28" s="333">
        <v>0.50347222222222221</v>
      </c>
      <c r="X28" s="333">
        <v>0.66666666666666663</v>
      </c>
      <c r="Y28" s="315"/>
    </row>
    <row r="29" spans="1:25" x14ac:dyDescent="0.45">
      <c r="A29" s="323">
        <v>28</v>
      </c>
      <c r="B29" s="331">
        <v>2.9282407407407408E-3</v>
      </c>
      <c r="C29" s="332">
        <v>9.6643518518518511E-3</v>
      </c>
      <c r="D29" s="333">
        <v>1.170138888888889E-2</v>
      </c>
      <c r="E29" s="333">
        <v>1.2592592592592593E-2</v>
      </c>
      <c r="F29" s="333">
        <v>1.5810185185185184E-2</v>
      </c>
      <c r="G29" s="333">
        <v>1.5925925925925927E-2</v>
      </c>
      <c r="H29" s="333">
        <v>1.9976851851851853E-2</v>
      </c>
      <c r="I29" s="333">
        <v>2.2569444444444444E-2</v>
      </c>
      <c r="J29" s="333">
        <v>2.4120370370370372E-2</v>
      </c>
      <c r="K29" s="333">
        <v>3.0439814814814815E-2</v>
      </c>
      <c r="L29" s="333">
        <v>3.2789351851851854E-2</v>
      </c>
      <c r="M29" s="333">
        <v>5.6712962962962967E-3</v>
      </c>
      <c r="N29" s="333">
        <v>4.1180555555555554E-2</v>
      </c>
      <c r="O29" s="333">
        <v>4.3668981481481482E-2</v>
      </c>
      <c r="P29" s="333">
        <v>5.2094907407407409E-2</v>
      </c>
      <c r="Q29" s="333">
        <v>6.3090277777777773E-2</v>
      </c>
      <c r="R29" s="333">
        <v>9.0254629629629629E-2</v>
      </c>
      <c r="S29" s="333">
        <v>0.10870370370370371</v>
      </c>
      <c r="T29" s="333">
        <v>0.19795138888888889</v>
      </c>
      <c r="U29" s="333">
        <v>0.27310185185185187</v>
      </c>
      <c r="V29" s="333">
        <v>0.45958333333333334</v>
      </c>
      <c r="W29" s="333">
        <v>0.50357638888888889</v>
      </c>
      <c r="X29" s="333">
        <v>0.66680555555555554</v>
      </c>
      <c r="Y29" s="315"/>
    </row>
    <row r="30" spans="1:25" x14ac:dyDescent="0.45">
      <c r="A30" s="323">
        <v>29</v>
      </c>
      <c r="B30" s="331">
        <v>2.9282407407407408E-3</v>
      </c>
      <c r="C30" s="332">
        <v>9.6759259259259264E-3</v>
      </c>
      <c r="D30" s="333">
        <v>1.1712962962962963E-2</v>
      </c>
      <c r="E30" s="333">
        <v>1.2604166666666666E-2</v>
      </c>
      <c r="F30" s="333">
        <v>1.5821759259259258E-2</v>
      </c>
      <c r="G30" s="333">
        <v>1.59375E-2</v>
      </c>
      <c r="H30" s="333">
        <v>0.02</v>
      </c>
      <c r="I30" s="333">
        <v>2.2592592592592591E-2</v>
      </c>
      <c r="J30" s="333">
        <v>2.4143518518518519E-2</v>
      </c>
      <c r="K30" s="333">
        <v>3.0451388888888889E-2</v>
      </c>
      <c r="L30" s="333">
        <v>3.2812500000000001E-2</v>
      </c>
      <c r="M30" s="333">
        <v>5.6944444444444447E-3</v>
      </c>
      <c r="N30" s="333">
        <v>4.1203703703703701E-2</v>
      </c>
      <c r="O30" s="333">
        <v>4.3692129629629629E-2</v>
      </c>
      <c r="P30" s="333">
        <v>5.212962962962963E-2</v>
      </c>
      <c r="Q30" s="333">
        <v>6.3125000000000001E-2</v>
      </c>
      <c r="R30" s="333">
        <v>9.0300925925925923E-2</v>
      </c>
      <c r="S30" s="333">
        <v>0.10877314814814815</v>
      </c>
      <c r="T30" s="333">
        <v>0.1980787037037037</v>
      </c>
      <c r="U30" s="333">
        <v>0.27326388888888886</v>
      </c>
      <c r="V30" s="333">
        <v>0.45986111111111111</v>
      </c>
      <c r="W30" s="333">
        <v>0.50387731481481479</v>
      </c>
      <c r="X30" s="333">
        <v>0.66719907407407408</v>
      </c>
      <c r="Y30" s="315"/>
    </row>
    <row r="31" spans="1:25" x14ac:dyDescent="0.45">
      <c r="A31" s="335">
        <v>30</v>
      </c>
      <c r="B31" s="336">
        <v>2.9282407407407408E-3</v>
      </c>
      <c r="C31" s="337">
        <v>9.6874999999999999E-3</v>
      </c>
      <c r="D31" s="338">
        <v>1.173611111111111E-2</v>
      </c>
      <c r="E31" s="338">
        <v>1.2627314814814815E-2</v>
      </c>
      <c r="F31" s="338">
        <v>1.5844907407407408E-2</v>
      </c>
      <c r="G31" s="338">
        <v>1.5960648148148147E-2</v>
      </c>
      <c r="H31" s="338">
        <v>2.0011574074074074E-2</v>
      </c>
      <c r="I31" s="339">
        <v>2.2615740740740742E-2</v>
      </c>
      <c r="J31" s="338">
        <v>2.4166666666666666E-2</v>
      </c>
      <c r="K31" s="338">
        <v>3.0497685185185187E-2</v>
      </c>
      <c r="L31" s="338">
        <v>3.2847222222222222E-2</v>
      </c>
      <c r="M31" s="338">
        <v>5.7175925925925927E-3</v>
      </c>
      <c r="N31" s="338">
        <v>4.1250000000000002E-2</v>
      </c>
      <c r="O31" s="338">
        <v>4.3749999999999997E-2</v>
      </c>
      <c r="P31" s="338">
        <v>5.2187499999999998E-2</v>
      </c>
      <c r="Q31" s="338">
        <v>6.3194444444444442E-2</v>
      </c>
      <c r="R31" s="338">
        <v>9.0381944444444445E-2</v>
      </c>
      <c r="S31" s="338">
        <v>0.10886574074074074</v>
      </c>
      <c r="T31" s="338">
        <v>0.19825231481481481</v>
      </c>
      <c r="U31" s="338">
        <v>0.27350694444444446</v>
      </c>
      <c r="V31" s="338">
        <v>0.46027777777777779</v>
      </c>
      <c r="W31" s="338">
        <v>0.50432870370370375</v>
      </c>
      <c r="X31" s="338">
        <v>0.66780092592592588</v>
      </c>
      <c r="Y31" s="315"/>
    </row>
    <row r="32" spans="1:25" x14ac:dyDescent="0.45">
      <c r="A32" s="323">
        <v>31</v>
      </c>
      <c r="B32" s="331">
        <v>2.9282407407407408E-3</v>
      </c>
      <c r="C32" s="332">
        <v>9.7106481481481488E-3</v>
      </c>
      <c r="D32" s="333">
        <v>1.1759259259259259E-2</v>
      </c>
      <c r="E32" s="333">
        <v>1.2650462962962962E-2</v>
      </c>
      <c r="F32" s="333">
        <v>1.5868055555555555E-2</v>
      </c>
      <c r="G32" s="333">
        <v>1.5983796296296298E-2</v>
      </c>
      <c r="H32" s="333">
        <v>2.0046296296296295E-2</v>
      </c>
      <c r="I32" s="333">
        <v>2.2650462962962963E-2</v>
      </c>
      <c r="J32" s="333">
        <v>2.4212962962962964E-2</v>
      </c>
      <c r="K32" s="333">
        <v>3.0543981481481481E-2</v>
      </c>
      <c r="L32" s="333">
        <v>3.290509259259259E-2</v>
      </c>
      <c r="M32" s="333">
        <v>5.7407407407407407E-3</v>
      </c>
      <c r="N32" s="333">
        <v>4.1331018518518517E-2</v>
      </c>
      <c r="O32" s="333">
        <v>4.3819444444444446E-2</v>
      </c>
      <c r="P32" s="333">
        <v>5.226851851851852E-2</v>
      </c>
      <c r="Q32" s="333">
        <v>6.3298611111111111E-2</v>
      </c>
      <c r="R32" s="333">
        <v>9.0497685185185181E-2</v>
      </c>
      <c r="S32" s="333">
        <v>0.10900462962962963</v>
      </c>
      <c r="T32" s="333">
        <v>0.19850694444444444</v>
      </c>
      <c r="U32" s="333">
        <v>0.27386574074074072</v>
      </c>
      <c r="V32" s="333">
        <v>0.46086805555555554</v>
      </c>
      <c r="W32" s="333">
        <v>0.50498842592592597</v>
      </c>
      <c r="X32" s="333">
        <v>0.66866898148148146</v>
      </c>
      <c r="Y32" s="315"/>
    </row>
    <row r="33" spans="1:25" x14ac:dyDescent="0.45">
      <c r="A33" s="323">
        <v>32</v>
      </c>
      <c r="B33" s="331">
        <v>2.9282407407407408E-3</v>
      </c>
      <c r="C33" s="332">
        <v>9.7453703703703695E-3</v>
      </c>
      <c r="D33" s="333">
        <v>1.1782407407407408E-2</v>
      </c>
      <c r="E33" s="333">
        <v>1.2685185185185185E-2</v>
      </c>
      <c r="F33" s="333">
        <v>1.5902777777777776E-2</v>
      </c>
      <c r="G33" s="333">
        <v>1.6018518518518519E-2</v>
      </c>
      <c r="H33" s="333">
        <v>2.0092592592592592E-2</v>
      </c>
      <c r="I33" s="333">
        <v>2.269675925925926E-2</v>
      </c>
      <c r="J33" s="333">
        <v>2.4259259259259258E-2</v>
      </c>
      <c r="K33" s="333">
        <v>3.0601851851851852E-2</v>
      </c>
      <c r="L33" s="333">
        <v>3.2974537037037038E-2</v>
      </c>
      <c r="M33" s="333">
        <v>5.7638888888888887E-3</v>
      </c>
      <c r="N33" s="333">
        <v>4.1412037037037039E-2</v>
      </c>
      <c r="O33" s="333">
        <v>4.3912037037037034E-2</v>
      </c>
      <c r="P33" s="333">
        <v>5.2372685185185182E-2</v>
      </c>
      <c r="Q33" s="333">
        <v>6.3414351851851847E-2</v>
      </c>
      <c r="R33" s="333">
        <v>9.0659722222222225E-2</v>
      </c>
      <c r="S33" s="333">
        <v>0.10918981481481481</v>
      </c>
      <c r="T33" s="333">
        <v>0.19885416666666667</v>
      </c>
      <c r="U33" s="333">
        <v>0.27432870370370371</v>
      </c>
      <c r="V33" s="333">
        <v>0.46165509259259258</v>
      </c>
      <c r="W33" s="333">
        <v>0.5058449074074074</v>
      </c>
      <c r="X33" s="333">
        <v>0.66981481481481486</v>
      </c>
      <c r="Y33" s="315"/>
    </row>
    <row r="34" spans="1:25" x14ac:dyDescent="0.45">
      <c r="A34" s="323">
        <v>33</v>
      </c>
      <c r="B34" s="331">
        <v>2.9282407407407408E-3</v>
      </c>
      <c r="C34" s="332">
        <v>9.780092592592592E-3</v>
      </c>
      <c r="D34" s="333">
        <v>1.1828703703703704E-2</v>
      </c>
      <c r="E34" s="333">
        <v>1.2719907407407407E-2</v>
      </c>
      <c r="F34" s="333">
        <v>1.5949074074074074E-2</v>
      </c>
      <c r="G34" s="333">
        <v>1.6064814814814816E-2</v>
      </c>
      <c r="H34" s="333">
        <v>2.013888888888889E-2</v>
      </c>
      <c r="I34" s="333">
        <v>2.2754629629629628E-2</v>
      </c>
      <c r="J34" s="333">
        <v>2.431712962962963E-2</v>
      </c>
      <c r="K34" s="333">
        <v>3.0682870370370371E-2</v>
      </c>
      <c r="L34" s="333">
        <v>3.3055555555555553E-2</v>
      </c>
      <c r="M34" s="333">
        <v>5.7870370370370367E-3</v>
      </c>
      <c r="N34" s="333">
        <v>4.1516203703703701E-2</v>
      </c>
      <c r="O34" s="333">
        <v>4.4027777777777777E-2</v>
      </c>
      <c r="P34" s="333">
        <v>5.2511574074074072E-2</v>
      </c>
      <c r="Q34" s="333">
        <v>6.356481481481481E-2</v>
      </c>
      <c r="R34" s="333">
        <v>9.0844907407407402E-2</v>
      </c>
      <c r="S34" s="333">
        <v>0.10942129629629629</v>
      </c>
      <c r="T34" s="333">
        <v>0.19927083333333334</v>
      </c>
      <c r="U34" s="333">
        <v>0.27491898148148147</v>
      </c>
      <c r="V34" s="333">
        <v>0.46263888888888888</v>
      </c>
      <c r="W34" s="333">
        <v>0.50692129629629634</v>
      </c>
      <c r="X34" s="333">
        <v>0.67122685185185182</v>
      </c>
      <c r="Y34" s="315"/>
    </row>
    <row r="35" spans="1:25" x14ac:dyDescent="0.45">
      <c r="A35" s="323">
        <v>34</v>
      </c>
      <c r="B35" s="331">
        <v>2.9282407407407408E-3</v>
      </c>
      <c r="C35" s="332">
        <v>9.8148148148148144E-3</v>
      </c>
      <c r="D35" s="333">
        <v>1.1863425925925927E-2</v>
      </c>
      <c r="E35" s="333">
        <v>1.2766203703703703E-2</v>
      </c>
      <c r="F35" s="333">
        <v>1.6006944444444445E-2</v>
      </c>
      <c r="G35" s="333">
        <v>1.6122685185185184E-2</v>
      </c>
      <c r="H35" s="333">
        <v>2.0196759259259258E-2</v>
      </c>
      <c r="I35" s="333">
        <v>2.2824074074074073E-2</v>
      </c>
      <c r="J35" s="333">
        <v>2.4386574074074074E-2</v>
      </c>
      <c r="K35" s="333">
        <v>3.0775462962962963E-2</v>
      </c>
      <c r="L35" s="333">
        <v>3.3148148148148149E-2</v>
      </c>
      <c r="M35" s="333">
        <v>5.8217592592592592E-3</v>
      </c>
      <c r="N35" s="333">
        <v>4.1643518518518517E-2</v>
      </c>
      <c r="O35" s="333">
        <v>4.4166666666666667E-2</v>
      </c>
      <c r="P35" s="333">
        <v>5.2662037037037035E-2</v>
      </c>
      <c r="Q35" s="333">
        <v>6.3738425925925921E-2</v>
      </c>
      <c r="R35" s="333">
        <v>9.1076388888888887E-2</v>
      </c>
      <c r="S35" s="333">
        <v>0.10969907407407407</v>
      </c>
      <c r="T35" s="333">
        <v>0.19978009259259261</v>
      </c>
      <c r="U35" s="333">
        <v>0.27560185185185188</v>
      </c>
      <c r="V35" s="333">
        <v>0.46380787037037036</v>
      </c>
      <c r="W35" s="333">
        <v>0.50819444444444439</v>
      </c>
      <c r="X35" s="333">
        <v>0.67292824074074076</v>
      </c>
      <c r="Y35" s="315"/>
    </row>
    <row r="36" spans="1:25" x14ac:dyDescent="0.45">
      <c r="A36" s="335">
        <v>35</v>
      </c>
      <c r="B36" s="336">
        <v>2.9513888888888888E-3</v>
      </c>
      <c r="C36" s="337">
        <v>9.8611111111111104E-3</v>
      </c>
      <c r="D36" s="338">
        <v>1.1921296296296296E-2</v>
      </c>
      <c r="E36" s="338">
        <v>1.2812499999999999E-2</v>
      </c>
      <c r="F36" s="338">
        <v>1.6064814814814816E-2</v>
      </c>
      <c r="G36" s="338">
        <v>1.6180555555555556E-2</v>
      </c>
      <c r="H36" s="338">
        <v>2.0266203703703703E-2</v>
      </c>
      <c r="I36" s="339">
        <v>2.2893518518518518E-2</v>
      </c>
      <c r="J36" s="338">
        <v>2.4479166666666666E-2</v>
      </c>
      <c r="K36" s="338">
        <v>3.0879629629629628E-2</v>
      </c>
      <c r="L36" s="338">
        <v>3.3275462962962965E-2</v>
      </c>
      <c r="M36" s="338">
        <v>5.8680555555555552E-3</v>
      </c>
      <c r="N36" s="338">
        <v>4.1793981481481481E-2</v>
      </c>
      <c r="O36" s="338">
        <v>4.4328703703703703E-2</v>
      </c>
      <c r="P36" s="338">
        <v>5.2847222222222219E-2</v>
      </c>
      <c r="Q36" s="338">
        <v>6.3946759259259259E-2</v>
      </c>
      <c r="R36" s="338">
        <v>9.133101851851852E-2</v>
      </c>
      <c r="S36" s="338">
        <v>0.11001157407407407</v>
      </c>
      <c r="T36" s="338">
        <v>0.20033564814814814</v>
      </c>
      <c r="U36" s="338">
        <v>0.27638888888888891</v>
      </c>
      <c r="V36" s="338">
        <v>0.46511574074074075</v>
      </c>
      <c r="W36" s="338">
        <v>0.50964120370370369</v>
      </c>
      <c r="X36" s="338">
        <v>0.67482638888888891</v>
      </c>
      <c r="Y36" s="315"/>
    </row>
    <row r="37" spans="1:25" x14ac:dyDescent="0.45">
      <c r="A37" s="323">
        <v>36</v>
      </c>
      <c r="B37" s="331">
        <v>2.9513888888888888E-3</v>
      </c>
      <c r="C37" s="332">
        <v>9.9074074074074082E-3</v>
      </c>
      <c r="D37" s="333">
        <v>1.1967592592592592E-2</v>
      </c>
      <c r="E37" s="333">
        <v>1.2870370370370371E-2</v>
      </c>
      <c r="F37" s="333">
        <v>1.6134259259259258E-2</v>
      </c>
      <c r="G37" s="333">
        <v>1.6250000000000001E-2</v>
      </c>
      <c r="H37" s="333">
        <v>2.0347222222222221E-2</v>
      </c>
      <c r="I37" s="333">
        <v>2.298611111111111E-2</v>
      </c>
      <c r="J37" s="333">
        <v>2.4571759259259258E-2</v>
      </c>
      <c r="K37" s="333">
        <v>3.1006944444444445E-2</v>
      </c>
      <c r="L37" s="333">
        <v>3.3402777777777781E-2</v>
      </c>
      <c r="M37" s="333">
        <v>6.1805555555555555E-3</v>
      </c>
      <c r="N37" s="333">
        <v>4.1967592592592591E-2</v>
      </c>
      <c r="O37" s="333">
        <v>4.4502314814814814E-2</v>
      </c>
      <c r="P37" s="333">
        <v>5.3043981481481484E-2</v>
      </c>
      <c r="Q37" s="333">
        <v>6.4178240740740744E-2</v>
      </c>
      <c r="R37" s="333">
        <v>9.1631944444444446E-2</v>
      </c>
      <c r="S37" s="333">
        <v>0.11037037037037037</v>
      </c>
      <c r="T37" s="333">
        <v>0.20099537037037038</v>
      </c>
      <c r="U37" s="333">
        <v>0.27729166666666666</v>
      </c>
      <c r="V37" s="333">
        <v>0.46663194444444445</v>
      </c>
      <c r="W37" s="333">
        <v>0.51129629629629625</v>
      </c>
      <c r="X37" s="333">
        <v>0.67702546296296295</v>
      </c>
      <c r="Y37" s="315"/>
    </row>
    <row r="38" spans="1:25" x14ac:dyDescent="0.45">
      <c r="A38" s="323">
        <v>37</v>
      </c>
      <c r="B38" s="331">
        <v>2.9629629629629628E-3</v>
      </c>
      <c r="C38" s="332">
        <v>9.9652777777777778E-3</v>
      </c>
      <c r="D38" s="333">
        <v>1.2037037037037037E-2</v>
      </c>
      <c r="E38" s="333">
        <v>1.2939814814814815E-2</v>
      </c>
      <c r="F38" s="333">
        <v>1.6203703703703703E-2</v>
      </c>
      <c r="G38" s="333">
        <v>1.6319444444444445E-2</v>
      </c>
      <c r="H38" s="333">
        <v>2.042824074074074E-2</v>
      </c>
      <c r="I38" s="333">
        <v>2.3090277777777779E-2</v>
      </c>
      <c r="J38" s="333">
        <v>2.4675925925925928E-2</v>
      </c>
      <c r="K38" s="333">
        <v>3.1145833333333334E-2</v>
      </c>
      <c r="L38" s="333">
        <v>3.3553240740740738E-2</v>
      </c>
      <c r="M38" s="333">
        <v>6.2268518518518515E-3</v>
      </c>
      <c r="N38" s="333">
        <v>4.2164351851851849E-2</v>
      </c>
      <c r="O38" s="333">
        <v>4.4710648148148145E-2</v>
      </c>
      <c r="P38" s="333">
        <v>5.3275462962962962E-2</v>
      </c>
      <c r="Q38" s="333">
        <v>6.4444444444444443E-2</v>
      </c>
      <c r="R38" s="333">
        <v>9.1967592592592587E-2</v>
      </c>
      <c r="S38" s="333">
        <v>0.11077546296296296</v>
      </c>
      <c r="T38" s="333">
        <v>0.20172453703703705</v>
      </c>
      <c r="U38" s="333">
        <v>0.27829861111111109</v>
      </c>
      <c r="V38" s="333">
        <v>0.46834490740740742</v>
      </c>
      <c r="W38" s="333">
        <v>0.51317129629629632</v>
      </c>
      <c r="X38" s="333">
        <v>0.67951388888888886</v>
      </c>
      <c r="Y38" s="315"/>
    </row>
    <row r="39" spans="1:25" x14ac:dyDescent="0.45">
      <c r="A39" s="323">
        <v>38</v>
      </c>
      <c r="B39" s="331">
        <v>2.9745370370370373E-3</v>
      </c>
      <c r="C39" s="332">
        <v>1.0023148148148147E-2</v>
      </c>
      <c r="D39" s="333">
        <v>1.2106481481481482E-2</v>
      </c>
      <c r="E39" s="333">
        <v>1.3009259259259259E-2</v>
      </c>
      <c r="F39" s="333">
        <v>1.6296296296296295E-2</v>
      </c>
      <c r="G39" s="333">
        <v>1.6412037037037037E-2</v>
      </c>
      <c r="H39" s="333">
        <v>2.0532407407407409E-2</v>
      </c>
      <c r="I39" s="333">
        <v>2.3206018518518518E-2</v>
      </c>
      <c r="J39" s="333">
        <v>2.480324074074074E-2</v>
      </c>
      <c r="K39" s="333">
        <v>3.1296296296296294E-2</v>
      </c>
      <c r="L39" s="333">
        <v>3.3726851851851855E-2</v>
      </c>
      <c r="M39" s="333">
        <v>6.2384259259259259E-3</v>
      </c>
      <c r="N39" s="333">
        <v>4.2372685185185187E-2</v>
      </c>
      <c r="O39" s="333">
        <v>4.494212962962963E-2</v>
      </c>
      <c r="P39" s="333">
        <v>5.3541666666666668E-2</v>
      </c>
      <c r="Q39" s="333">
        <v>6.474537037037037E-2</v>
      </c>
      <c r="R39" s="333">
        <v>9.2349537037037036E-2</v>
      </c>
      <c r="S39" s="333">
        <v>0.11122685185185185</v>
      </c>
      <c r="T39" s="333">
        <v>0.20255787037037037</v>
      </c>
      <c r="U39" s="333">
        <v>0.27944444444444444</v>
      </c>
      <c r="V39" s="333">
        <v>0.47025462962962961</v>
      </c>
      <c r="W39" s="333">
        <v>0.51526620370370368</v>
      </c>
      <c r="X39" s="333">
        <v>0.68229166666666663</v>
      </c>
      <c r="Y39" s="315"/>
    </row>
    <row r="40" spans="1:25" x14ac:dyDescent="0.45">
      <c r="A40" s="323">
        <v>39</v>
      </c>
      <c r="B40" s="331">
        <v>2.9861111111111113E-3</v>
      </c>
      <c r="C40" s="332">
        <v>1.0092592592592592E-2</v>
      </c>
      <c r="D40" s="333">
        <v>1.2175925925925925E-2</v>
      </c>
      <c r="E40" s="333">
        <v>1.3090277777777777E-2</v>
      </c>
      <c r="F40" s="333">
        <v>1.638888888888889E-2</v>
      </c>
      <c r="G40" s="333">
        <v>1.650462962962963E-2</v>
      </c>
      <c r="H40" s="333">
        <v>2.0636574074074075E-2</v>
      </c>
      <c r="I40" s="333">
        <v>2.3321759259259261E-2</v>
      </c>
      <c r="J40" s="333">
        <v>2.4930555555555556E-2</v>
      </c>
      <c r="K40" s="333">
        <v>3.1469907407407405E-2</v>
      </c>
      <c r="L40" s="333">
        <v>3.3912037037037039E-2</v>
      </c>
      <c r="M40" s="333">
        <v>6.2615740740740739E-3</v>
      </c>
      <c r="N40" s="333">
        <v>4.2615740740740739E-2</v>
      </c>
      <c r="O40" s="333">
        <v>4.5196759259259256E-2</v>
      </c>
      <c r="P40" s="333">
        <v>5.3831018518518521E-2</v>
      </c>
      <c r="Q40" s="333">
        <v>6.5069444444444444E-2</v>
      </c>
      <c r="R40" s="333">
        <v>9.2766203703703698E-2</v>
      </c>
      <c r="S40" s="333">
        <v>0.11173611111111111</v>
      </c>
      <c r="T40" s="333">
        <v>0.20347222222222222</v>
      </c>
      <c r="U40" s="333">
        <v>0.28070601851851851</v>
      </c>
      <c r="V40" s="333">
        <v>0.47238425925925925</v>
      </c>
      <c r="W40" s="333">
        <v>0.51760416666666664</v>
      </c>
      <c r="X40" s="333">
        <v>0.68538194444444445</v>
      </c>
      <c r="Y40" s="315"/>
    </row>
    <row r="41" spans="1:25" x14ac:dyDescent="0.45">
      <c r="A41" s="335">
        <v>40</v>
      </c>
      <c r="B41" s="336">
        <v>3.0092592592592593E-3</v>
      </c>
      <c r="C41" s="337">
        <v>1.0162037037037037E-2</v>
      </c>
      <c r="D41" s="338">
        <v>1.2268518518518519E-2</v>
      </c>
      <c r="E41" s="338">
        <v>1.3182870370370371E-2</v>
      </c>
      <c r="F41" s="338">
        <v>1.6481481481481482E-2</v>
      </c>
      <c r="G41" s="338">
        <v>1.6608796296296295E-2</v>
      </c>
      <c r="H41" s="338">
        <v>2.0763888888888887E-2</v>
      </c>
      <c r="I41" s="339">
        <v>2.3460648148148147E-2</v>
      </c>
      <c r="J41" s="338">
        <v>2.508101851851852E-2</v>
      </c>
      <c r="K41" s="338">
        <v>3.1655092592592596E-2</v>
      </c>
      <c r="L41" s="338">
        <v>3.4108796296296297E-2</v>
      </c>
      <c r="M41" s="338">
        <v>6.3078703703703708E-3</v>
      </c>
      <c r="N41" s="338">
        <v>4.2870370370370371E-2</v>
      </c>
      <c r="O41" s="338">
        <v>4.5474537037037036E-2</v>
      </c>
      <c r="P41" s="338">
        <v>5.4143518518518521E-2</v>
      </c>
      <c r="Q41" s="338">
        <v>6.5428240740740745E-2</v>
      </c>
      <c r="R41" s="338">
        <v>9.3217592592592588E-2</v>
      </c>
      <c r="S41" s="338">
        <v>0.11226851851851852</v>
      </c>
      <c r="T41" s="338">
        <v>0.20445601851851852</v>
      </c>
      <c r="U41" s="338">
        <v>0.28207175925925926</v>
      </c>
      <c r="V41" s="338">
        <v>0.47467592592592595</v>
      </c>
      <c r="W41" s="338">
        <v>0.52011574074074074</v>
      </c>
      <c r="X41" s="338">
        <v>0.68870370370370371</v>
      </c>
      <c r="Y41" s="315"/>
    </row>
    <row r="42" spans="1:25" x14ac:dyDescent="0.45">
      <c r="A42" s="323">
        <v>41</v>
      </c>
      <c r="B42" s="331">
        <v>3.0208333333333333E-3</v>
      </c>
      <c r="C42" s="332">
        <v>1.0243055555555556E-2</v>
      </c>
      <c r="D42" s="333">
        <v>1.2361111111111111E-2</v>
      </c>
      <c r="E42" s="333">
        <v>1.3275462962962963E-2</v>
      </c>
      <c r="F42" s="333">
        <v>1.6597222222222222E-2</v>
      </c>
      <c r="G42" s="333">
        <v>1.6712962962962964E-2</v>
      </c>
      <c r="H42" s="333">
        <v>2.0891203703703703E-2</v>
      </c>
      <c r="I42" s="333">
        <v>2.361111111111111E-2</v>
      </c>
      <c r="J42" s="333">
        <v>2.5243055555555557E-2</v>
      </c>
      <c r="K42" s="333">
        <v>3.1863425925925927E-2</v>
      </c>
      <c r="L42" s="333">
        <v>3.4340277777777775E-2</v>
      </c>
      <c r="M42" s="333">
        <v>6.3425925925925924E-3</v>
      </c>
      <c r="N42" s="333">
        <v>4.3159722222222224E-2</v>
      </c>
      <c r="O42" s="333">
        <v>4.5775462962962962E-2</v>
      </c>
      <c r="P42" s="333">
        <v>5.4479166666666669E-2</v>
      </c>
      <c r="Q42" s="333">
        <v>6.582175925925926E-2</v>
      </c>
      <c r="R42" s="333">
        <v>9.3703703703703706E-2</v>
      </c>
      <c r="S42" s="333">
        <v>0.11287037037037037</v>
      </c>
      <c r="T42" s="333">
        <v>0.20554398148148148</v>
      </c>
      <c r="U42" s="333">
        <v>0.28356481481481483</v>
      </c>
      <c r="V42" s="333">
        <v>0.47719907407407408</v>
      </c>
      <c r="W42" s="333">
        <v>0.52287037037037032</v>
      </c>
      <c r="X42" s="333">
        <v>0.69234953703703705</v>
      </c>
      <c r="Y42" s="315"/>
    </row>
    <row r="43" spans="1:25" x14ac:dyDescent="0.45">
      <c r="A43" s="323">
        <v>42</v>
      </c>
      <c r="B43" s="331">
        <v>3.0439814814814813E-3</v>
      </c>
      <c r="C43" s="332">
        <v>1.0324074074074074E-2</v>
      </c>
      <c r="D43" s="333">
        <v>1.2453703703703703E-2</v>
      </c>
      <c r="E43" s="333">
        <v>1.337962962962963E-2</v>
      </c>
      <c r="F43" s="333">
        <v>1.6712962962962964E-2</v>
      </c>
      <c r="G43" s="333">
        <v>1.6840277777777777E-2</v>
      </c>
      <c r="H43" s="333">
        <v>2.1030092592592593E-2</v>
      </c>
      <c r="I43" s="333">
        <v>2.3773148148148147E-2</v>
      </c>
      <c r="J43" s="333">
        <v>2.5416666666666667E-2</v>
      </c>
      <c r="K43" s="333">
        <v>3.2094907407407405E-2</v>
      </c>
      <c r="L43" s="333">
        <v>3.4583333333333334E-2</v>
      </c>
      <c r="M43" s="333">
        <v>6.3888888888888893E-3</v>
      </c>
      <c r="N43" s="333">
        <v>4.3472222222222225E-2</v>
      </c>
      <c r="O43" s="333">
        <v>4.611111111111111E-2</v>
      </c>
      <c r="P43" s="333">
        <v>5.486111111111111E-2</v>
      </c>
      <c r="Q43" s="333">
        <v>6.6250000000000003E-2</v>
      </c>
      <c r="R43" s="333">
        <v>9.4247685185185184E-2</v>
      </c>
      <c r="S43" s="333">
        <v>0.11351851851851852</v>
      </c>
      <c r="T43" s="333">
        <v>0.20672453703703703</v>
      </c>
      <c r="U43" s="333">
        <v>0.28519675925925925</v>
      </c>
      <c r="V43" s="333">
        <v>0.47993055555555558</v>
      </c>
      <c r="W43" s="333">
        <v>0.52587962962962964</v>
      </c>
      <c r="X43" s="333">
        <v>0.69633101851851853</v>
      </c>
      <c r="Y43" s="315"/>
    </row>
    <row r="44" spans="1:25" x14ac:dyDescent="0.45">
      <c r="A44" s="323">
        <v>43</v>
      </c>
      <c r="B44" s="331">
        <v>3.0555555555555557E-3</v>
      </c>
      <c r="C44" s="332">
        <v>1.0416666666666666E-2</v>
      </c>
      <c r="D44" s="333">
        <v>1.255787037037037E-2</v>
      </c>
      <c r="E44" s="333">
        <v>1.3495370370370371E-2</v>
      </c>
      <c r="F44" s="333">
        <v>1.6851851851851851E-2</v>
      </c>
      <c r="G44" s="333">
        <v>1.6967592592592593E-2</v>
      </c>
      <c r="H44" s="333">
        <v>2.119212962962963E-2</v>
      </c>
      <c r="I44" s="333">
        <v>2.3946759259259258E-2</v>
      </c>
      <c r="J44" s="333">
        <v>2.5601851851851851E-2</v>
      </c>
      <c r="K44" s="333">
        <v>3.2337962962962964E-2</v>
      </c>
      <c r="L44" s="333">
        <v>3.484953703703704E-2</v>
      </c>
      <c r="M44" s="333">
        <v>6.4120370370370373E-3</v>
      </c>
      <c r="N44" s="333">
        <v>4.3807870370370372E-2</v>
      </c>
      <c r="O44" s="333">
        <v>4.6469907407407404E-2</v>
      </c>
      <c r="P44" s="333">
        <v>5.5266203703703706E-2</v>
      </c>
      <c r="Q44" s="333">
        <v>6.671296296296296E-2</v>
      </c>
      <c r="R44" s="333">
        <v>9.4826388888888891E-2</v>
      </c>
      <c r="S44" s="333">
        <v>0.11422453703703704</v>
      </c>
      <c r="T44" s="333">
        <v>0.20800925925925925</v>
      </c>
      <c r="U44" s="333">
        <v>0.28695601851851854</v>
      </c>
      <c r="V44" s="333">
        <v>0.48291666666666666</v>
      </c>
      <c r="W44" s="333">
        <v>0.52913194444444445</v>
      </c>
      <c r="X44" s="333">
        <v>0.70064814814814813</v>
      </c>
      <c r="Y44" s="315"/>
    </row>
    <row r="45" spans="1:25" x14ac:dyDescent="0.45">
      <c r="A45" s="323">
        <v>44</v>
      </c>
      <c r="B45" s="331">
        <v>3.0787037037037037E-3</v>
      </c>
      <c r="C45" s="332">
        <v>1.0520833333333333E-2</v>
      </c>
      <c r="D45" s="333">
        <v>1.2673611111111111E-2</v>
      </c>
      <c r="E45" s="333">
        <v>1.3622685185185186E-2</v>
      </c>
      <c r="F45" s="333">
        <v>1.699074074074074E-2</v>
      </c>
      <c r="G45" s="333">
        <v>1.7118055555555556E-2</v>
      </c>
      <c r="H45" s="333">
        <v>2.1354166666666667E-2</v>
      </c>
      <c r="I45" s="333">
        <v>2.4143518518518519E-2</v>
      </c>
      <c r="J45" s="333">
        <v>2.5810185185185186E-2</v>
      </c>
      <c r="K45" s="333">
        <v>3.259259259259259E-2</v>
      </c>
      <c r="L45" s="333">
        <v>3.5127314814814813E-2</v>
      </c>
      <c r="M45" s="333">
        <v>6.4351851851851853E-3</v>
      </c>
      <c r="N45" s="333">
        <v>4.417824074074074E-2</v>
      </c>
      <c r="O45" s="333">
        <v>4.6863425925925926E-2</v>
      </c>
      <c r="P45" s="333">
        <v>5.5706018518518516E-2</v>
      </c>
      <c r="Q45" s="333">
        <v>6.7210648148148144E-2</v>
      </c>
      <c r="R45" s="333">
        <v>9.5451388888888891E-2</v>
      </c>
      <c r="S45" s="333">
        <v>0.11496527777777778</v>
      </c>
      <c r="T45" s="333">
        <v>0.20936342592592594</v>
      </c>
      <c r="U45" s="333">
        <v>0.2888425925925926</v>
      </c>
      <c r="V45" s="333">
        <v>0.48607638888888888</v>
      </c>
      <c r="W45" s="333">
        <v>0.53260416666666666</v>
      </c>
      <c r="X45" s="333">
        <v>0.70524305555555555</v>
      </c>
      <c r="Y45" s="315"/>
    </row>
    <row r="46" spans="1:25" x14ac:dyDescent="0.45">
      <c r="A46" s="335">
        <v>45</v>
      </c>
      <c r="B46" s="336">
        <v>3.1018518518518517E-3</v>
      </c>
      <c r="C46" s="337">
        <v>1.0636574074074074E-2</v>
      </c>
      <c r="D46" s="338">
        <v>1.2800925925925926E-2</v>
      </c>
      <c r="E46" s="338">
        <v>1.375E-2</v>
      </c>
      <c r="F46" s="338">
        <v>1.7141203703703704E-2</v>
      </c>
      <c r="G46" s="338">
        <v>1.726851851851852E-2</v>
      </c>
      <c r="H46" s="338">
        <v>2.1527777777777778E-2</v>
      </c>
      <c r="I46" s="339">
        <v>2.4340277777777777E-2</v>
      </c>
      <c r="J46" s="338">
        <v>2.6030092592592594E-2</v>
      </c>
      <c r="K46" s="338">
        <v>3.2881944444444443E-2</v>
      </c>
      <c r="L46" s="338">
        <v>3.5439814814814813E-2</v>
      </c>
      <c r="M46" s="338">
        <v>6.4467592592592588E-3</v>
      </c>
      <c r="N46" s="338">
        <v>4.4571759259259262E-2</v>
      </c>
      <c r="O46" s="338">
        <v>4.7280092592592596E-2</v>
      </c>
      <c r="P46" s="338">
        <v>5.6180555555555553E-2</v>
      </c>
      <c r="Q46" s="338">
        <v>6.7743055555555556E-2</v>
      </c>
      <c r="R46" s="338">
        <v>9.6134259259259253E-2</v>
      </c>
      <c r="S46" s="338">
        <v>0.11578703703703704</v>
      </c>
      <c r="T46" s="338">
        <v>0.21086805555555554</v>
      </c>
      <c r="U46" s="338">
        <v>0.29090277777777779</v>
      </c>
      <c r="V46" s="338">
        <v>0.48954861111111109</v>
      </c>
      <c r="W46" s="338">
        <v>0.53641203703703699</v>
      </c>
      <c r="X46" s="338">
        <v>0.71027777777777779</v>
      </c>
      <c r="Y46" s="315"/>
    </row>
    <row r="47" spans="1:25" x14ac:dyDescent="0.45">
      <c r="A47" s="323">
        <v>46</v>
      </c>
      <c r="B47" s="331">
        <v>3.1365740740740742E-3</v>
      </c>
      <c r="C47" s="332">
        <v>1.0752314814814815E-2</v>
      </c>
      <c r="D47" s="333">
        <v>1.2939814814814815E-2</v>
      </c>
      <c r="E47" s="333">
        <v>1.3888888888888888E-2</v>
      </c>
      <c r="F47" s="333">
        <v>1.7314814814814814E-2</v>
      </c>
      <c r="G47" s="333">
        <v>1.7430555555555557E-2</v>
      </c>
      <c r="H47" s="333">
        <v>2.1724537037037039E-2</v>
      </c>
      <c r="I47" s="333">
        <v>2.4571759259259258E-2</v>
      </c>
      <c r="J47" s="333">
        <v>2.6261574074074073E-2</v>
      </c>
      <c r="K47" s="333">
        <v>3.318287037037037E-2</v>
      </c>
      <c r="L47" s="333">
        <v>3.5763888888888887E-2</v>
      </c>
      <c r="M47" s="333">
        <v>6.6203703703703702E-3</v>
      </c>
      <c r="N47" s="333">
        <v>4.4988425925925925E-2</v>
      </c>
      <c r="O47" s="333">
        <v>4.7731481481481479E-2</v>
      </c>
      <c r="P47" s="333">
        <v>5.6689814814814818E-2</v>
      </c>
      <c r="Q47" s="333">
        <v>6.8321759259259263E-2</v>
      </c>
      <c r="R47" s="333">
        <v>9.6851851851851856E-2</v>
      </c>
      <c r="S47" s="333">
        <v>0.11665509259259259</v>
      </c>
      <c r="T47" s="333">
        <v>0.2124537037037037</v>
      </c>
      <c r="U47" s="333">
        <v>0.2930902777777778</v>
      </c>
      <c r="V47" s="333">
        <v>0.49322916666666666</v>
      </c>
      <c r="W47" s="333">
        <v>0.54043981481481485</v>
      </c>
      <c r="X47" s="333">
        <v>0.71561342592592592</v>
      </c>
      <c r="Y47" s="315"/>
    </row>
    <row r="48" spans="1:25" x14ac:dyDescent="0.45">
      <c r="A48" s="323">
        <v>47</v>
      </c>
      <c r="B48" s="331">
        <v>3.1597222222222222E-3</v>
      </c>
      <c r="C48" s="332">
        <v>1.0868055555555556E-2</v>
      </c>
      <c r="D48" s="333">
        <v>1.3078703703703703E-2</v>
      </c>
      <c r="E48" s="333">
        <v>1.4027777777777778E-2</v>
      </c>
      <c r="F48" s="333">
        <v>1.7488425925925925E-2</v>
      </c>
      <c r="G48" s="333">
        <v>1.7604166666666667E-2</v>
      </c>
      <c r="H48" s="333">
        <v>2.193287037037037E-2</v>
      </c>
      <c r="I48" s="333">
        <v>2.480324074074074E-2</v>
      </c>
      <c r="J48" s="333">
        <v>2.6516203703703705E-2</v>
      </c>
      <c r="K48" s="333">
        <v>3.3506944444444443E-2</v>
      </c>
      <c r="L48" s="333">
        <v>3.6122685185185188E-2</v>
      </c>
      <c r="M48" s="333">
        <v>6.7013888888888887E-3</v>
      </c>
      <c r="N48" s="333">
        <v>4.5439814814814815E-2</v>
      </c>
      <c r="O48" s="333">
        <v>4.821759259259259E-2</v>
      </c>
      <c r="P48" s="333">
        <v>5.7233796296296297E-2</v>
      </c>
      <c r="Q48" s="333">
        <v>6.8935185185185183E-2</v>
      </c>
      <c r="R48" s="333">
        <v>9.762731481481482E-2</v>
      </c>
      <c r="S48" s="333">
        <v>0.1175925925925926</v>
      </c>
      <c r="T48" s="333">
        <v>0.21414351851851851</v>
      </c>
      <c r="U48" s="333">
        <v>0.29543981481481479</v>
      </c>
      <c r="V48" s="333">
        <v>0.49717592592592591</v>
      </c>
      <c r="W48" s="333">
        <v>0.54476851851851849</v>
      </c>
      <c r="X48" s="333">
        <v>0.72134259259259259</v>
      </c>
      <c r="Y48" s="315"/>
    </row>
    <row r="49" spans="1:25" x14ac:dyDescent="0.45">
      <c r="A49" s="323">
        <v>48</v>
      </c>
      <c r="B49" s="331">
        <v>3.1944444444444446E-3</v>
      </c>
      <c r="C49" s="332">
        <v>1.0983796296296297E-2</v>
      </c>
      <c r="D49" s="333">
        <v>1.3217592592592593E-2</v>
      </c>
      <c r="E49" s="333">
        <v>1.4178240740740741E-2</v>
      </c>
      <c r="F49" s="333">
        <v>1.7662037037037039E-2</v>
      </c>
      <c r="G49" s="333">
        <v>1.7789351851851851E-2</v>
      </c>
      <c r="H49" s="333">
        <v>2.2152777777777778E-2</v>
      </c>
      <c r="I49" s="333">
        <v>2.5057870370370369E-2</v>
      </c>
      <c r="J49" s="333">
        <v>2.6793981481481481E-2</v>
      </c>
      <c r="K49" s="333">
        <v>3.3865740740740738E-2</v>
      </c>
      <c r="L49" s="333">
        <v>3.650462962962963E-2</v>
      </c>
      <c r="M49" s="333">
        <v>6.7592592592592591E-3</v>
      </c>
      <c r="N49" s="333">
        <v>4.5937499999999999E-2</v>
      </c>
      <c r="O49" s="333">
        <v>4.8738425925925928E-2</v>
      </c>
      <c r="P49" s="333">
        <v>5.7812500000000003E-2</v>
      </c>
      <c r="Q49" s="333">
        <v>6.9594907407407411E-2</v>
      </c>
      <c r="R49" s="333">
        <v>9.8449074074074078E-2</v>
      </c>
      <c r="S49" s="333">
        <v>0.11857638888888888</v>
      </c>
      <c r="T49" s="333">
        <v>0.21594907407407407</v>
      </c>
      <c r="U49" s="333">
        <v>0.29791666666666666</v>
      </c>
      <c r="V49" s="333">
        <v>0.50135416666666666</v>
      </c>
      <c r="W49" s="333">
        <v>0.54934027777777783</v>
      </c>
      <c r="X49" s="333">
        <v>0.72740740740740739</v>
      </c>
      <c r="Y49" s="315"/>
    </row>
    <row r="50" spans="1:25" x14ac:dyDescent="0.45">
      <c r="A50" s="323">
        <v>49</v>
      </c>
      <c r="B50" s="331">
        <v>3.2291666666666666E-3</v>
      </c>
      <c r="C50" s="332">
        <v>1.1111111111111112E-2</v>
      </c>
      <c r="D50" s="333">
        <v>1.3356481481481481E-2</v>
      </c>
      <c r="E50" s="333">
        <v>1.4340277777777778E-2</v>
      </c>
      <c r="F50" s="333">
        <v>1.7858796296296296E-2</v>
      </c>
      <c r="G50" s="333">
        <v>1.7986111111111112E-2</v>
      </c>
      <c r="H50" s="333">
        <v>2.2395833333333334E-2</v>
      </c>
      <c r="I50" s="333">
        <v>2.5324074074074075E-2</v>
      </c>
      <c r="J50" s="333">
        <v>2.7083333333333334E-2</v>
      </c>
      <c r="K50" s="333">
        <v>3.4247685185185187E-2</v>
      </c>
      <c r="L50" s="333">
        <v>3.6909722222222219E-2</v>
      </c>
      <c r="M50" s="333">
        <v>6.8171296296296296E-3</v>
      </c>
      <c r="N50" s="333">
        <v>4.6458333333333331E-2</v>
      </c>
      <c r="O50" s="333">
        <v>4.929398148148148E-2</v>
      </c>
      <c r="P50" s="333">
        <v>5.8437500000000003E-2</v>
      </c>
      <c r="Q50" s="333">
        <v>7.03125E-2</v>
      </c>
      <c r="R50" s="333">
        <v>9.9340277777777777E-2</v>
      </c>
      <c r="S50" s="333">
        <v>0.11965277777777777</v>
      </c>
      <c r="T50" s="333">
        <v>0.21789351851851851</v>
      </c>
      <c r="U50" s="333">
        <v>0.30061342592592594</v>
      </c>
      <c r="V50" s="333">
        <v>0.50587962962962962</v>
      </c>
      <c r="W50" s="333">
        <v>0.55430555555555561</v>
      </c>
      <c r="X50" s="333">
        <v>0.73396990740740742</v>
      </c>
      <c r="Y50" s="315"/>
    </row>
    <row r="51" spans="1:25" x14ac:dyDescent="0.45">
      <c r="A51" s="335">
        <v>50</v>
      </c>
      <c r="B51" s="336">
        <v>3.2638888888888891E-3</v>
      </c>
      <c r="C51" s="337">
        <v>1.1238425925925926E-2</v>
      </c>
      <c r="D51" s="338">
        <v>1.3506944444444445E-2</v>
      </c>
      <c r="E51" s="338">
        <v>1.4502314814814815E-2</v>
      </c>
      <c r="F51" s="338">
        <v>1.8055555555555554E-2</v>
      </c>
      <c r="G51" s="338">
        <v>1.818287037037037E-2</v>
      </c>
      <c r="H51" s="338">
        <v>2.2638888888888889E-2</v>
      </c>
      <c r="I51" s="339">
        <v>2.5613425925925925E-2</v>
      </c>
      <c r="J51" s="338">
        <v>2.7395833333333335E-2</v>
      </c>
      <c r="K51" s="338">
        <v>3.4641203703703702E-2</v>
      </c>
      <c r="L51" s="338">
        <v>3.7337962962962962E-2</v>
      </c>
      <c r="M51" s="338">
        <v>6.7939814814814816E-3</v>
      </c>
      <c r="N51" s="338">
        <v>4.7002314814814816E-2</v>
      </c>
      <c r="O51" s="338">
        <v>4.9872685185185187E-2</v>
      </c>
      <c r="P51" s="338">
        <v>5.9097222222222225E-2</v>
      </c>
      <c r="Q51" s="338">
        <v>7.1053240740740736E-2</v>
      </c>
      <c r="R51" s="338">
        <v>0.10027777777777777</v>
      </c>
      <c r="S51" s="338">
        <v>0.12078703703703704</v>
      </c>
      <c r="T51" s="338">
        <v>0.21995370370370371</v>
      </c>
      <c r="U51" s="338">
        <v>0.30344907407407407</v>
      </c>
      <c r="V51" s="338">
        <v>0.51065972222222222</v>
      </c>
      <c r="W51" s="338">
        <v>0.55953703703703705</v>
      </c>
      <c r="X51" s="338">
        <v>0.7409027777777778</v>
      </c>
      <c r="Y51" s="315"/>
    </row>
    <row r="52" spans="1:25" x14ac:dyDescent="0.45">
      <c r="A52" s="323">
        <v>51</v>
      </c>
      <c r="B52" s="331">
        <v>3.2986111111111111E-3</v>
      </c>
      <c r="C52" s="332">
        <v>1.136574074074074E-2</v>
      </c>
      <c r="D52" s="333">
        <v>1.3668981481481482E-2</v>
      </c>
      <c r="E52" s="333">
        <v>1.4664351851851852E-2</v>
      </c>
      <c r="F52" s="333">
        <v>1.8263888888888889E-2</v>
      </c>
      <c r="G52" s="333">
        <v>1.8391203703703705E-2</v>
      </c>
      <c r="H52" s="333">
        <v>2.2905092592592591E-2</v>
      </c>
      <c r="I52" s="333">
        <v>2.5914351851851852E-2</v>
      </c>
      <c r="J52" s="333">
        <v>2.7708333333333335E-2</v>
      </c>
      <c r="K52" s="333">
        <v>3.5046296296296298E-2</v>
      </c>
      <c r="L52" s="333">
        <v>3.7777777777777778E-2</v>
      </c>
      <c r="M52" s="333">
        <v>6.851851851851852E-3</v>
      </c>
      <c r="N52" s="333">
        <v>4.7569444444444442E-2</v>
      </c>
      <c r="O52" s="333">
        <v>5.047453703703704E-2</v>
      </c>
      <c r="P52" s="333">
        <v>5.9780092592592593E-2</v>
      </c>
      <c r="Q52" s="333">
        <v>7.1840277777777781E-2</v>
      </c>
      <c r="R52" s="333">
        <v>0.10128472222222222</v>
      </c>
      <c r="S52" s="333">
        <v>0.12199074074074075</v>
      </c>
      <c r="T52" s="333">
        <v>0.22215277777777778</v>
      </c>
      <c r="U52" s="333">
        <v>0.30648148148148147</v>
      </c>
      <c r="V52" s="333">
        <v>0.51576388888888891</v>
      </c>
      <c r="W52" s="333">
        <v>0.56512731481481482</v>
      </c>
      <c r="X52" s="333">
        <v>0.74831018518518522</v>
      </c>
      <c r="Y52" s="315"/>
    </row>
    <row r="53" spans="1:25" x14ac:dyDescent="0.45">
      <c r="A53" s="323">
        <v>52</v>
      </c>
      <c r="B53" s="331">
        <v>3.3333333333333335E-3</v>
      </c>
      <c r="C53" s="332">
        <v>1.1493055555555555E-2</v>
      </c>
      <c r="D53" s="333">
        <v>1.3819444444444445E-2</v>
      </c>
      <c r="E53" s="333">
        <v>1.4837962962962963E-2</v>
      </c>
      <c r="F53" s="333">
        <v>1.8472222222222223E-2</v>
      </c>
      <c r="G53" s="333">
        <v>1.861111111111111E-2</v>
      </c>
      <c r="H53" s="333">
        <v>2.3171296296296297E-2</v>
      </c>
      <c r="I53" s="333">
        <v>2.6215277777777778E-2</v>
      </c>
      <c r="J53" s="333">
        <v>2.8032407407407409E-2</v>
      </c>
      <c r="K53" s="333">
        <v>3.546296296296296E-2</v>
      </c>
      <c r="L53" s="333">
        <v>3.8229166666666668E-2</v>
      </c>
      <c r="M53" s="333">
        <v>6.898148148148148E-3</v>
      </c>
      <c r="N53" s="333">
        <v>4.8136574074074075E-2</v>
      </c>
      <c r="O53" s="333">
        <v>5.108796296296296E-2</v>
      </c>
      <c r="P53" s="333">
        <v>6.0474537037037035E-2</v>
      </c>
      <c r="Q53" s="333">
        <v>7.2650462962962958E-2</v>
      </c>
      <c r="R53" s="333">
        <v>0.10234953703703703</v>
      </c>
      <c r="S53" s="333">
        <v>0.12327546296296296</v>
      </c>
      <c r="T53" s="333">
        <v>0.22450231481481481</v>
      </c>
      <c r="U53" s="333">
        <v>0.30971064814814814</v>
      </c>
      <c r="V53" s="333">
        <v>0.52120370370370372</v>
      </c>
      <c r="W53" s="333">
        <v>0.57108796296296294</v>
      </c>
      <c r="X53" s="333">
        <v>0.75620370370370371</v>
      </c>
      <c r="Y53" s="315"/>
    </row>
    <row r="54" spans="1:25" x14ac:dyDescent="0.45">
      <c r="A54" s="323">
        <v>53</v>
      </c>
      <c r="B54" s="331">
        <v>3.3680555555555556E-3</v>
      </c>
      <c r="C54" s="332">
        <v>1.1631944444444445E-2</v>
      </c>
      <c r="D54" s="333">
        <v>1.3981481481481482E-2</v>
      </c>
      <c r="E54" s="333">
        <v>1.5011574074074075E-2</v>
      </c>
      <c r="F54" s="333">
        <v>1.8692129629629628E-2</v>
      </c>
      <c r="G54" s="333">
        <v>1.8819444444444444E-2</v>
      </c>
      <c r="H54" s="333">
        <v>2.34375E-2</v>
      </c>
      <c r="I54" s="333">
        <v>2.6516203703703705E-2</v>
      </c>
      <c r="J54" s="333">
        <v>2.8368055555555556E-2</v>
      </c>
      <c r="K54" s="333">
        <v>3.5891203703703703E-2</v>
      </c>
      <c r="L54" s="333">
        <v>3.8692129629629632E-2</v>
      </c>
      <c r="M54" s="333">
        <v>6.9212962962962961E-3</v>
      </c>
      <c r="N54" s="333">
        <v>4.8726851851851855E-2</v>
      </c>
      <c r="O54" s="333">
        <v>5.1712962962962961E-2</v>
      </c>
      <c r="P54" s="333">
        <v>6.1203703703703705E-2</v>
      </c>
      <c r="Q54" s="333">
        <v>7.3495370370370364E-2</v>
      </c>
      <c r="R54" s="333">
        <v>0.10347222222222222</v>
      </c>
      <c r="S54" s="333">
        <v>0.12462962962962963</v>
      </c>
      <c r="T54" s="333">
        <v>0.22696759259259258</v>
      </c>
      <c r="U54" s="333">
        <v>0.31312499999999999</v>
      </c>
      <c r="V54" s="333">
        <v>0.52694444444444444</v>
      </c>
      <c r="W54" s="333">
        <v>0.57737268518518514</v>
      </c>
      <c r="X54" s="333">
        <v>0.76452546296296298</v>
      </c>
      <c r="Y54" s="315"/>
    </row>
    <row r="55" spans="1:25" x14ac:dyDescent="0.45">
      <c r="A55" s="323">
        <v>54</v>
      </c>
      <c r="B55" s="331">
        <v>3.4027777777777776E-3</v>
      </c>
      <c r="C55" s="332">
        <v>1.1770833333333333E-2</v>
      </c>
      <c r="D55" s="333">
        <v>1.4143518518518519E-2</v>
      </c>
      <c r="E55" s="333">
        <v>1.5185185185185185E-2</v>
      </c>
      <c r="F55" s="333">
        <v>1.8912037037037036E-2</v>
      </c>
      <c r="G55" s="333">
        <v>1.9050925925925926E-2</v>
      </c>
      <c r="H55" s="333">
        <v>2.3715277777777776E-2</v>
      </c>
      <c r="I55" s="333">
        <v>2.6828703703703705E-2</v>
      </c>
      <c r="J55" s="333">
        <v>2.8703703703703703E-2</v>
      </c>
      <c r="K55" s="333">
        <v>3.6319444444444446E-2</v>
      </c>
      <c r="L55" s="333">
        <v>3.9166666666666669E-2</v>
      </c>
      <c r="M55" s="333">
        <v>6.9560185185185185E-3</v>
      </c>
      <c r="N55" s="333">
        <v>4.9328703703703701E-2</v>
      </c>
      <c r="O55" s="333">
        <v>5.2349537037037035E-2</v>
      </c>
      <c r="P55" s="333">
        <v>6.1944444444444448E-2</v>
      </c>
      <c r="Q55" s="333">
        <v>7.4374999999999997E-2</v>
      </c>
      <c r="R55" s="333">
        <v>0.1046875</v>
      </c>
      <c r="S55" s="333">
        <v>0.12609953703703702</v>
      </c>
      <c r="T55" s="333">
        <v>0.22962962962962963</v>
      </c>
      <c r="U55" s="333">
        <v>0.31679398148148147</v>
      </c>
      <c r="V55" s="333">
        <v>0.53311342592592592</v>
      </c>
      <c r="W55" s="333">
        <v>0.58414351851851853</v>
      </c>
      <c r="X55" s="333">
        <v>0.77348379629629627</v>
      </c>
      <c r="Y55" s="315"/>
    </row>
    <row r="56" spans="1:25" x14ac:dyDescent="0.45">
      <c r="A56" s="335">
        <v>55</v>
      </c>
      <c r="B56" s="336">
        <v>3.449074074074074E-3</v>
      </c>
      <c r="C56" s="337">
        <v>1.1909722222222223E-2</v>
      </c>
      <c r="D56" s="338">
        <v>1.4317129629629629E-2</v>
      </c>
      <c r="E56" s="338">
        <v>1.5370370370370371E-2</v>
      </c>
      <c r="F56" s="338">
        <v>1.9143518518518518E-2</v>
      </c>
      <c r="G56" s="338">
        <v>1.9270833333333334E-2</v>
      </c>
      <c r="H56" s="338">
        <v>2.3993055555555556E-2</v>
      </c>
      <c r="I56" s="339">
        <v>2.7152777777777779E-2</v>
      </c>
      <c r="J56" s="338">
        <v>2.9050925925925924E-2</v>
      </c>
      <c r="K56" s="338">
        <v>3.6770833333333336E-2</v>
      </c>
      <c r="L56" s="338">
        <v>3.9641203703703706E-2</v>
      </c>
      <c r="M56" s="338">
        <v>6.9791666666666665E-3</v>
      </c>
      <c r="N56" s="338">
        <v>4.9953703703703702E-2</v>
      </c>
      <c r="O56" s="338">
        <v>5.3009259259259256E-2</v>
      </c>
      <c r="P56" s="338">
        <v>6.2719907407407405E-2</v>
      </c>
      <c r="Q56" s="338">
        <v>7.5300925925925924E-2</v>
      </c>
      <c r="R56" s="338">
        <v>0.10597222222222222</v>
      </c>
      <c r="S56" s="338">
        <v>0.12763888888888889</v>
      </c>
      <c r="T56" s="338">
        <v>0.23243055555555556</v>
      </c>
      <c r="U56" s="338">
        <v>0.32065972222222222</v>
      </c>
      <c r="V56" s="338">
        <v>0.53962962962962968</v>
      </c>
      <c r="W56" s="338">
        <v>0.59127314814814813</v>
      </c>
      <c r="X56" s="338">
        <v>0.78292824074074074</v>
      </c>
      <c r="Y56" s="315"/>
    </row>
    <row r="57" spans="1:25" x14ac:dyDescent="0.45">
      <c r="A57" s="323">
        <v>56</v>
      </c>
      <c r="B57" s="331">
        <v>3.4837962962962965E-3</v>
      </c>
      <c r="C57" s="332">
        <v>1.2048611111111111E-2</v>
      </c>
      <c r="D57" s="333">
        <v>1.4490740740740742E-2</v>
      </c>
      <c r="E57" s="333">
        <v>1.5555555555555555E-2</v>
      </c>
      <c r="F57" s="333">
        <v>1.9375E-2</v>
      </c>
      <c r="G57" s="333">
        <v>1.9502314814814816E-2</v>
      </c>
      <c r="H57" s="333">
        <v>2.4282407407407409E-2</v>
      </c>
      <c r="I57" s="333">
        <v>2.7488425925925927E-2</v>
      </c>
      <c r="J57" s="333">
        <v>2.9409722222222223E-2</v>
      </c>
      <c r="K57" s="333">
        <v>3.7222222222222219E-2</v>
      </c>
      <c r="L57" s="333">
        <v>4.0138888888888891E-2</v>
      </c>
      <c r="M57" s="333">
        <v>7.037037037037037E-3</v>
      </c>
      <c r="N57" s="333">
        <v>5.0578703703703702E-2</v>
      </c>
      <c r="O57" s="333">
        <v>5.3680555555555558E-2</v>
      </c>
      <c r="P57" s="333">
        <v>6.3518518518518516E-2</v>
      </c>
      <c r="Q57" s="333">
        <v>7.6249999999999998E-2</v>
      </c>
      <c r="R57" s="333">
        <v>0.10732638888888889</v>
      </c>
      <c r="S57" s="333">
        <v>0.12927083333333333</v>
      </c>
      <c r="T57" s="333">
        <v>0.23541666666666666</v>
      </c>
      <c r="U57" s="333">
        <v>0.32478009259259261</v>
      </c>
      <c r="V57" s="333">
        <v>0.54656249999999995</v>
      </c>
      <c r="W57" s="333">
        <v>0.59887731481481477</v>
      </c>
      <c r="X57" s="333">
        <v>0.79298611111111106</v>
      </c>
      <c r="Y57" s="315"/>
    </row>
    <row r="58" spans="1:25" x14ac:dyDescent="0.45">
      <c r="A58" s="323">
        <v>57</v>
      </c>
      <c r="B58" s="331">
        <v>3.5300925925925925E-3</v>
      </c>
      <c r="C58" s="332">
        <v>1.2199074074074074E-2</v>
      </c>
      <c r="D58" s="333">
        <v>1.4675925925925926E-2</v>
      </c>
      <c r="E58" s="333">
        <v>1.5740740740740739E-2</v>
      </c>
      <c r="F58" s="333">
        <v>1.9606481481481482E-2</v>
      </c>
      <c r="G58" s="333">
        <v>1.9745370370370371E-2</v>
      </c>
      <c r="H58" s="333">
        <v>2.4583333333333332E-2</v>
      </c>
      <c r="I58" s="333">
        <v>2.7824074074074074E-2</v>
      </c>
      <c r="J58" s="333">
        <v>2.9768518518518517E-2</v>
      </c>
      <c r="K58" s="333">
        <v>3.7696759259259256E-2</v>
      </c>
      <c r="L58" s="333">
        <v>4.0648148148148149E-2</v>
      </c>
      <c r="M58" s="333">
        <v>7.1064814814814819E-3</v>
      </c>
      <c r="N58" s="333">
        <v>5.1238425925925923E-2</v>
      </c>
      <c r="O58" s="333">
        <v>5.4386574074074073E-2</v>
      </c>
      <c r="P58" s="333">
        <v>6.4351851851851855E-2</v>
      </c>
      <c r="Q58" s="333">
        <v>7.7256944444444448E-2</v>
      </c>
      <c r="R58" s="333">
        <v>0.10875</v>
      </c>
      <c r="S58" s="333">
        <v>0.13098379629629631</v>
      </c>
      <c r="T58" s="333">
        <v>0.23854166666666668</v>
      </c>
      <c r="U58" s="333">
        <v>0.32908564814814817</v>
      </c>
      <c r="V58" s="333">
        <v>0.55380787037037038</v>
      </c>
      <c r="W58" s="333">
        <v>0.60681712962962964</v>
      </c>
      <c r="X58" s="333">
        <v>0.80350694444444448</v>
      </c>
      <c r="Y58" s="315"/>
    </row>
    <row r="59" spans="1:25" x14ac:dyDescent="0.45">
      <c r="A59" s="323">
        <v>58</v>
      </c>
      <c r="B59" s="331">
        <v>3.5648148148148149E-3</v>
      </c>
      <c r="C59" s="332">
        <v>1.2349537037037037E-2</v>
      </c>
      <c r="D59" s="333">
        <v>1.4849537037037038E-2</v>
      </c>
      <c r="E59" s="333">
        <v>1.59375E-2</v>
      </c>
      <c r="F59" s="333">
        <v>1.9849537037037037E-2</v>
      </c>
      <c r="G59" s="333">
        <v>1.9988425925925927E-2</v>
      </c>
      <c r="H59" s="333">
        <v>2.4884259259259259E-2</v>
      </c>
      <c r="I59" s="333">
        <v>2.8171296296296295E-2</v>
      </c>
      <c r="J59" s="333">
        <v>3.0138888888888889E-2</v>
      </c>
      <c r="K59" s="333">
        <v>3.8171296296296293E-2</v>
      </c>
      <c r="L59" s="333">
        <v>4.116898148148148E-2</v>
      </c>
      <c r="M59" s="333">
        <v>7.1759259259259259E-3</v>
      </c>
      <c r="N59" s="333">
        <v>5.1898148148148152E-2</v>
      </c>
      <c r="O59" s="333">
        <v>5.5092592592592596E-2</v>
      </c>
      <c r="P59" s="333">
        <v>6.519675925925926E-2</v>
      </c>
      <c r="Q59" s="333">
        <v>7.8275462962962963E-2</v>
      </c>
      <c r="R59" s="333">
        <v>0.11023148148148149</v>
      </c>
      <c r="S59" s="333">
        <v>0.13276620370370371</v>
      </c>
      <c r="T59" s="333">
        <v>0.24177083333333332</v>
      </c>
      <c r="U59" s="333">
        <v>0.33355324074074072</v>
      </c>
      <c r="V59" s="333">
        <v>0.56130787037037033</v>
      </c>
      <c r="W59" s="333">
        <v>0.61504629629629626</v>
      </c>
      <c r="X59" s="333">
        <v>0.81439814814814815</v>
      </c>
      <c r="Y59" s="315"/>
    </row>
    <row r="60" spans="1:25" x14ac:dyDescent="0.45">
      <c r="A60" s="323">
        <v>59</v>
      </c>
      <c r="B60" s="331">
        <v>3.6111111111111109E-3</v>
      </c>
      <c r="C60" s="332">
        <v>1.2511574074074074E-2</v>
      </c>
      <c r="D60" s="333">
        <v>1.5034722222222222E-2</v>
      </c>
      <c r="E60" s="333">
        <v>1.6134259259259258E-2</v>
      </c>
      <c r="F60" s="333">
        <v>2.0104166666666666E-2</v>
      </c>
      <c r="G60" s="333">
        <v>2.0243055555555556E-2</v>
      </c>
      <c r="H60" s="333">
        <v>2.5196759259259259E-2</v>
      </c>
      <c r="I60" s="333">
        <v>2.8530092592592593E-2</v>
      </c>
      <c r="J60" s="333">
        <v>3.0520833333333334E-2</v>
      </c>
      <c r="K60" s="333">
        <v>3.8668981481481485E-2</v>
      </c>
      <c r="L60" s="333">
        <v>4.1701388888888892E-2</v>
      </c>
      <c r="M60" s="333">
        <v>7.2222222222222219E-3</v>
      </c>
      <c r="N60" s="333">
        <v>5.258101851851852E-2</v>
      </c>
      <c r="O60" s="333">
        <v>5.5821759259259258E-2</v>
      </c>
      <c r="P60" s="333">
        <v>6.6064814814814812E-2</v>
      </c>
      <c r="Q60" s="333">
        <v>7.9328703703703707E-2</v>
      </c>
      <c r="R60" s="333">
        <v>0.11172453703703704</v>
      </c>
      <c r="S60" s="333">
        <v>0.13457175925925927</v>
      </c>
      <c r="T60" s="333">
        <v>0.24506944444444445</v>
      </c>
      <c r="U60" s="333">
        <v>0.33809027777777778</v>
      </c>
      <c r="V60" s="333">
        <v>0.56895833333333334</v>
      </c>
      <c r="W60" s="333">
        <v>0.6234143518518519</v>
      </c>
      <c r="X60" s="333">
        <v>0.82548611111111114</v>
      </c>
      <c r="Y60" s="315"/>
    </row>
    <row r="61" spans="1:25" x14ac:dyDescent="0.45">
      <c r="A61" s="335">
        <v>60</v>
      </c>
      <c r="B61" s="336">
        <v>3.6574074074074074E-3</v>
      </c>
      <c r="C61" s="337">
        <v>1.2662037037037038E-2</v>
      </c>
      <c r="D61" s="338">
        <v>1.5231481481481481E-2</v>
      </c>
      <c r="E61" s="338">
        <v>1.6342592592592593E-2</v>
      </c>
      <c r="F61" s="338">
        <v>2.0358796296296295E-2</v>
      </c>
      <c r="G61" s="338">
        <v>2.0497685185185185E-2</v>
      </c>
      <c r="H61" s="338">
        <v>2.5520833333333333E-2</v>
      </c>
      <c r="I61" s="339">
        <v>2.8900462962962965E-2</v>
      </c>
      <c r="J61" s="338">
        <v>3.0914351851851853E-2</v>
      </c>
      <c r="K61" s="338">
        <v>3.9166666666666669E-2</v>
      </c>
      <c r="L61" s="338">
        <v>4.2245370370370371E-2</v>
      </c>
      <c r="M61" s="338">
        <v>7.2685185185185188E-3</v>
      </c>
      <c r="N61" s="338">
        <v>5.3287037037037036E-2</v>
      </c>
      <c r="O61" s="338">
        <v>5.6562500000000002E-2</v>
      </c>
      <c r="P61" s="338">
        <v>6.6967592592592592E-2</v>
      </c>
      <c r="Q61" s="338">
        <v>8.0428240740740745E-2</v>
      </c>
      <c r="R61" s="338">
        <v>0.11328703703703703</v>
      </c>
      <c r="S61" s="338">
        <v>0.13644675925925925</v>
      </c>
      <c r="T61" s="338">
        <v>0.2484837962962963</v>
      </c>
      <c r="U61" s="338">
        <v>0.34280092592592593</v>
      </c>
      <c r="V61" s="338">
        <v>0.57688657407407407</v>
      </c>
      <c r="W61" s="338">
        <v>0.63210648148148152</v>
      </c>
      <c r="X61" s="338">
        <v>0.83699074074074076</v>
      </c>
      <c r="Y61" s="315"/>
    </row>
    <row r="62" spans="1:25" x14ac:dyDescent="0.45">
      <c r="A62" s="323">
        <v>61</v>
      </c>
      <c r="B62" s="331">
        <v>3.7037037037037038E-3</v>
      </c>
      <c r="C62" s="332">
        <v>1.2824074074074075E-2</v>
      </c>
      <c r="D62" s="333">
        <v>1.5428240740740741E-2</v>
      </c>
      <c r="E62" s="333">
        <v>1.6550925925925927E-2</v>
      </c>
      <c r="F62" s="333">
        <v>2.0613425925925927E-2</v>
      </c>
      <c r="G62" s="333">
        <v>2.0763888888888887E-2</v>
      </c>
      <c r="H62" s="333">
        <v>2.5844907407407407E-2</v>
      </c>
      <c r="I62" s="333">
        <v>2.9270833333333333E-2</v>
      </c>
      <c r="J62" s="333">
        <v>3.1319444444444441E-2</v>
      </c>
      <c r="K62" s="333">
        <v>3.9687500000000001E-2</v>
      </c>
      <c r="L62" s="333">
        <v>4.2812500000000003E-2</v>
      </c>
      <c r="M62" s="333">
        <v>7.4074074074074077E-3</v>
      </c>
      <c r="N62" s="333">
        <v>5.4016203703703705E-2</v>
      </c>
      <c r="O62" s="333">
        <v>5.7337962962962966E-2</v>
      </c>
      <c r="P62" s="333">
        <v>6.7881944444444439E-2</v>
      </c>
      <c r="Q62" s="333">
        <v>8.1539351851851849E-2</v>
      </c>
      <c r="R62" s="333">
        <v>0.11488425925925926</v>
      </c>
      <c r="S62" s="333">
        <v>0.13837962962962963</v>
      </c>
      <c r="T62" s="333">
        <v>0.25199074074074074</v>
      </c>
      <c r="U62" s="333">
        <v>0.34765046296296298</v>
      </c>
      <c r="V62" s="333">
        <v>0.58503472222222219</v>
      </c>
      <c r="W62" s="333">
        <v>0.64104166666666662</v>
      </c>
      <c r="X62" s="333">
        <v>0.84881944444444446</v>
      </c>
      <c r="Y62" s="315"/>
    </row>
    <row r="63" spans="1:25" x14ac:dyDescent="0.45">
      <c r="A63" s="323">
        <v>62</v>
      </c>
      <c r="B63" s="331">
        <v>3.7499999999999999E-3</v>
      </c>
      <c r="C63" s="332">
        <v>1.2997685185185185E-2</v>
      </c>
      <c r="D63" s="333">
        <v>1.5625E-2</v>
      </c>
      <c r="E63" s="333">
        <v>1.6770833333333332E-2</v>
      </c>
      <c r="F63" s="333">
        <v>2.0891203703703703E-2</v>
      </c>
      <c r="G63" s="333">
        <v>2.1030092592592593E-2</v>
      </c>
      <c r="H63" s="333">
        <v>2.6180555555555554E-2</v>
      </c>
      <c r="I63" s="333">
        <v>2.9652777777777778E-2</v>
      </c>
      <c r="J63" s="333">
        <v>3.1736111111111111E-2</v>
      </c>
      <c r="K63" s="333">
        <v>4.0219907407407406E-2</v>
      </c>
      <c r="L63" s="333">
        <v>4.3391203703703703E-2</v>
      </c>
      <c r="M63" s="333">
        <v>7.5462962962962966E-3</v>
      </c>
      <c r="N63" s="333">
        <v>5.4756944444444441E-2</v>
      </c>
      <c r="O63" s="333">
        <v>5.8125000000000003E-2</v>
      </c>
      <c r="P63" s="333">
        <v>6.8819444444444447E-2</v>
      </c>
      <c r="Q63" s="333">
        <v>8.2685185185185181E-2</v>
      </c>
      <c r="R63" s="333">
        <v>0.11651620370370371</v>
      </c>
      <c r="S63" s="333">
        <v>0.14034722222222223</v>
      </c>
      <c r="T63" s="333">
        <v>0.25557870370370372</v>
      </c>
      <c r="U63" s="333">
        <v>0.35259259259259257</v>
      </c>
      <c r="V63" s="333">
        <v>0.59334490740740742</v>
      </c>
      <c r="W63" s="333">
        <v>0.65015046296296297</v>
      </c>
      <c r="X63" s="333">
        <v>0.86087962962962961</v>
      </c>
      <c r="Y63" s="315"/>
    </row>
    <row r="64" spans="1:25" x14ac:dyDescent="0.45">
      <c r="A64" s="323">
        <v>63</v>
      </c>
      <c r="B64" s="331">
        <v>3.7962962962962963E-3</v>
      </c>
      <c r="C64" s="332">
        <v>1.3171296296296296E-2</v>
      </c>
      <c r="D64" s="333">
        <v>1.5833333333333335E-2</v>
      </c>
      <c r="E64" s="333">
        <v>1.699074074074074E-2</v>
      </c>
      <c r="F64" s="333">
        <v>2.1157407407407406E-2</v>
      </c>
      <c r="G64" s="333">
        <v>2.1307870370370369E-2</v>
      </c>
      <c r="H64" s="333">
        <v>2.6527777777777779E-2</v>
      </c>
      <c r="I64" s="333">
        <v>3.005787037037037E-2</v>
      </c>
      <c r="J64" s="333">
        <v>3.2164351851851854E-2</v>
      </c>
      <c r="K64" s="333">
        <v>4.0775462962962965E-2</v>
      </c>
      <c r="L64" s="333">
        <v>4.3981481481481483E-2</v>
      </c>
      <c r="M64" s="333">
        <v>7.6851851851851855E-3</v>
      </c>
      <c r="N64" s="333">
        <v>5.5509259259259258E-2</v>
      </c>
      <c r="O64" s="333">
        <v>5.8935185185185188E-2</v>
      </c>
      <c r="P64" s="333">
        <v>6.9803240740740735E-2</v>
      </c>
      <c r="Q64" s="333">
        <v>8.385416666666666E-2</v>
      </c>
      <c r="R64" s="333">
        <v>0.1182175925925926</v>
      </c>
      <c r="S64" s="333">
        <v>0.14238425925925927</v>
      </c>
      <c r="T64" s="333">
        <v>0.25929398148148147</v>
      </c>
      <c r="U64" s="333">
        <v>0.35771990740740739</v>
      </c>
      <c r="V64" s="333">
        <v>0.60197916666666662</v>
      </c>
      <c r="W64" s="333">
        <v>0.65959490740740745</v>
      </c>
      <c r="X64" s="333">
        <v>0.87340277777777775</v>
      </c>
      <c r="Y64" s="315"/>
    </row>
    <row r="65" spans="1:25" x14ac:dyDescent="0.45">
      <c r="A65" s="323">
        <v>64</v>
      </c>
      <c r="B65" s="331">
        <v>3.8425925925925928E-3</v>
      </c>
      <c r="C65" s="332">
        <v>1.3344907407407408E-2</v>
      </c>
      <c r="D65" s="333">
        <v>1.6041666666666666E-2</v>
      </c>
      <c r="E65" s="333">
        <v>1.7222222222222222E-2</v>
      </c>
      <c r="F65" s="333">
        <v>2.1446759259259259E-2</v>
      </c>
      <c r="G65" s="333">
        <v>2.1597222222222223E-2</v>
      </c>
      <c r="H65" s="333">
        <v>2.6886574074074073E-2</v>
      </c>
      <c r="I65" s="333">
        <v>3.0451388888888889E-2</v>
      </c>
      <c r="J65" s="333">
        <v>3.259259259259259E-2</v>
      </c>
      <c r="K65" s="333">
        <v>4.1331018518518517E-2</v>
      </c>
      <c r="L65" s="333">
        <v>4.4594907407407409E-2</v>
      </c>
      <c r="M65" s="333">
        <v>7.8819444444444449E-3</v>
      </c>
      <c r="N65" s="333">
        <v>5.6296296296296296E-2</v>
      </c>
      <c r="O65" s="333">
        <v>5.9768518518518519E-2</v>
      </c>
      <c r="P65" s="333">
        <v>7.0787037037037037E-2</v>
      </c>
      <c r="Q65" s="333">
        <v>8.5069444444444448E-2</v>
      </c>
      <c r="R65" s="333">
        <v>0.11994212962962963</v>
      </c>
      <c r="S65" s="333">
        <v>0.14446759259259259</v>
      </c>
      <c r="T65" s="333">
        <v>0.26307870370370373</v>
      </c>
      <c r="U65" s="333">
        <v>0.36295138888888889</v>
      </c>
      <c r="V65" s="333">
        <v>0.61078703703703707</v>
      </c>
      <c r="W65" s="333">
        <v>0.66924768518518518</v>
      </c>
      <c r="X65" s="333">
        <v>0.88616898148148149</v>
      </c>
      <c r="Y65" s="315"/>
    </row>
    <row r="66" spans="1:25" x14ac:dyDescent="0.45">
      <c r="A66" s="335">
        <v>65</v>
      </c>
      <c r="B66" s="336">
        <v>3.8888888888888888E-3</v>
      </c>
      <c r="C66" s="337">
        <v>1.3530092592592592E-2</v>
      </c>
      <c r="D66" s="338">
        <v>1.6261574074074074E-2</v>
      </c>
      <c r="E66" s="338">
        <v>1.7453703703703704E-2</v>
      </c>
      <c r="F66" s="338">
        <v>2.1736111111111112E-2</v>
      </c>
      <c r="G66" s="338">
        <v>2.1886574074074076E-2</v>
      </c>
      <c r="H66" s="338">
        <v>2.7245370370370371E-2</v>
      </c>
      <c r="I66" s="339">
        <v>3.0879629629629628E-2</v>
      </c>
      <c r="J66" s="338">
        <v>3.304398148148148E-2</v>
      </c>
      <c r="K66" s="338">
        <v>4.1909722222222223E-2</v>
      </c>
      <c r="L66" s="338">
        <v>4.521990740740741E-2</v>
      </c>
      <c r="M66" s="338">
        <v>8.0208333333333329E-3</v>
      </c>
      <c r="N66" s="338">
        <v>5.710648148148148E-2</v>
      </c>
      <c r="O66" s="338">
        <v>6.0636574074074072E-2</v>
      </c>
      <c r="P66" s="338">
        <v>7.1817129629629634E-2</v>
      </c>
      <c r="Q66" s="338">
        <v>8.6319444444444449E-2</v>
      </c>
      <c r="R66" s="338">
        <v>0.12173611111111111</v>
      </c>
      <c r="S66" s="338">
        <v>0.14663194444444444</v>
      </c>
      <c r="T66" s="338">
        <v>0.26702546296296298</v>
      </c>
      <c r="U66" s="338">
        <v>0.36837962962962961</v>
      </c>
      <c r="V66" s="338">
        <v>0.61993055555555554</v>
      </c>
      <c r="W66" s="338">
        <v>0.67927083333333338</v>
      </c>
      <c r="X66" s="338">
        <v>0.89944444444444449</v>
      </c>
      <c r="Y66" s="315"/>
    </row>
    <row r="67" spans="1:25" x14ac:dyDescent="0.45">
      <c r="A67" s="323">
        <v>66</v>
      </c>
      <c r="B67" s="331">
        <v>3.9351851851851848E-3</v>
      </c>
      <c r="C67" s="332">
        <v>1.3715277777777778E-2</v>
      </c>
      <c r="D67" s="333">
        <v>1.6493055555555556E-2</v>
      </c>
      <c r="E67" s="333">
        <v>1.7696759259259259E-2</v>
      </c>
      <c r="F67" s="333">
        <v>2.2037037037037036E-2</v>
      </c>
      <c r="G67" s="333">
        <v>2.2187499999999999E-2</v>
      </c>
      <c r="H67" s="333">
        <v>2.7627314814814816E-2</v>
      </c>
      <c r="I67" s="333">
        <v>3.1307870370370368E-2</v>
      </c>
      <c r="J67" s="333">
        <v>3.3506944444444443E-2</v>
      </c>
      <c r="K67" s="333">
        <v>4.2500000000000003E-2</v>
      </c>
      <c r="L67" s="333">
        <v>4.5868055555555558E-2</v>
      </c>
      <c r="M67" s="333">
        <v>8.1018518518518514E-3</v>
      </c>
      <c r="N67" s="333">
        <v>5.7928240740740738E-2</v>
      </c>
      <c r="O67" s="333">
        <v>6.1516203703703705E-2</v>
      </c>
      <c r="P67" s="333">
        <v>7.2870370370370377E-2</v>
      </c>
      <c r="Q67" s="333">
        <v>8.7592592592592597E-2</v>
      </c>
      <c r="R67" s="333">
        <v>0.12358796296296297</v>
      </c>
      <c r="S67" s="333">
        <v>0.14885416666666668</v>
      </c>
      <c r="T67" s="333">
        <v>0.27107638888888891</v>
      </c>
      <c r="U67" s="333">
        <v>0.37398148148148147</v>
      </c>
      <c r="V67" s="333">
        <v>0.62935185185185183</v>
      </c>
      <c r="W67" s="333">
        <v>0.68959490740740736</v>
      </c>
      <c r="X67" s="333">
        <v>0.91311342592592593</v>
      </c>
      <c r="Y67" s="315"/>
    </row>
    <row r="68" spans="1:25" x14ac:dyDescent="0.45">
      <c r="A68" s="323">
        <v>67</v>
      </c>
      <c r="B68" s="331">
        <v>3.9930555555555552E-3</v>
      </c>
      <c r="C68" s="332">
        <v>1.3912037037037037E-2</v>
      </c>
      <c r="D68" s="333">
        <v>1.6724537037037038E-2</v>
      </c>
      <c r="E68" s="333">
        <v>1.7939814814814815E-2</v>
      </c>
      <c r="F68" s="333">
        <v>2.2337962962962962E-2</v>
      </c>
      <c r="G68" s="333">
        <v>2.2499999999999999E-2</v>
      </c>
      <c r="H68" s="333">
        <v>2.8009259259259258E-2</v>
      </c>
      <c r="I68" s="333">
        <v>3.1747685185185184E-2</v>
      </c>
      <c r="J68" s="333">
        <v>3.3981481481481481E-2</v>
      </c>
      <c r="K68" s="333">
        <v>4.3113425925925923E-2</v>
      </c>
      <c r="L68" s="333">
        <v>4.6539351851851853E-2</v>
      </c>
      <c r="M68" s="333">
        <v>8.2175925925925923E-3</v>
      </c>
      <c r="N68" s="333">
        <v>5.8784722222222224E-2</v>
      </c>
      <c r="O68" s="333">
        <v>6.2430555555555559E-2</v>
      </c>
      <c r="P68" s="333">
        <v>7.3969907407407401E-2</v>
      </c>
      <c r="Q68" s="333">
        <v>8.8923611111111106E-2</v>
      </c>
      <c r="R68" s="333">
        <v>0.12547453703703704</v>
      </c>
      <c r="S68" s="333">
        <v>0.15113425925925925</v>
      </c>
      <c r="T68" s="333">
        <v>0.27523148148148147</v>
      </c>
      <c r="U68" s="333">
        <v>0.37969907407407405</v>
      </c>
      <c r="V68" s="333">
        <v>0.63898148148148148</v>
      </c>
      <c r="W68" s="333">
        <v>0.70013888888888887</v>
      </c>
      <c r="X68" s="333">
        <v>0.92708333333333337</v>
      </c>
      <c r="Y68" s="315"/>
    </row>
    <row r="69" spans="1:25" x14ac:dyDescent="0.45">
      <c r="A69" s="323">
        <v>68</v>
      </c>
      <c r="B69" s="331">
        <v>4.0509259259259257E-3</v>
      </c>
      <c r="C69" s="332">
        <v>1.4108796296296296E-2</v>
      </c>
      <c r="D69" s="333">
        <v>1.695601851851852E-2</v>
      </c>
      <c r="E69" s="333">
        <v>1.8194444444444444E-2</v>
      </c>
      <c r="F69" s="333">
        <v>2.2662037037037036E-2</v>
      </c>
      <c r="G69" s="333">
        <v>2.2824074074074073E-2</v>
      </c>
      <c r="H69" s="333">
        <v>2.8402777777777777E-2</v>
      </c>
      <c r="I69" s="333">
        <v>3.2199074074074074E-2</v>
      </c>
      <c r="J69" s="333">
        <v>3.4467592592592591E-2</v>
      </c>
      <c r="K69" s="333">
        <v>4.3749999999999997E-2</v>
      </c>
      <c r="L69" s="333">
        <v>4.7222222222222221E-2</v>
      </c>
      <c r="M69" s="333">
        <v>8.3449074074074068E-3</v>
      </c>
      <c r="N69" s="333">
        <v>5.966435185185185E-2</v>
      </c>
      <c r="O69" s="333">
        <v>6.3368055555555552E-2</v>
      </c>
      <c r="P69" s="333">
        <v>7.5081018518518519E-2</v>
      </c>
      <c r="Q69" s="333">
        <v>9.0289351851851857E-2</v>
      </c>
      <c r="R69" s="333">
        <v>0.12744212962962964</v>
      </c>
      <c r="S69" s="333">
        <v>0.15350694444444443</v>
      </c>
      <c r="T69" s="333">
        <v>0.27954861111111112</v>
      </c>
      <c r="U69" s="333">
        <v>0.38565972222222222</v>
      </c>
      <c r="V69" s="333">
        <v>0.64899305555555553</v>
      </c>
      <c r="W69" s="333">
        <v>0.71112268518518518</v>
      </c>
      <c r="X69" s="333">
        <v>0.94162037037037039</v>
      </c>
      <c r="Y69" s="315"/>
    </row>
    <row r="70" spans="1:25" x14ac:dyDescent="0.45">
      <c r="A70" s="323">
        <v>69</v>
      </c>
      <c r="B70" s="331">
        <v>4.0972222222222226E-3</v>
      </c>
      <c r="C70" s="332">
        <v>1.4305555555555556E-2</v>
      </c>
      <c r="D70" s="333">
        <v>1.7199074074074075E-2</v>
      </c>
      <c r="E70" s="333">
        <v>1.846064814814815E-2</v>
      </c>
      <c r="F70" s="333">
        <v>2.298611111111111E-2</v>
      </c>
      <c r="G70" s="333">
        <v>2.3148148148148147E-2</v>
      </c>
      <c r="H70" s="333">
        <v>2.8807870370370369E-2</v>
      </c>
      <c r="I70" s="333">
        <v>3.2662037037037038E-2</v>
      </c>
      <c r="J70" s="333">
        <v>3.4965277777777776E-2</v>
      </c>
      <c r="K70" s="333">
        <v>4.4398148148148145E-2</v>
      </c>
      <c r="L70" s="333">
        <v>4.791666666666667E-2</v>
      </c>
      <c r="M70" s="333">
        <v>8.4259259259259253E-3</v>
      </c>
      <c r="N70" s="333">
        <v>6.056712962962963E-2</v>
      </c>
      <c r="O70" s="333">
        <v>6.4340277777777774E-2</v>
      </c>
      <c r="P70" s="333">
        <v>7.6249999999999998E-2</v>
      </c>
      <c r="Q70" s="333">
        <v>9.1701388888888888E-2</v>
      </c>
      <c r="R70" s="333">
        <v>0.12945601851851851</v>
      </c>
      <c r="S70" s="333">
        <v>0.15592592592592591</v>
      </c>
      <c r="T70" s="333">
        <v>0.28395833333333331</v>
      </c>
      <c r="U70" s="333">
        <v>0.39173611111111112</v>
      </c>
      <c r="V70" s="333">
        <v>0.65923611111111113</v>
      </c>
      <c r="W70" s="333">
        <v>0.72233796296296293</v>
      </c>
      <c r="X70" s="333">
        <v>0.95648148148148149</v>
      </c>
      <c r="Y70" s="315"/>
    </row>
    <row r="71" spans="1:25" x14ac:dyDescent="0.45">
      <c r="A71" s="335">
        <v>70</v>
      </c>
      <c r="B71" s="336">
        <v>4.1550925925925922E-3</v>
      </c>
      <c r="C71" s="337">
        <v>1.4513888888888889E-2</v>
      </c>
      <c r="D71" s="338">
        <v>1.7453703703703704E-2</v>
      </c>
      <c r="E71" s="338">
        <v>1.8726851851851852E-2</v>
      </c>
      <c r="F71" s="338">
        <v>2.3321759259259261E-2</v>
      </c>
      <c r="G71" s="338">
        <v>2.3483796296296298E-2</v>
      </c>
      <c r="H71" s="338">
        <v>2.9236111111111112E-2</v>
      </c>
      <c r="I71" s="339">
        <v>3.3136574074074075E-2</v>
      </c>
      <c r="J71" s="338">
        <v>3.5486111111111114E-2</v>
      </c>
      <c r="K71" s="338">
        <v>4.5069444444444447E-2</v>
      </c>
      <c r="L71" s="338">
        <v>4.8645833333333333E-2</v>
      </c>
      <c r="M71" s="338">
        <v>8.4837962962962966E-3</v>
      </c>
      <c r="N71" s="338">
        <v>6.1504629629629631E-2</v>
      </c>
      <c r="O71" s="338">
        <v>6.5324074074074076E-2</v>
      </c>
      <c r="P71" s="338">
        <v>7.7430555555555558E-2</v>
      </c>
      <c r="Q71" s="338">
        <v>9.3148148148148147E-2</v>
      </c>
      <c r="R71" s="338">
        <v>0.13155092592592593</v>
      </c>
      <c r="S71" s="338">
        <v>0.15844907407407408</v>
      </c>
      <c r="T71" s="338">
        <v>0.28855324074074074</v>
      </c>
      <c r="U71" s="338">
        <v>0.39807870370370368</v>
      </c>
      <c r="V71" s="338">
        <v>0.6699074074074074</v>
      </c>
      <c r="W71" s="338">
        <v>0.73402777777777772</v>
      </c>
      <c r="X71" s="338"/>
      <c r="Y71" s="315"/>
    </row>
    <row r="72" spans="1:25" x14ac:dyDescent="0.45">
      <c r="A72" s="323">
        <v>71</v>
      </c>
      <c r="B72" s="331">
        <v>4.2129629629629626E-3</v>
      </c>
      <c r="C72" s="332">
        <v>1.4733796296296297E-2</v>
      </c>
      <c r="D72" s="333">
        <v>1.7708333333333333E-2</v>
      </c>
      <c r="E72" s="333">
        <v>1.9004629629629628E-2</v>
      </c>
      <c r="F72" s="333">
        <v>2.3668981481481482E-2</v>
      </c>
      <c r="G72" s="333">
        <v>2.3831018518518519E-2</v>
      </c>
      <c r="H72" s="333">
        <v>2.9664351851851851E-2</v>
      </c>
      <c r="I72" s="333">
        <v>3.363425925925926E-2</v>
      </c>
      <c r="J72" s="333">
        <v>3.6018518518518519E-2</v>
      </c>
      <c r="K72" s="333">
        <v>4.5752314814814815E-2</v>
      </c>
      <c r="L72" s="333">
        <v>4.9398148148148149E-2</v>
      </c>
      <c r="M72" s="333">
        <v>8.564814814814815E-3</v>
      </c>
      <c r="N72" s="333">
        <v>6.2476851851851853E-2</v>
      </c>
      <c r="O72" s="333">
        <v>6.6354166666666672E-2</v>
      </c>
      <c r="P72" s="333">
        <v>7.8680555555555559E-2</v>
      </c>
      <c r="Q72" s="333">
        <v>9.46412037037037E-2</v>
      </c>
      <c r="R72" s="333">
        <v>0.13371527777777778</v>
      </c>
      <c r="S72" s="333">
        <v>0.16105324074074073</v>
      </c>
      <c r="T72" s="333">
        <v>0.29329861111111111</v>
      </c>
      <c r="U72" s="333">
        <v>0.40462962962962962</v>
      </c>
      <c r="V72" s="333">
        <v>0.68092592592592593</v>
      </c>
      <c r="W72" s="333">
        <v>0.74611111111111106</v>
      </c>
      <c r="X72" s="333"/>
      <c r="Y72" s="315"/>
    </row>
    <row r="73" spans="1:25" x14ac:dyDescent="0.45">
      <c r="A73" s="323">
        <v>72</v>
      </c>
      <c r="B73" s="331">
        <v>4.2708333333333331E-3</v>
      </c>
      <c r="C73" s="332">
        <v>1.4953703703703703E-2</v>
      </c>
      <c r="D73" s="333">
        <v>1.7974537037037035E-2</v>
      </c>
      <c r="E73" s="333">
        <v>1.9293981481481481E-2</v>
      </c>
      <c r="F73" s="333">
        <v>2.4016203703703703E-2</v>
      </c>
      <c r="G73" s="333">
        <v>2.4189814814814813E-2</v>
      </c>
      <c r="H73" s="333">
        <v>3.0104166666666668E-2</v>
      </c>
      <c r="I73" s="333">
        <v>3.4143518518518517E-2</v>
      </c>
      <c r="J73" s="333">
        <v>3.6562499999999998E-2</v>
      </c>
      <c r="K73" s="333">
        <v>4.6458333333333331E-2</v>
      </c>
      <c r="L73" s="333">
        <v>5.016203703703704E-2</v>
      </c>
      <c r="M73" s="333">
        <v>8.6574074074074071E-3</v>
      </c>
      <c r="N73" s="333">
        <v>6.3460648148148155E-2</v>
      </c>
      <c r="O73" s="333">
        <v>6.7418981481481483E-2</v>
      </c>
      <c r="P73" s="333">
        <v>7.993055555555556E-2</v>
      </c>
      <c r="Q73" s="333">
        <v>9.6180555555555561E-2</v>
      </c>
      <c r="R73" s="333">
        <v>0.13593749999999999</v>
      </c>
      <c r="S73" s="333">
        <v>0.16372685185185185</v>
      </c>
      <c r="T73" s="333">
        <v>0.2981597222222222</v>
      </c>
      <c r="U73" s="333">
        <v>0.4113310185185185</v>
      </c>
      <c r="V73" s="333">
        <v>0.69221064814814814</v>
      </c>
      <c r="W73" s="333">
        <v>0.75847222222222221</v>
      </c>
      <c r="X73" s="333"/>
      <c r="Y73" s="315"/>
    </row>
    <row r="74" spans="1:25" x14ac:dyDescent="0.45">
      <c r="A74" s="323">
        <v>73</v>
      </c>
      <c r="B74" s="331">
        <v>4.340277777777778E-3</v>
      </c>
      <c r="C74" s="332">
        <v>1.5185185185185185E-2</v>
      </c>
      <c r="D74" s="333">
        <v>1.8252314814814815E-2</v>
      </c>
      <c r="E74" s="333">
        <v>1.9583333333333335E-2</v>
      </c>
      <c r="F74" s="333">
        <v>2.4386574074074074E-2</v>
      </c>
      <c r="G74" s="333">
        <v>2.4560185185185185E-2</v>
      </c>
      <c r="H74" s="333">
        <v>3.0567129629629628E-2</v>
      </c>
      <c r="I74" s="333">
        <v>3.4664351851851849E-2</v>
      </c>
      <c r="J74" s="333">
        <v>3.712962962962963E-2</v>
      </c>
      <c r="K74" s="333">
        <v>4.7199074074074074E-2</v>
      </c>
      <c r="L74" s="333">
        <v>5.0972222222222224E-2</v>
      </c>
      <c r="M74" s="333">
        <v>8.7384259259259255E-3</v>
      </c>
      <c r="N74" s="333">
        <v>6.4490740740740737E-2</v>
      </c>
      <c r="O74" s="333">
        <v>6.851851851851852E-2</v>
      </c>
      <c r="P74" s="333">
        <v>8.1250000000000003E-2</v>
      </c>
      <c r="Q74" s="333">
        <v>9.7777777777777783E-2</v>
      </c>
      <c r="R74" s="333">
        <v>0.13824074074074075</v>
      </c>
      <c r="S74" s="333">
        <v>0.16650462962962964</v>
      </c>
      <c r="T74" s="333">
        <v>0.30322916666666666</v>
      </c>
      <c r="U74" s="333">
        <v>0.41833333333333333</v>
      </c>
      <c r="V74" s="333">
        <v>0.70398148148148143</v>
      </c>
      <c r="W74" s="333">
        <v>0.77136574074074071</v>
      </c>
      <c r="X74" s="333"/>
      <c r="Y74" s="315"/>
    </row>
    <row r="75" spans="1:25" x14ac:dyDescent="0.45">
      <c r="A75" s="323">
        <v>74</v>
      </c>
      <c r="B75" s="331">
        <v>4.3981481481481484E-3</v>
      </c>
      <c r="C75" s="332">
        <v>1.5416666666666667E-2</v>
      </c>
      <c r="D75" s="333">
        <v>1.8530092592592591E-2</v>
      </c>
      <c r="E75" s="333">
        <v>1.9884259259259258E-2</v>
      </c>
      <c r="F75" s="333">
        <v>2.4756944444444446E-2</v>
      </c>
      <c r="G75" s="333">
        <v>2.4930555555555556E-2</v>
      </c>
      <c r="H75" s="333">
        <v>3.1030092592592592E-2</v>
      </c>
      <c r="I75" s="333">
        <v>3.5208333333333335E-2</v>
      </c>
      <c r="J75" s="333">
        <v>3.7708333333333337E-2</v>
      </c>
      <c r="K75" s="333">
        <v>4.7951388888888891E-2</v>
      </c>
      <c r="L75" s="333">
        <v>5.1782407407407409E-2</v>
      </c>
      <c r="M75" s="333">
        <v>8.8078703703703704E-3</v>
      </c>
      <c r="N75" s="333">
        <v>6.5543981481481481E-2</v>
      </c>
      <c r="O75" s="333">
        <v>6.9641203703703705E-2</v>
      </c>
      <c r="P75" s="333">
        <v>8.261574074074074E-2</v>
      </c>
      <c r="Q75" s="333">
        <v>9.9467592592592594E-2</v>
      </c>
      <c r="R75" s="333">
        <v>0.14070601851851852</v>
      </c>
      <c r="S75" s="333">
        <v>0.16946759259259259</v>
      </c>
      <c r="T75" s="333">
        <v>0.30862268518518521</v>
      </c>
      <c r="U75" s="333">
        <v>0.42576388888888889</v>
      </c>
      <c r="V75" s="333">
        <v>0.71650462962962957</v>
      </c>
      <c r="W75" s="333">
        <v>0.78508101851851853</v>
      </c>
      <c r="X75" s="333"/>
      <c r="Y75" s="315"/>
    </row>
    <row r="76" spans="1:25" x14ac:dyDescent="0.45">
      <c r="A76" s="335">
        <v>75</v>
      </c>
      <c r="B76" s="336">
        <v>4.4675925925925924E-3</v>
      </c>
      <c r="C76" s="337">
        <v>1.5659722222222221E-2</v>
      </c>
      <c r="D76" s="338">
        <v>1.8819444444444444E-2</v>
      </c>
      <c r="E76" s="338">
        <v>2.0196759259259258E-2</v>
      </c>
      <c r="F76" s="338">
        <v>2.5150462962962961E-2</v>
      </c>
      <c r="G76" s="338">
        <v>2.5324074074074075E-2</v>
      </c>
      <c r="H76" s="338">
        <v>3.152777777777778E-2</v>
      </c>
      <c r="I76" s="339">
        <v>3.5763888888888887E-2</v>
      </c>
      <c r="J76" s="338">
        <v>3.8321759259259257E-2</v>
      </c>
      <c r="K76" s="338">
        <v>4.8726851851851855E-2</v>
      </c>
      <c r="L76" s="338">
        <v>5.2638888888888888E-2</v>
      </c>
      <c r="M76" s="338">
        <v>8.8773148148148153E-3</v>
      </c>
      <c r="N76" s="338">
        <v>6.6643518518518519E-2</v>
      </c>
      <c r="O76" s="338">
        <v>7.0810185185185184E-2</v>
      </c>
      <c r="P76" s="338">
        <v>8.4062499999999998E-2</v>
      </c>
      <c r="Q76" s="338">
        <v>0.10128472222222222</v>
      </c>
      <c r="R76" s="338">
        <v>0.14344907407407406</v>
      </c>
      <c r="S76" s="338">
        <v>0.17277777777777778</v>
      </c>
      <c r="T76" s="338">
        <v>0.31465277777777778</v>
      </c>
      <c r="U76" s="338">
        <v>0.43409722222222225</v>
      </c>
      <c r="V76" s="338">
        <v>0.73050925925925925</v>
      </c>
      <c r="W76" s="338">
        <v>0.8004282407407407</v>
      </c>
      <c r="X76" s="338"/>
      <c r="Y76" s="315"/>
    </row>
    <row r="77" spans="1:25" x14ac:dyDescent="0.45">
      <c r="A77" s="323">
        <v>76</v>
      </c>
      <c r="B77" s="331">
        <v>4.5370370370370373E-3</v>
      </c>
      <c r="C77" s="332">
        <v>1.5914351851851853E-2</v>
      </c>
      <c r="D77" s="333">
        <v>1.9131944444444444E-2</v>
      </c>
      <c r="E77" s="333">
        <v>2.0532407407407409E-2</v>
      </c>
      <c r="F77" s="333">
        <v>2.5567129629629631E-2</v>
      </c>
      <c r="G77" s="333">
        <v>2.5740740740740741E-2</v>
      </c>
      <c r="H77" s="333">
        <v>3.2048611111111111E-2</v>
      </c>
      <c r="I77" s="333">
        <v>3.636574074074074E-2</v>
      </c>
      <c r="J77" s="333">
        <v>3.8958333333333331E-2</v>
      </c>
      <c r="K77" s="333">
        <v>4.9560185185185186E-2</v>
      </c>
      <c r="L77" s="333">
        <v>5.3541666666666668E-2</v>
      </c>
      <c r="M77" s="333">
        <v>9.0856481481481483E-3</v>
      </c>
      <c r="N77" s="333">
        <v>6.7800925925925931E-2</v>
      </c>
      <c r="O77" s="333">
        <v>7.2048611111111105E-2</v>
      </c>
      <c r="P77" s="333">
        <v>8.5625000000000007E-2</v>
      </c>
      <c r="Q77" s="333">
        <v>0.10324074074074074</v>
      </c>
      <c r="R77" s="333">
        <v>0.14650462962962962</v>
      </c>
      <c r="S77" s="333">
        <v>0.17645833333333333</v>
      </c>
      <c r="T77" s="333">
        <v>0.32134259259259257</v>
      </c>
      <c r="U77" s="333">
        <v>0.44332175925925926</v>
      </c>
      <c r="V77" s="333">
        <v>0.74605324074074075</v>
      </c>
      <c r="W77" s="333">
        <v>0.81745370370370374</v>
      </c>
      <c r="X77" s="333"/>
      <c r="Y77" s="315"/>
    </row>
    <row r="78" spans="1:25" x14ac:dyDescent="0.45">
      <c r="A78" s="323">
        <v>77</v>
      </c>
      <c r="B78" s="331">
        <v>4.6064814814814814E-3</v>
      </c>
      <c r="C78" s="332">
        <v>1.6168981481481482E-2</v>
      </c>
      <c r="D78" s="333">
        <v>1.9456018518518518E-2</v>
      </c>
      <c r="E78" s="333">
        <v>2.087962962962963E-2</v>
      </c>
      <c r="F78" s="333">
        <v>2.6006944444444444E-2</v>
      </c>
      <c r="G78" s="333">
        <v>2.6192129629629631E-2</v>
      </c>
      <c r="H78" s="333">
        <v>3.2627314814814817E-2</v>
      </c>
      <c r="I78" s="333">
        <v>3.7025462962962961E-2</v>
      </c>
      <c r="J78" s="333">
        <v>3.9675925925925927E-2</v>
      </c>
      <c r="K78" s="333">
        <v>5.0497685185185187E-2</v>
      </c>
      <c r="L78" s="333">
        <v>5.4537037037037037E-2</v>
      </c>
      <c r="M78" s="333">
        <v>9.3865740740740732E-3</v>
      </c>
      <c r="N78" s="333">
        <v>6.9097222222222227E-2</v>
      </c>
      <c r="O78" s="333">
        <v>7.3437500000000003E-2</v>
      </c>
      <c r="P78" s="333">
        <v>8.7326388888888884E-2</v>
      </c>
      <c r="Q78" s="333">
        <v>0.10541666666666667</v>
      </c>
      <c r="R78" s="333">
        <v>0.14986111111111111</v>
      </c>
      <c r="S78" s="333">
        <v>0.18049768518518519</v>
      </c>
      <c r="T78" s="333">
        <v>0.32871527777777776</v>
      </c>
      <c r="U78" s="333">
        <v>0.45348379629629632</v>
      </c>
      <c r="V78" s="333">
        <v>0.76314814814814813</v>
      </c>
      <c r="W78" s="333">
        <v>0.83619212962962963</v>
      </c>
      <c r="X78" s="333"/>
      <c r="Y78" s="315"/>
    </row>
    <row r="79" spans="1:25" x14ac:dyDescent="0.45">
      <c r="A79" s="323">
        <v>78</v>
      </c>
      <c r="B79" s="331">
        <v>4.6759259259259263E-3</v>
      </c>
      <c r="C79" s="332">
        <v>1.6446759259259258E-2</v>
      </c>
      <c r="D79" s="333">
        <v>1.9803240740740739E-2</v>
      </c>
      <c r="E79" s="333">
        <v>2.1261574074074075E-2</v>
      </c>
      <c r="F79" s="333">
        <v>2.6504629629629628E-2</v>
      </c>
      <c r="G79" s="333">
        <v>2.6689814814814816E-2</v>
      </c>
      <c r="H79" s="333">
        <v>3.3263888888888891E-2</v>
      </c>
      <c r="I79" s="333">
        <v>3.7766203703703705E-2</v>
      </c>
      <c r="J79" s="333">
        <v>4.0474537037037038E-2</v>
      </c>
      <c r="K79" s="333">
        <v>5.1516203703703703E-2</v>
      </c>
      <c r="L79" s="333">
        <v>5.5671296296296295E-2</v>
      </c>
      <c r="M79" s="333">
        <v>9.6064814814814815E-3</v>
      </c>
      <c r="N79" s="333">
        <v>7.0555555555555552E-2</v>
      </c>
      <c r="O79" s="333">
        <v>7.4988425925925931E-2</v>
      </c>
      <c r="P79" s="333">
        <v>8.925925925925926E-2</v>
      </c>
      <c r="Q79" s="333">
        <v>0.1078587962962963</v>
      </c>
      <c r="R79" s="333">
        <v>0.15361111111111111</v>
      </c>
      <c r="S79" s="333">
        <v>0.18502314814814816</v>
      </c>
      <c r="T79" s="333">
        <v>0.3369328703703704</v>
      </c>
      <c r="U79" s="333">
        <v>0.46483796296296298</v>
      </c>
      <c r="V79" s="333">
        <v>0.78224537037037034</v>
      </c>
      <c r="W79" s="333"/>
      <c r="X79" s="333"/>
      <c r="Y79" s="315"/>
    </row>
    <row r="80" spans="1:25" x14ac:dyDescent="0.45">
      <c r="A80" s="323">
        <v>79</v>
      </c>
      <c r="B80" s="331">
        <v>4.7453703703703703E-3</v>
      </c>
      <c r="C80" s="332">
        <v>1.6759259259259258E-2</v>
      </c>
      <c r="D80" s="333">
        <v>2.0185185185185184E-2</v>
      </c>
      <c r="E80" s="333">
        <v>2.1678240740740741E-2</v>
      </c>
      <c r="F80" s="333">
        <v>2.704861111111111E-2</v>
      </c>
      <c r="G80" s="333">
        <v>2.7245370370370371E-2</v>
      </c>
      <c r="H80" s="333">
        <v>3.3981481481481481E-2</v>
      </c>
      <c r="I80" s="333">
        <v>3.8587962962962963E-2</v>
      </c>
      <c r="J80" s="333">
        <v>4.1354166666666664E-2</v>
      </c>
      <c r="K80" s="333">
        <v>5.2673611111111109E-2</v>
      </c>
      <c r="L80" s="333">
        <v>5.6909722222222223E-2</v>
      </c>
      <c r="M80" s="333">
        <v>9.8611111111111104E-3</v>
      </c>
      <c r="N80" s="333">
        <v>7.2164351851851855E-2</v>
      </c>
      <c r="O80" s="333">
        <v>7.6701388888888888E-2</v>
      </c>
      <c r="P80" s="333">
        <v>9.1388888888888895E-2</v>
      </c>
      <c r="Q80" s="333">
        <v>0.11054398148148148</v>
      </c>
      <c r="R80" s="333">
        <v>0.15774305555555557</v>
      </c>
      <c r="S80" s="333">
        <v>0.19</v>
      </c>
      <c r="T80" s="333">
        <v>0.34600694444444446</v>
      </c>
      <c r="U80" s="333">
        <v>0.47734953703703703</v>
      </c>
      <c r="V80" s="333">
        <v>0.80331018518518515</v>
      </c>
      <c r="W80" s="333"/>
      <c r="X80" s="333"/>
      <c r="Y80" s="315"/>
    </row>
    <row r="81" spans="1:25" x14ac:dyDescent="0.45">
      <c r="A81" s="335">
        <v>80</v>
      </c>
      <c r="B81" s="336">
        <v>4.8263888888888887E-3</v>
      </c>
      <c r="C81" s="337">
        <v>1.7118055555555556E-2</v>
      </c>
      <c r="D81" s="338">
        <v>2.0625000000000001E-2</v>
      </c>
      <c r="E81" s="338">
        <v>2.2152777777777778E-2</v>
      </c>
      <c r="F81" s="338">
        <v>2.7662037037037037E-2</v>
      </c>
      <c r="G81" s="338">
        <v>2.7858796296296295E-2</v>
      </c>
      <c r="H81" s="338">
        <v>3.4768518518518518E-2</v>
      </c>
      <c r="I81" s="339">
        <v>3.9490740740740743E-2</v>
      </c>
      <c r="J81" s="338">
        <v>4.2326388888888886E-2</v>
      </c>
      <c r="K81" s="338">
        <v>5.3946759259259257E-2</v>
      </c>
      <c r="L81" s="338">
        <v>5.828703703703704E-2</v>
      </c>
      <c r="M81" s="338">
        <v>1.0034722222222223E-2</v>
      </c>
      <c r="N81" s="338">
        <v>7.3935185185185187E-2</v>
      </c>
      <c r="O81" s="338">
        <v>7.8611111111111118E-2</v>
      </c>
      <c r="P81" s="338">
        <v>9.3761574074074081E-2</v>
      </c>
      <c r="Q81" s="338">
        <v>0.1135300925925926</v>
      </c>
      <c r="R81" s="338">
        <v>0.16237268518518519</v>
      </c>
      <c r="S81" s="338">
        <v>0.1955787037037037</v>
      </c>
      <c r="T81" s="338">
        <v>0.35615740740740742</v>
      </c>
      <c r="U81" s="338">
        <v>0.49135416666666665</v>
      </c>
      <c r="V81" s="338">
        <v>0.82686342592592588</v>
      </c>
      <c r="W81" s="338"/>
      <c r="X81" s="338"/>
      <c r="Y81" s="315"/>
    </row>
    <row r="82" spans="1:25" x14ac:dyDescent="0.45">
      <c r="A82" s="323">
        <v>81</v>
      </c>
      <c r="B82" s="331">
        <v>4.9189814814814816E-3</v>
      </c>
      <c r="C82" s="332">
        <v>1.7500000000000002E-2</v>
      </c>
      <c r="D82" s="333">
        <v>2.1111111111111112E-2</v>
      </c>
      <c r="E82" s="333">
        <v>2.2685185185185187E-2</v>
      </c>
      <c r="F82" s="333">
        <v>2.8333333333333332E-2</v>
      </c>
      <c r="G82" s="333">
        <v>2.8541666666666667E-2</v>
      </c>
      <c r="H82" s="333">
        <v>3.5648148148148151E-2</v>
      </c>
      <c r="I82" s="333">
        <v>4.0497685185185185E-2</v>
      </c>
      <c r="J82" s="333">
        <v>4.341435185185185E-2</v>
      </c>
      <c r="K82" s="333">
        <v>5.5358796296296295E-2</v>
      </c>
      <c r="L82" s="333">
        <v>5.9837962962962961E-2</v>
      </c>
      <c r="M82" s="333"/>
      <c r="N82" s="333">
        <v>7.5949074074074072E-2</v>
      </c>
      <c r="O82" s="333">
        <v>8.0740740740740738E-2</v>
      </c>
      <c r="P82" s="333">
        <v>9.6412037037037032E-2</v>
      </c>
      <c r="Q82" s="333">
        <v>0.11689814814814815</v>
      </c>
      <c r="R82" s="333">
        <v>0.16753472222222221</v>
      </c>
      <c r="S82" s="333">
        <v>0.20178240740740741</v>
      </c>
      <c r="T82" s="333">
        <v>0.36746527777777777</v>
      </c>
      <c r="U82" s="333">
        <v>0.50695601851851857</v>
      </c>
      <c r="V82" s="333"/>
      <c r="W82" s="333"/>
      <c r="X82" s="333"/>
      <c r="Y82" s="315"/>
    </row>
    <row r="83" spans="1:25" x14ac:dyDescent="0.45">
      <c r="A83" s="323">
        <v>82</v>
      </c>
      <c r="B83" s="331">
        <v>5.0347222222222225E-3</v>
      </c>
      <c r="C83" s="332">
        <v>1.7939814814814815E-2</v>
      </c>
      <c r="D83" s="333">
        <v>2.1643518518518517E-2</v>
      </c>
      <c r="E83" s="333">
        <v>2.326388888888889E-2</v>
      </c>
      <c r="F83" s="333">
        <v>2.9085648148148149E-2</v>
      </c>
      <c r="G83" s="333">
        <v>2.929398148148148E-2</v>
      </c>
      <c r="H83" s="333">
        <v>3.6620370370370373E-2</v>
      </c>
      <c r="I83" s="333">
        <v>4.162037037037037E-2</v>
      </c>
      <c r="J83" s="333">
        <v>4.4618055555555557E-2</v>
      </c>
      <c r="K83" s="333">
        <v>5.693287037037037E-2</v>
      </c>
      <c r="L83" s="333">
        <v>6.1539351851851852E-2</v>
      </c>
      <c r="M83" s="333"/>
      <c r="N83" s="333">
        <v>7.8159722222222228E-2</v>
      </c>
      <c r="O83" s="333">
        <v>8.3113425925925924E-2</v>
      </c>
      <c r="P83" s="333">
        <v>9.9363425925925924E-2</v>
      </c>
      <c r="Q83" s="333">
        <v>0.12061342592592593</v>
      </c>
      <c r="R83" s="333">
        <v>0.17325231481481482</v>
      </c>
      <c r="S83" s="333">
        <v>0.20868055555555556</v>
      </c>
      <c r="T83" s="333">
        <v>0.38002314814814814</v>
      </c>
      <c r="U83" s="333">
        <v>0.52428240740740739</v>
      </c>
      <c r="V83" s="333"/>
      <c r="W83" s="333"/>
      <c r="X83" s="333"/>
      <c r="Y83" s="315"/>
    </row>
    <row r="84" spans="1:25" x14ac:dyDescent="0.45">
      <c r="A84" s="323">
        <v>83</v>
      </c>
      <c r="B84" s="331">
        <v>5.1504629629629626E-3</v>
      </c>
      <c r="C84" s="332">
        <v>1.8414351851851852E-2</v>
      </c>
      <c r="D84" s="333">
        <v>2.2233796296296297E-2</v>
      </c>
      <c r="E84" s="333">
        <v>2.3900462962962964E-2</v>
      </c>
      <c r="F84" s="333">
        <v>2.991898148148148E-2</v>
      </c>
      <c r="G84" s="333">
        <v>3.0138888888888889E-2</v>
      </c>
      <c r="H84" s="333">
        <v>3.7696759259259256E-2</v>
      </c>
      <c r="I84" s="333">
        <v>4.2858796296296298E-2</v>
      </c>
      <c r="J84" s="333">
        <v>4.5960648148148146E-2</v>
      </c>
      <c r="K84" s="333">
        <v>5.8668981481481482E-2</v>
      </c>
      <c r="L84" s="333">
        <v>6.3449074074074074E-2</v>
      </c>
      <c r="M84" s="333"/>
      <c r="N84" s="333">
        <v>8.0625000000000002E-2</v>
      </c>
      <c r="O84" s="333">
        <v>8.5752314814814809E-2</v>
      </c>
      <c r="P84" s="333">
        <v>0.10265046296296296</v>
      </c>
      <c r="Q84" s="333">
        <v>0.1247800925925926</v>
      </c>
      <c r="R84" s="333">
        <v>0.17971064814814816</v>
      </c>
      <c r="S84" s="333">
        <v>0.21644675925925927</v>
      </c>
      <c r="T84" s="333">
        <v>0.39417824074074076</v>
      </c>
      <c r="U84" s="333">
        <v>0.54380787037037037</v>
      </c>
      <c r="V84" s="333"/>
      <c r="W84" s="333"/>
      <c r="X84" s="333"/>
      <c r="Y84" s="315"/>
    </row>
    <row r="85" spans="1:25" x14ac:dyDescent="0.45">
      <c r="A85" s="323">
        <v>84</v>
      </c>
      <c r="B85" s="331">
        <v>5.2893518518518515E-3</v>
      </c>
      <c r="C85" s="332">
        <v>1.894675925925926E-2</v>
      </c>
      <c r="D85" s="333">
        <v>2.2893518518518518E-2</v>
      </c>
      <c r="E85" s="333">
        <v>2.462962962962963E-2</v>
      </c>
      <c r="F85" s="333">
        <v>3.0844907407407408E-2</v>
      </c>
      <c r="G85" s="333">
        <v>3.1064814814814816E-2</v>
      </c>
      <c r="H85" s="333">
        <v>3.8900462962962963E-2</v>
      </c>
      <c r="I85" s="333">
        <v>4.4247685185185189E-2</v>
      </c>
      <c r="J85" s="333">
        <v>4.7453703703703706E-2</v>
      </c>
      <c r="K85" s="333">
        <v>6.0624999999999998E-2</v>
      </c>
      <c r="L85" s="333">
        <v>6.5567129629629628E-2</v>
      </c>
      <c r="M85" s="333"/>
      <c r="N85" s="333">
        <v>8.3402777777777784E-2</v>
      </c>
      <c r="O85" s="333">
        <v>8.8715277777777782E-2</v>
      </c>
      <c r="P85" s="333">
        <v>0.10633101851851852</v>
      </c>
      <c r="Q85" s="333">
        <v>0.12944444444444445</v>
      </c>
      <c r="R85" s="333">
        <v>0.18693287037037037</v>
      </c>
      <c r="S85" s="333">
        <v>0.22515046296296296</v>
      </c>
      <c r="T85" s="333">
        <v>0.41002314814814816</v>
      </c>
      <c r="U85" s="333">
        <v>0.56565972222222227</v>
      </c>
      <c r="V85" s="333"/>
      <c r="W85" s="333"/>
      <c r="X85" s="333"/>
      <c r="Y85" s="315"/>
    </row>
    <row r="86" spans="1:25" x14ac:dyDescent="0.45">
      <c r="A86" s="335">
        <v>85</v>
      </c>
      <c r="B86" s="336">
        <v>5.4398148148148149E-3</v>
      </c>
      <c r="C86" s="337">
        <v>1.954861111111111E-2</v>
      </c>
      <c r="D86" s="338">
        <v>2.3634259259259258E-2</v>
      </c>
      <c r="E86" s="338">
        <v>2.5428240740740741E-2</v>
      </c>
      <c r="F86" s="338">
        <v>3.1886574074074074E-2</v>
      </c>
      <c r="G86" s="338">
        <v>3.2118055555555552E-2</v>
      </c>
      <c r="H86" s="338">
        <v>4.0254629629629626E-2</v>
      </c>
      <c r="I86" s="339">
        <v>4.5798611111111109E-2</v>
      </c>
      <c r="J86" s="338">
        <v>4.9131944444444443E-2</v>
      </c>
      <c r="K86" s="338">
        <v>6.2824074074074074E-2</v>
      </c>
      <c r="L86" s="338">
        <v>6.7974537037037042E-2</v>
      </c>
      <c r="M86" s="338"/>
      <c r="N86" s="338">
        <v>8.6527777777777773E-2</v>
      </c>
      <c r="O86" s="338">
        <v>9.2060185185185189E-2</v>
      </c>
      <c r="P86" s="338">
        <v>0.11050925925925927</v>
      </c>
      <c r="Q86" s="338">
        <v>0.13472222222222222</v>
      </c>
      <c r="R86" s="338">
        <v>0.19513888888888889</v>
      </c>
      <c r="S86" s="338">
        <v>0.23503472222222221</v>
      </c>
      <c r="T86" s="338">
        <v>0.42802083333333335</v>
      </c>
      <c r="U86" s="338">
        <v>0.59049768518518519</v>
      </c>
      <c r="V86" s="338"/>
      <c r="W86" s="338"/>
      <c r="X86" s="338"/>
      <c r="Y86" s="315"/>
    </row>
    <row r="87" spans="1:25" x14ac:dyDescent="0.45">
      <c r="A87" s="323">
        <v>86</v>
      </c>
      <c r="B87" s="331">
        <v>5.6018518518518518E-3</v>
      </c>
      <c r="C87" s="332">
        <v>2.0219907407407409E-2</v>
      </c>
      <c r="D87" s="333">
        <v>2.4467592592592593E-2</v>
      </c>
      <c r="E87" s="333">
        <v>2.6331018518518517E-2</v>
      </c>
      <c r="F87" s="333">
        <v>3.304398148148148E-2</v>
      </c>
      <c r="G87" s="333">
        <v>3.3287037037037039E-2</v>
      </c>
      <c r="H87" s="333">
        <v>4.175925925925926E-2</v>
      </c>
      <c r="I87" s="333">
        <v>4.7534722222222221E-2</v>
      </c>
      <c r="J87" s="333">
        <v>5.1018518518518519E-2</v>
      </c>
      <c r="K87" s="333">
        <v>6.5300925925925929E-2</v>
      </c>
      <c r="L87" s="333">
        <v>7.0659722222222221E-2</v>
      </c>
      <c r="M87" s="333"/>
      <c r="N87" s="333">
        <v>9.0046296296296291E-2</v>
      </c>
      <c r="O87" s="333">
        <v>9.5821759259259259E-2</v>
      </c>
      <c r="P87" s="333">
        <v>0.11520833333333333</v>
      </c>
      <c r="Q87" s="333">
        <v>0.14070601851851852</v>
      </c>
      <c r="R87" s="333">
        <v>0.20446759259259259</v>
      </c>
      <c r="S87" s="333">
        <v>0.24627314814814816</v>
      </c>
      <c r="T87" s="333">
        <v>0.44848379629629631</v>
      </c>
      <c r="U87" s="333">
        <v>0.61872685185185183</v>
      </c>
      <c r="V87" s="333"/>
      <c r="W87" s="333"/>
      <c r="X87" s="333"/>
      <c r="Y87" s="315"/>
    </row>
    <row r="88" spans="1:25" x14ac:dyDescent="0.45">
      <c r="A88" s="323">
        <v>87</v>
      </c>
      <c r="B88" s="331">
        <v>5.7986111111111112E-3</v>
      </c>
      <c r="C88" s="332">
        <v>2.0960648148148148E-2</v>
      </c>
      <c r="D88" s="333">
        <v>2.5405092592592594E-2</v>
      </c>
      <c r="E88" s="333">
        <v>2.7349537037037037E-2</v>
      </c>
      <c r="F88" s="333">
        <v>3.4351851851851849E-2</v>
      </c>
      <c r="G88" s="333">
        <v>3.4606481481481481E-2</v>
      </c>
      <c r="H88" s="333">
        <v>4.3460648148148151E-2</v>
      </c>
      <c r="I88" s="333">
        <v>4.9502314814814811E-2</v>
      </c>
      <c r="J88" s="333">
        <v>5.3124999999999999E-2</v>
      </c>
      <c r="K88" s="333">
        <v>6.8090277777777777E-2</v>
      </c>
      <c r="L88" s="333">
        <v>7.3703703703703702E-2</v>
      </c>
      <c r="M88" s="333"/>
      <c r="N88" s="333">
        <v>9.4016203703703699E-2</v>
      </c>
      <c r="O88" s="333">
        <v>0.10008101851851851</v>
      </c>
      <c r="P88" s="333">
        <v>0.12053240740740741</v>
      </c>
      <c r="Q88" s="333">
        <v>0.14748842592592593</v>
      </c>
      <c r="R88" s="333">
        <v>0.21509259259259259</v>
      </c>
      <c r="S88" s="333">
        <v>0.25907407407407407</v>
      </c>
      <c r="T88" s="333">
        <v>0.47179398148148149</v>
      </c>
      <c r="U88" s="333">
        <v>0.65087962962962964</v>
      </c>
      <c r="V88" s="333"/>
      <c r="W88" s="333"/>
      <c r="X88" s="333"/>
      <c r="Y88" s="315"/>
    </row>
    <row r="89" spans="1:25" x14ac:dyDescent="0.45">
      <c r="A89" s="323">
        <v>88</v>
      </c>
      <c r="B89" s="331">
        <v>6.0069444444444441E-3</v>
      </c>
      <c r="C89" s="332">
        <v>2.1805555555555557E-2</v>
      </c>
      <c r="D89" s="333">
        <v>2.644675925925926E-2</v>
      </c>
      <c r="E89" s="333">
        <v>2.8472222222222222E-2</v>
      </c>
      <c r="F89" s="333">
        <v>3.5821759259259262E-2</v>
      </c>
      <c r="G89" s="333">
        <v>3.6087962962962961E-2</v>
      </c>
      <c r="H89" s="333">
        <v>4.5370370370370373E-2</v>
      </c>
      <c r="I89" s="333">
        <v>5.1712962962962961E-2</v>
      </c>
      <c r="J89" s="333">
        <v>5.5543981481481479E-2</v>
      </c>
      <c r="K89" s="333">
        <v>7.1261574074074074E-2</v>
      </c>
      <c r="L89" s="333">
        <v>7.7175925925925926E-2</v>
      </c>
      <c r="M89" s="333"/>
      <c r="N89" s="333">
        <v>9.8587962962962961E-2</v>
      </c>
      <c r="O89" s="333">
        <v>0.10496527777777778</v>
      </c>
      <c r="P89" s="333">
        <v>0.12666666666666668</v>
      </c>
      <c r="Q89" s="333">
        <v>0.15528935185185186</v>
      </c>
      <c r="R89" s="333">
        <v>0.22739583333333332</v>
      </c>
      <c r="S89" s="333">
        <v>0.2738888888888889</v>
      </c>
      <c r="T89" s="333">
        <v>0.4987847222222222</v>
      </c>
      <c r="U89" s="333">
        <v>0.68811342592592595</v>
      </c>
      <c r="V89" s="333"/>
      <c r="W89" s="333"/>
      <c r="X89" s="333"/>
      <c r="Y89" s="315"/>
    </row>
    <row r="90" spans="1:25" x14ac:dyDescent="0.45">
      <c r="A90" s="323">
        <v>89</v>
      </c>
      <c r="B90" s="331">
        <v>6.2615740740740739E-3</v>
      </c>
      <c r="C90" s="332">
        <v>2.2766203703703705E-2</v>
      </c>
      <c r="D90" s="333">
        <v>2.763888888888889E-2</v>
      </c>
      <c r="E90" s="333">
        <v>2.9768518518518517E-2</v>
      </c>
      <c r="F90" s="333">
        <v>3.7488425925925925E-2</v>
      </c>
      <c r="G90" s="333">
        <v>3.7777777777777778E-2</v>
      </c>
      <c r="H90" s="333">
        <v>4.7557870370370368E-2</v>
      </c>
      <c r="I90" s="333">
        <v>5.423611111111111E-2</v>
      </c>
      <c r="J90" s="333">
        <v>5.8275462962962966E-2</v>
      </c>
      <c r="K90" s="333">
        <v>7.4872685185185181E-2</v>
      </c>
      <c r="L90" s="333">
        <v>8.1134259259259253E-2</v>
      </c>
      <c r="M90" s="333"/>
      <c r="N90" s="333">
        <v>0.10377314814814814</v>
      </c>
      <c r="O90" s="333">
        <v>0.11055555555555556</v>
      </c>
      <c r="P90" s="333">
        <v>0.13368055555555555</v>
      </c>
      <c r="Q90" s="333">
        <v>0.16427083333333334</v>
      </c>
      <c r="R90" s="333">
        <v>0.24164351851851851</v>
      </c>
      <c r="S90" s="333">
        <v>0.29105324074074074</v>
      </c>
      <c r="T90" s="333">
        <v>0.53003472222222225</v>
      </c>
      <c r="U90" s="333">
        <v>0.73123842592592592</v>
      </c>
      <c r="V90" s="333"/>
      <c r="W90" s="333"/>
      <c r="X90" s="333"/>
      <c r="Y90" s="315"/>
    </row>
    <row r="91" spans="1:25" x14ac:dyDescent="0.45">
      <c r="A91" s="335">
        <v>90</v>
      </c>
      <c r="B91" s="336">
        <v>6.5393518518518517E-3</v>
      </c>
      <c r="C91" s="337">
        <v>2.3854166666666666E-2</v>
      </c>
      <c r="D91" s="338">
        <v>2.8993055555555557E-2</v>
      </c>
      <c r="E91" s="338">
        <v>3.125E-2</v>
      </c>
      <c r="F91" s="338">
        <v>3.9409722222222221E-2</v>
      </c>
      <c r="G91" s="338">
        <v>3.9710648148148148E-2</v>
      </c>
      <c r="H91" s="338">
        <v>5.0057870370370371E-2</v>
      </c>
      <c r="I91" s="339">
        <v>5.7141203703703701E-2</v>
      </c>
      <c r="J91" s="338">
        <v>6.1400462962962962E-2</v>
      </c>
      <c r="K91" s="338">
        <v>7.9039351851851847E-2</v>
      </c>
      <c r="L91" s="338">
        <v>8.5694444444444448E-2</v>
      </c>
      <c r="M91" s="338"/>
      <c r="N91" s="338">
        <v>0.1097800925925926</v>
      </c>
      <c r="O91" s="338">
        <v>0.11701388888888889</v>
      </c>
      <c r="P91" s="338">
        <v>0.14184027777777777</v>
      </c>
      <c r="Q91" s="338">
        <v>0.17478009259259258</v>
      </c>
      <c r="R91" s="338">
        <v>0.25847222222222221</v>
      </c>
      <c r="S91" s="338">
        <v>0.31131944444444443</v>
      </c>
      <c r="T91" s="338">
        <v>0.56693287037037032</v>
      </c>
      <c r="U91" s="338">
        <v>0.78214120370370366</v>
      </c>
      <c r="V91" s="338"/>
      <c r="W91" s="338"/>
      <c r="X91" s="338"/>
      <c r="Y91" s="315"/>
    </row>
    <row r="92" spans="1:25" x14ac:dyDescent="0.45">
      <c r="A92" s="323">
        <v>91</v>
      </c>
      <c r="B92" s="331">
        <v>6.8634259259259256E-3</v>
      </c>
      <c r="C92" s="332">
        <v>2.5104166666666667E-2</v>
      </c>
      <c r="D92" s="333">
        <v>3.0555555555555555E-2</v>
      </c>
      <c r="E92" s="333">
        <v>3.2939814814814818E-2</v>
      </c>
      <c r="F92" s="333">
        <v>4.1608796296296297E-2</v>
      </c>
      <c r="G92" s="333">
        <v>4.1921296296296297E-2</v>
      </c>
      <c r="H92" s="333">
        <v>5.2928240740740741E-2</v>
      </c>
      <c r="I92" s="333">
        <v>6.0486111111111109E-2</v>
      </c>
      <c r="J92" s="333">
        <v>6.5046296296296297E-2</v>
      </c>
      <c r="K92" s="333">
        <v>8.3888888888888888E-2</v>
      </c>
      <c r="L92" s="333">
        <v>9.0995370370370365E-2</v>
      </c>
      <c r="M92" s="333"/>
      <c r="N92" s="333">
        <v>0.11686342592592593</v>
      </c>
      <c r="O92" s="333">
        <v>0.1245949074074074</v>
      </c>
      <c r="P92" s="333">
        <v>0.15144675925925927</v>
      </c>
      <c r="Q92" s="333">
        <v>0.18717592592592591</v>
      </c>
      <c r="R92" s="333">
        <v>0.27849537037037037</v>
      </c>
      <c r="S92" s="333">
        <v>0.33542824074074074</v>
      </c>
      <c r="T92" s="333">
        <v>0.61085648148148153</v>
      </c>
      <c r="U92" s="333">
        <v>0.84273148148148147</v>
      </c>
      <c r="V92" s="333"/>
      <c r="W92" s="333"/>
      <c r="X92" s="333"/>
      <c r="Y92" s="315"/>
    </row>
    <row r="93" spans="1:25" x14ac:dyDescent="0.45">
      <c r="A93" s="323">
        <v>92</v>
      </c>
      <c r="B93" s="331">
        <v>7.2337962962962963E-3</v>
      </c>
      <c r="C93" s="332">
        <v>2.6550925925925926E-2</v>
      </c>
      <c r="D93" s="333">
        <v>3.2349537037037038E-2</v>
      </c>
      <c r="E93" s="333">
        <v>3.4907407407407408E-2</v>
      </c>
      <c r="F93" s="333">
        <v>4.4166666666666667E-2</v>
      </c>
      <c r="G93" s="333">
        <v>4.4502314814814814E-2</v>
      </c>
      <c r="H93" s="333">
        <v>5.6284722222222222E-2</v>
      </c>
      <c r="I93" s="333">
        <v>6.4409722222222215E-2</v>
      </c>
      <c r="J93" s="333">
        <v>6.9293981481481484E-2</v>
      </c>
      <c r="K93" s="333">
        <v>8.9571759259259254E-2</v>
      </c>
      <c r="L93" s="333">
        <v>9.723379629629629E-2</v>
      </c>
      <c r="M93" s="333"/>
      <c r="N93" s="333">
        <v>0.12513888888888888</v>
      </c>
      <c r="O93" s="333">
        <v>0.13350694444444444</v>
      </c>
      <c r="P93" s="333">
        <v>0.1628125</v>
      </c>
      <c r="Q93" s="333">
        <v>0.20192129629629629</v>
      </c>
      <c r="R93" s="333">
        <v>0.30259259259259258</v>
      </c>
      <c r="S93" s="333">
        <v>0.3644560185185185</v>
      </c>
      <c r="T93" s="333">
        <v>0.66370370370370368</v>
      </c>
      <c r="U93" s="333"/>
      <c r="V93" s="333"/>
      <c r="W93" s="333"/>
      <c r="X93" s="333"/>
      <c r="Y93" s="315"/>
    </row>
    <row r="94" spans="1:25" x14ac:dyDescent="0.45">
      <c r="A94" s="323">
        <v>93</v>
      </c>
      <c r="B94" s="331">
        <v>7.6620370370370366E-3</v>
      </c>
      <c r="C94" s="332">
        <v>2.8229166666666666E-2</v>
      </c>
      <c r="D94" s="333">
        <v>3.4467592592592591E-2</v>
      </c>
      <c r="E94" s="333">
        <v>3.7199074074074072E-2</v>
      </c>
      <c r="F94" s="333">
        <v>4.7164351851851853E-2</v>
      </c>
      <c r="G94" s="333">
        <v>4.7523148148148148E-2</v>
      </c>
      <c r="H94" s="333">
        <v>6.0219907407407409E-2</v>
      </c>
      <c r="I94" s="333">
        <v>6.8993055555555557E-2</v>
      </c>
      <c r="J94" s="333">
        <v>7.4305555555555555E-2</v>
      </c>
      <c r="K94" s="333">
        <v>9.6296296296296297E-2</v>
      </c>
      <c r="L94" s="333">
        <v>0.10461805555555556</v>
      </c>
      <c r="M94" s="333"/>
      <c r="N94" s="333">
        <v>0.13502314814814814</v>
      </c>
      <c r="O94" s="333">
        <v>0.14417824074074073</v>
      </c>
      <c r="P94" s="333">
        <v>0.17649305555555556</v>
      </c>
      <c r="Q94" s="333">
        <v>0.21986111111111112</v>
      </c>
      <c r="R94" s="333">
        <v>0.33234953703703701</v>
      </c>
      <c r="S94" s="333">
        <v>0.40030092592592592</v>
      </c>
      <c r="T94" s="333">
        <v>0.72896990740740741</v>
      </c>
      <c r="U94" s="333"/>
      <c r="V94" s="333"/>
      <c r="W94" s="333"/>
      <c r="X94" s="333"/>
      <c r="Y94" s="315"/>
    </row>
    <row r="95" spans="1:25" x14ac:dyDescent="0.45">
      <c r="A95" s="323">
        <v>94</v>
      </c>
      <c r="B95" s="331">
        <v>8.1712962962962963E-3</v>
      </c>
      <c r="C95" s="332">
        <v>3.0208333333333334E-2</v>
      </c>
      <c r="D95" s="333">
        <v>3.6944444444444446E-2</v>
      </c>
      <c r="E95" s="333">
        <v>3.9918981481481479E-2</v>
      </c>
      <c r="F95" s="333">
        <v>5.0717592592592592E-2</v>
      </c>
      <c r="G95" s="333">
        <v>5.1111111111111114E-2</v>
      </c>
      <c r="H95" s="333">
        <v>6.491898148148148E-2</v>
      </c>
      <c r="I95" s="333">
        <v>7.4513888888888893E-2</v>
      </c>
      <c r="J95" s="333">
        <v>8.0289351851851848E-2</v>
      </c>
      <c r="K95" s="333">
        <v>0.10438657407407408</v>
      </c>
      <c r="L95" s="333">
        <v>0.11357638888888889</v>
      </c>
      <c r="M95" s="333"/>
      <c r="N95" s="333">
        <v>0.14708333333333334</v>
      </c>
      <c r="O95" s="333">
        <v>0.15715277777777778</v>
      </c>
      <c r="P95" s="333">
        <v>0.1932638888888889</v>
      </c>
      <c r="Q95" s="333">
        <v>0.24195601851851853</v>
      </c>
      <c r="R95" s="333">
        <v>0.36965277777777777</v>
      </c>
      <c r="S95" s="333">
        <v>0.44523148148148151</v>
      </c>
      <c r="T95" s="333">
        <v>0.81079861111111107</v>
      </c>
      <c r="U95" s="333"/>
      <c r="V95" s="333"/>
      <c r="W95" s="333"/>
      <c r="X95" s="333"/>
      <c r="Y95" s="315"/>
    </row>
    <row r="96" spans="1:25" x14ac:dyDescent="0.45">
      <c r="A96" s="335">
        <v>95</v>
      </c>
      <c r="B96" s="336">
        <v>8.773148148148148E-3</v>
      </c>
      <c r="C96" s="337">
        <v>3.2569444444444443E-2</v>
      </c>
      <c r="D96" s="338">
        <v>3.9918981481481479E-2</v>
      </c>
      <c r="E96" s="338">
        <v>4.3159722222222224E-2</v>
      </c>
      <c r="F96" s="338">
        <v>5.5011574074074074E-2</v>
      </c>
      <c r="G96" s="338">
        <v>5.5428240740740743E-2</v>
      </c>
      <c r="H96" s="338">
        <v>7.0613425925925927E-2</v>
      </c>
      <c r="I96" s="339">
        <v>8.1180555555555561E-2</v>
      </c>
      <c r="J96" s="338">
        <v>8.7615740740740744E-2</v>
      </c>
      <c r="K96" s="338">
        <v>0.11435185185185186</v>
      </c>
      <c r="L96" s="338">
        <v>0.12458333333333334</v>
      </c>
      <c r="M96" s="338"/>
      <c r="N96" s="338">
        <v>0.1620138888888889</v>
      </c>
      <c r="O96" s="338">
        <v>0.17331018518518518</v>
      </c>
      <c r="P96" s="338">
        <v>0.21424768518518519</v>
      </c>
      <c r="Q96" s="338">
        <v>0.27002314814814815</v>
      </c>
      <c r="R96" s="338">
        <v>0.41812500000000002</v>
      </c>
      <c r="S96" s="338">
        <v>0.50362268518518516</v>
      </c>
      <c r="T96" s="338">
        <v>0.91712962962962963</v>
      </c>
      <c r="U96" s="338"/>
      <c r="V96" s="338"/>
      <c r="W96" s="338"/>
      <c r="X96" s="338"/>
      <c r="Y96" s="315"/>
    </row>
    <row r="97" spans="1:25" x14ac:dyDescent="0.45">
      <c r="A97" s="323">
        <v>96</v>
      </c>
      <c r="B97" s="331">
        <v>9.5138888888888894E-3</v>
      </c>
      <c r="C97" s="332">
        <v>3.5428240740740739E-2</v>
      </c>
      <c r="D97" s="333">
        <v>4.3541666666666666E-2</v>
      </c>
      <c r="E97" s="333">
        <v>4.7118055555555559E-2</v>
      </c>
      <c r="F97" s="333">
        <v>6.0231481481481483E-2</v>
      </c>
      <c r="G97" s="333">
        <v>6.0717592592592594E-2</v>
      </c>
      <c r="H97" s="333">
        <v>7.7615740740740735E-2</v>
      </c>
      <c r="I97" s="333">
        <v>8.9456018518518518E-2</v>
      </c>
      <c r="J97" s="333">
        <v>9.6631944444444451E-2</v>
      </c>
      <c r="K97" s="333">
        <v>0.1267824074074074</v>
      </c>
      <c r="L97" s="333">
        <v>0.13835648148148147</v>
      </c>
      <c r="M97" s="333"/>
      <c r="N97" s="333">
        <v>0.18087962962962964</v>
      </c>
      <c r="O97" s="333">
        <v>0.19377314814814814</v>
      </c>
      <c r="P97" s="333">
        <v>0.24135416666666668</v>
      </c>
      <c r="Q97" s="333">
        <v>0.3066550925925926</v>
      </c>
      <c r="R97" s="333">
        <v>0.48329861111111111</v>
      </c>
      <c r="S97" s="333">
        <v>0.58211805555555551</v>
      </c>
      <c r="T97" s="333"/>
      <c r="U97" s="333"/>
      <c r="V97" s="333"/>
      <c r="W97" s="333"/>
      <c r="X97" s="333"/>
      <c r="Y97" s="315"/>
    </row>
    <row r="98" spans="1:25" x14ac:dyDescent="0.45">
      <c r="A98" s="323">
        <v>97</v>
      </c>
      <c r="B98" s="331">
        <v>1.0405092592592593E-2</v>
      </c>
      <c r="C98" s="332">
        <v>3.8958333333333331E-2</v>
      </c>
      <c r="D98" s="333">
        <v>4.8032407407407406E-2</v>
      </c>
      <c r="E98" s="333">
        <v>5.2048611111111108E-2</v>
      </c>
      <c r="F98" s="333">
        <v>6.6805555555555562E-2</v>
      </c>
      <c r="G98" s="333">
        <v>6.7349537037037041E-2</v>
      </c>
      <c r="H98" s="333">
        <v>8.6446759259259265E-2</v>
      </c>
      <c r="I98" s="333">
        <v>9.9953703703703697E-2</v>
      </c>
      <c r="J98" s="333">
        <v>0.10815972222222223</v>
      </c>
      <c r="K98" s="333">
        <v>0.14278935185185185</v>
      </c>
      <c r="L98" s="333">
        <v>0.15615740740740741</v>
      </c>
      <c r="M98" s="333"/>
      <c r="N98" s="333">
        <v>0.20553240740740741</v>
      </c>
      <c r="O98" s="333">
        <v>0.22060185185185185</v>
      </c>
      <c r="P98" s="333">
        <v>0.27718749999999998</v>
      </c>
      <c r="Q98" s="333">
        <v>0.35618055555555556</v>
      </c>
      <c r="R98" s="333">
        <v>0.5750925925925926</v>
      </c>
      <c r="S98" s="333">
        <v>0.69267361111111114</v>
      </c>
      <c r="T98" s="333"/>
      <c r="U98" s="333"/>
      <c r="V98" s="333"/>
      <c r="W98" s="333"/>
      <c r="X98" s="333"/>
      <c r="Y98" s="315"/>
    </row>
    <row r="99" spans="1:25" x14ac:dyDescent="0.45">
      <c r="A99" s="323">
        <v>98</v>
      </c>
      <c r="B99" s="331">
        <v>1.1539351851851851E-2</v>
      </c>
      <c r="C99" s="332">
        <v>4.3425925925925923E-2</v>
      </c>
      <c r="D99" s="333">
        <v>5.3749999999999999E-2</v>
      </c>
      <c r="E99" s="333">
        <v>5.8321759259259261E-2</v>
      </c>
      <c r="F99" s="333">
        <v>7.5231481481481483E-2</v>
      </c>
      <c r="G99" s="333">
        <v>7.5856481481481483E-2</v>
      </c>
      <c r="H99" s="333">
        <v>9.7881944444444438E-2</v>
      </c>
      <c r="I99" s="333">
        <v>0.11364583333333333</v>
      </c>
      <c r="J99" s="333">
        <v>0.12325231481481481</v>
      </c>
      <c r="K99" s="333">
        <v>0.16412037037037036</v>
      </c>
      <c r="L99" s="333">
        <v>0.18</v>
      </c>
      <c r="M99" s="333"/>
      <c r="N99" s="333">
        <v>0.23921296296296296</v>
      </c>
      <c r="O99" s="333">
        <v>0.25741898148148146</v>
      </c>
      <c r="P99" s="333">
        <v>0.32756944444444447</v>
      </c>
      <c r="Q99" s="333">
        <v>0.42736111111111114</v>
      </c>
      <c r="R99" s="333">
        <v>0.71498842592592593</v>
      </c>
      <c r="S99" s="333">
        <v>0.8611805555555555</v>
      </c>
      <c r="T99" s="333"/>
      <c r="U99" s="333"/>
      <c r="V99" s="333"/>
      <c r="W99" s="333"/>
      <c r="X99" s="333"/>
      <c r="Y99" s="315"/>
    </row>
    <row r="100" spans="1:25" x14ac:dyDescent="0.45">
      <c r="A100" s="323">
        <v>99</v>
      </c>
      <c r="B100" s="331">
        <v>1.2997685185185185E-2</v>
      </c>
      <c r="C100" s="332">
        <v>4.9224537037037039E-2</v>
      </c>
      <c r="D100" s="333">
        <v>6.1238425925925925E-2</v>
      </c>
      <c r="E100" s="333">
        <v>6.6597222222222224E-2</v>
      </c>
      <c r="F100" s="333">
        <v>8.6469907407407412E-2</v>
      </c>
      <c r="G100" s="333">
        <v>8.7199074074074068E-2</v>
      </c>
      <c r="H100" s="333">
        <v>0.11331018518518518</v>
      </c>
      <c r="I100" s="333">
        <v>0.13229166666666667</v>
      </c>
      <c r="J100" s="333">
        <v>0.14391203703703703</v>
      </c>
      <c r="K100" s="333">
        <v>0.19393518518518518</v>
      </c>
      <c r="L100" s="333">
        <v>0.21354166666666666</v>
      </c>
      <c r="M100" s="333"/>
      <c r="N100" s="333">
        <v>0.28748842592592594</v>
      </c>
      <c r="O100" s="333">
        <v>0.31050925925925926</v>
      </c>
      <c r="P100" s="333">
        <v>0.40250000000000002</v>
      </c>
      <c r="Q100" s="333">
        <v>0.53775462962962961</v>
      </c>
      <c r="R100" s="333"/>
      <c r="S100" s="333"/>
      <c r="T100" s="333"/>
      <c r="U100" s="333"/>
      <c r="V100" s="333"/>
      <c r="W100" s="333"/>
      <c r="X100" s="333"/>
      <c r="Y100" s="315"/>
    </row>
    <row r="101" spans="1:25" ht="15.35" thickBot="1" x14ac:dyDescent="0.5">
      <c r="A101" s="335">
        <v>100</v>
      </c>
      <c r="B101" s="343">
        <v>1.4953703703703703E-2</v>
      </c>
      <c r="C101" s="337">
        <v>5.7048611111111112E-2</v>
      </c>
      <c r="D101" s="338">
        <v>7.149305555555556E-2</v>
      </c>
      <c r="E101" s="338">
        <v>7.795138888888889E-2</v>
      </c>
      <c r="F101" s="338">
        <v>0.1021875</v>
      </c>
      <c r="G101" s="338">
        <v>0.10306712962962963</v>
      </c>
      <c r="H101" s="338">
        <v>0.14087962962962963</v>
      </c>
      <c r="I101" s="339">
        <v>0.15916666666666668</v>
      </c>
      <c r="J101" s="338">
        <v>0.17390046296296297</v>
      </c>
      <c r="K101" s="338">
        <v>0.23827546296296295</v>
      </c>
      <c r="L101" s="338">
        <v>0.26391203703703703</v>
      </c>
      <c r="M101" s="338"/>
      <c r="N101" s="338">
        <v>0.36304398148148148</v>
      </c>
      <c r="O101" s="338">
        <v>0.39401620370370372</v>
      </c>
      <c r="P101" s="338">
        <v>0.52609953703703705</v>
      </c>
      <c r="Q101" s="338">
        <v>0.73092592592592598</v>
      </c>
      <c r="R101" s="338"/>
      <c r="S101" s="338"/>
      <c r="T101" s="338"/>
      <c r="U101" s="338"/>
      <c r="V101" s="338"/>
      <c r="W101" s="338"/>
      <c r="X101" s="338"/>
    </row>
    <row r="102" spans="1:25" ht="15.35" x14ac:dyDescent="0.5">
      <c r="A102" s="344" t="s">
        <v>534</v>
      </c>
      <c r="B102" s="345"/>
      <c r="C102" s="345"/>
      <c r="D102" s="345"/>
      <c r="E102" s="345"/>
      <c r="F102" s="345"/>
      <c r="G102" s="345"/>
      <c r="H102" s="345"/>
      <c r="I102" s="345"/>
      <c r="J102" s="345"/>
      <c r="K102" s="345"/>
      <c r="L102" s="345"/>
      <c r="M102" s="345"/>
      <c r="N102" s="345"/>
      <c r="O102" s="345"/>
      <c r="P102" s="345"/>
      <c r="Q102" s="345"/>
      <c r="R102" s="345"/>
      <c r="S102" s="345"/>
      <c r="T102" s="345"/>
      <c r="U102" s="345"/>
      <c r="V102" s="345"/>
      <c r="W102" s="345"/>
      <c r="X102" s="345"/>
    </row>
    <row r="103" spans="1:25" x14ac:dyDescent="0.45">
      <c r="A103" s="350" t="s">
        <v>535</v>
      </c>
    </row>
    <row r="104" spans="1:25" ht="15.35" x14ac:dyDescent="0.5">
      <c r="A104" s="348" t="s">
        <v>536</v>
      </c>
    </row>
    <row r="105" spans="1:25" ht="15.35" x14ac:dyDescent="0.5">
      <c r="A105" s="348" t="s">
        <v>537</v>
      </c>
    </row>
    <row r="106" spans="1:25" ht="15.35" x14ac:dyDescent="0.5">
      <c r="A106" s="348" t="s">
        <v>538</v>
      </c>
    </row>
    <row r="107" spans="1:25" ht="15.35" x14ac:dyDescent="0.5">
      <c r="A107" s="348"/>
    </row>
  </sheetData>
  <hyperlinks>
    <hyperlink ref="A103" r:id="rId1" xr:uid="{55AAA1BA-EBE6-4AFF-8B10-EC83D2E1DA16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02BF6-0587-48BB-BDAB-94D7DE829585}">
  <dimension ref="A1:L1066"/>
  <sheetViews>
    <sheetView showGridLines="0" topLeftCell="A25" workbookViewId="0">
      <selection activeCell="O94" sqref="O94"/>
    </sheetView>
  </sheetViews>
  <sheetFormatPr defaultColWidth="13.3515625" defaultRowHeight="15" customHeight="1" x14ac:dyDescent="0.35"/>
  <cols>
    <col min="1" max="1" width="6.9375" style="146" customWidth="1"/>
    <col min="2" max="2" width="11.05859375" style="146" customWidth="1"/>
    <col min="3" max="3" width="2.64453125" style="146" customWidth="1"/>
    <col min="4" max="4" width="9.9375" style="146" customWidth="1"/>
    <col min="5" max="5" width="8.17578125" style="146" customWidth="1"/>
    <col min="6" max="10" width="7.29296875" style="146" customWidth="1"/>
    <col min="11" max="11" width="2.17578125" style="146" customWidth="1"/>
    <col min="12" max="12" width="8.17578125" style="146" customWidth="1"/>
    <col min="13" max="16384" width="13.3515625" style="146"/>
  </cols>
  <sheetData>
    <row r="1" spans="1:12" ht="11.7" x14ac:dyDescent="0.4">
      <c r="A1" s="142"/>
      <c r="B1" s="143"/>
      <c r="C1" s="142"/>
      <c r="D1" s="142"/>
      <c r="E1" s="142"/>
      <c r="F1" s="144">
        <v>1.2</v>
      </c>
      <c r="G1" s="144">
        <v>1.35</v>
      </c>
      <c r="H1" s="144">
        <v>1.5</v>
      </c>
      <c r="I1" s="144">
        <v>1.65</v>
      </c>
      <c r="J1" s="144">
        <v>1.85</v>
      </c>
      <c r="K1" s="145"/>
      <c r="L1" s="145"/>
    </row>
    <row r="2" spans="1:12" ht="11.7" x14ac:dyDescent="0.4">
      <c r="A2" s="142"/>
      <c r="B2" s="143"/>
      <c r="C2" s="142"/>
      <c r="D2" s="142"/>
      <c r="E2" s="142"/>
      <c r="F2" s="144"/>
      <c r="G2" s="144"/>
      <c r="H2" s="144"/>
      <c r="I2" s="144"/>
      <c r="J2" s="144"/>
      <c r="K2" s="145"/>
      <c r="L2" s="145"/>
    </row>
    <row r="3" spans="1:12" ht="11.7" x14ac:dyDescent="0.4">
      <c r="A3" s="142"/>
      <c r="B3" s="143"/>
      <c r="C3" s="142"/>
      <c r="D3" s="142"/>
      <c r="E3" s="142"/>
      <c r="F3" s="144"/>
      <c r="G3" s="144"/>
      <c r="H3" s="144"/>
      <c r="I3" s="144"/>
      <c r="J3" s="144"/>
      <c r="K3" s="145"/>
      <c r="L3" s="145"/>
    </row>
    <row r="4" spans="1:12" ht="11.7" x14ac:dyDescent="0.4">
      <c r="A4" s="142"/>
      <c r="B4" s="143"/>
      <c r="C4" s="142"/>
      <c r="D4" s="142"/>
      <c r="E4" s="142"/>
      <c r="F4" s="144"/>
      <c r="G4" s="144"/>
      <c r="H4" s="144"/>
      <c r="I4" s="144"/>
      <c r="J4" s="144"/>
      <c r="K4" s="145"/>
      <c r="L4" s="145"/>
    </row>
    <row r="5" spans="1:12" ht="11.7" x14ac:dyDescent="0.4">
      <c r="A5" s="142"/>
      <c r="B5" s="143"/>
      <c r="C5" s="142"/>
      <c r="D5" s="142"/>
      <c r="E5" s="142"/>
      <c r="F5" s="144"/>
      <c r="G5" s="144"/>
      <c r="H5" s="144"/>
      <c r="I5" s="144"/>
      <c r="J5" s="144"/>
      <c r="K5" s="145"/>
      <c r="L5" s="145"/>
    </row>
    <row r="6" spans="1:12" ht="11.7" x14ac:dyDescent="0.4">
      <c r="A6" s="142"/>
      <c r="B6" s="143"/>
      <c r="C6" s="142"/>
      <c r="D6" s="142"/>
      <c r="E6" s="142"/>
      <c r="F6" s="144"/>
      <c r="G6" s="144"/>
      <c r="H6" s="144"/>
      <c r="I6" s="144"/>
      <c r="J6" s="144"/>
      <c r="K6" s="145"/>
      <c r="L6" s="145"/>
    </row>
    <row r="7" spans="1:12" ht="11.7" x14ac:dyDescent="0.4">
      <c r="A7" s="142"/>
      <c r="B7" s="143"/>
      <c r="C7" s="142"/>
      <c r="D7" s="142"/>
      <c r="E7" s="142"/>
      <c r="F7" s="144"/>
      <c r="G7" s="144"/>
      <c r="H7" s="144"/>
      <c r="I7" s="144"/>
      <c r="J7" s="144"/>
      <c r="K7" s="145"/>
      <c r="L7" s="145"/>
    </row>
    <row r="8" spans="1:12" ht="11.7" x14ac:dyDescent="0.4">
      <c r="A8" s="142"/>
      <c r="B8" s="143"/>
      <c r="C8" s="142"/>
      <c r="D8" s="142"/>
      <c r="E8" s="142"/>
      <c r="F8" s="144"/>
      <c r="G8" s="144"/>
      <c r="H8" s="144"/>
      <c r="I8" s="144"/>
      <c r="J8" s="144"/>
      <c r="K8" s="145"/>
      <c r="L8" s="145"/>
    </row>
    <row r="9" spans="1:12" ht="11.7" x14ac:dyDescent="0.4">
      <c r="A9" s="142"/>
      <c r="B9" s="143"/>
      <c r="C9" s="142"/>
      <c r="D9" s="142"/>
      <c r="E9" s="142"/>
      <c r="F9" s="144"/>
      <c r="G9" s="144"/>
      <c r="H9" s="144"/>
      <c r="I9" s="144"/>
      <c r="J9" s="144"/>
      <c r="K9" s="145"/>
      <c r="L9" s="145"/>
    </row>
    <row r="10" spans="1:12" ht="11.7" x14ac:dyDescent="0.4">
      <c r="A10" s="142"/>
      <c r="B10" s="143"/>
      <c r="C10" s="142"/>
      <c r="D10" s="142"/>
      <c r="E10" s="142"/>
      <c r="F10" s="144"/>
      <c r="G10" s="144"/>
      <c r="H10" s="144"/>
      <c r="I10" s="144"/>
      <c r="J10" s="144"/>
      <c r="K10" s="145"/>
      <c r="L10" s="145"/>
    </row>
    <row r="11" spans="1:12" ht="11.7" x14ac:dyDescent="0.4">
      <c r="A11" s="142"/>
      <c r="B11" s="143"/>
      <c r="C11" s="142"/>
      <c r="D11" s="142"/>
      <c r="E11" s="142"/>
      <c r="F11" s="144"/>
      <c r="G11" s="144"/>
      <c r="H11" s="144"/>
      <c r="I11" s="144"/>
      <c r="J11" s="144"/>
      <c r="K11" s="145"/>
      <c r="L11" s="145"/>
    </row>
    <row r="12" spans="1:12" ht="11.7" x14ac:dyDescent="0.4">
      <c r="A12" s="142"/>
      <c r="B12" s="143"/>
      <c r="C12" s="142"/>
      <c r="D12" s="142"/>
      <c r="E12" s="142"/>
      <c r="F12" s="144"/>
      <c r="G12" s="144"/>
      <c r="H12" s="144"/>
      <c r="I12" s="144"/>
      <c r="J12" s="144"/>
      <c r="K12" s="145"/>
      <c r="L12" s="145"/>
    </row>
    <row r="13" spans="1:12" ht="11.7" x14ac:dyDescent="0.4">
      <c r="A13" s="142"/>
      <c r="B13" s="143"/>
      <c r="C13" s="142"/>
      <c r="D13" s="142"/>
      <c r="E13" s="142"/>
      <c r="F13" s="144"/>
      <c r="G13" s="144"/>
      <c r="H13" s="144"/>
      <c r="I13" s="144"/>
      <c r="J13" s="144"/>
      <c r="K13" s="145"/>
      <c r="L13" s="145"/>
    </row>
    <row r="14" spans="1:12" ht="11.7" x14ac:dyDescent="0.4">
      <c r="A14" s="142"/>
      <c r="B14" s="143"/>
      <c r="C14" s="142"/>
      <c r="D14" s="142"/>
      <c r="E14" s="142"/>
      <c r="F14" s="144"/>
      <c r="G14" s="144"/>
      <c r="H14" s="144"/>
      <c r="I14" s="144"/>
      <c r="J14" s="144"/>
      <c r="K14" s="145"/>
      <c r="L14" s="145"/>
    </row>
    <row r="15" spans="1:12" ht="11.7" x14ac:dyDescent="0.4">
      <c r="A15" s="142"/>
      <c r="B15" s="143"/>
      <c r="C15" s="142"/>
      <c r="D15" s="142"/>
      <c r="E15" s="142"/>
      <c r="F15" s="144"/>
      <c r="G15" s="144"/>
      <c r="H15" s="144"/>
      <c r="I15" s="144"/>
      <c r="J15" s="144"/>
      <c r="K15" s="145"/>
      <c r="L15" s="145"/>
    </row>
    <row r="16" spans="1:12" ht="11.7" x14ac:dyDescent="0.4">
      <c r="A16" s="142"/>
      <c r="B16" s="143"/>
      <c r="C16" s="142"/>
      <c r="D16" s="142"/>
      <c r="E16" s="142"/>
      <c r="F16" s="144"/>
      <c r="G16" s="144"/>
      <c r="H16" s="144"/>
      <c r="I16" s="144"/>
      <c r="J16" s="144"/>
      <c r="K16" s="145"/>
      <c r="L16" s="145"/>
    </row>
    <row r="17" spans="1:12" ht="12.7" x14ac:dyDescent="0.4">
      <c r="A17" s="142"/>
      <c r="B17" s="147" t="s">
        <v>249</v>
      </c>
      <c r="C17" s="148"/>
      <c r="D17" s="431" t="s">
        <v>420</v>
      </c>
      <c r="E17" s="430"/>
      <c r="F17" s="430"/>
      <c r="G17" s="430"/>
      <c r="H17" s="430"/>
      <c r="I17" s="430"/>
      <c r="J17" s="430"/>
      <c r="K17" s="149"/>
    </row>
    <row r="18" spans="1:12" ht="34" x14ac:dyDescent="0.4">
      <c r="A18" s="142"/>
      <c r="B18" s="150" t="s">
        <v>421</v>
      </c>
      <c r="C18" s="142"/>
      <c r="D18" s="151" t="s">
        <v>248</v>
      </c>
      <c r="E18" s="151" t="s">
        <v>52</v>
      </c>
      <c r="F18" s="152" t="s">
        <v>422</v>
      </c>
      <c r="G18" s="152" t="s">
        <v>423</v>
      </c>
      <c r="H18" s="152" t="s">
        <v>424</v>
      </c>
      <c r="I18" s="152" t="s">
        <v>425</v>
      </c>
      <c r="J18" s="152" t="s">
        <v>426</v>
      </c>
      <c r="K18" s="149"/>
    </row>
    <row r="19" spans="1:12" ht="15.7" customHeight="1" x14ac:dyDescent="0.4">
      <c r="A19" s="142" t="s">
        <v>427</v>
      </c>
      <c r="B19" s="153">
        <v>2.5810185185185185E-3</v>
      </c>
      <c r="C19" s="142"/>
      <c r="D19" s="151" t="s">
        <v>420</v>
      </c>
      <c r="E19" s="151" t="s">
        <v>428</v>
      </c>
      <c r="F19" s="154">
        <f t="shared" ref="F19:J30" si="0">$B19*F$1</f>
        <v>3.0972222222222221E-3</v>
      </c>
      <c r="G19" s="154">
        <f t="shared" si="0"/>
        <v>3.4843750000000001E-3</v>
      </c>
      <c r="H19" s="154">
        <f t="shared" si="0"/>
        <v>3.8715277777777776E-3</v>
      </c>
      <c r="I19" s="154">
        <f t="shared" si="0"/>
        <v>4.2586805555555555E-3</v>
      </c>
      <c r="J19" s="154">
        <f t="shared" si="0"/>
        <v>4.7748842592592591E-3</v>
      </c>
      <c r="K19" s="149"/>
    </row>
    <row r="20" spans="1:12" ht="15.7" customHeight="1" x14ac:dyDescent="0.4">
      <c r="A20" s="142" t="s">
        <v>429</v>
      </c>
      <c r="B20" s="153">
        <v>2.673611111111111E-3</v>
      </c>
      <c r="C20" s="142"/>
      <c r="D20" s="151" t="str">
        <f t="shared" ref="D20:D30" si="1">D19</f>
        <v>1M</v>
      </c>
      <c r="E20" s="151" t="s">
        <v>429</v>
      </c>
      <c r="F20" s="154">
        <f t="shared" si="0"/>
        <v>3.208333333333333E-3</v>
      </c>
      <c r="G20" s="154">
        <f t="shared" si="0"/>
        <v>3.6093750000000002E-3</v>
      </c>
      <c r="H20" s="154">
        <f t="shared" si="0"/>
        <v>4.0104166666666665E-3</v>
      </c>
      <c r="I20" s="154">
        <f t="shared" si="0"/>
        <v>4.4114583333333332E-3</v>
      </c>
      <c r="J20" s="154">
        <f t="shared" si="0"/>
        <v>4.9461805555555552E-3</v>
      </c>
      <c r="K20" s="149"/>
    </row>
    <row r="21" spans="1:12" ht="15.7" customHeight="1" x14ac:dyDescent="0.4">
      <c r="A21" s="142" t="s">
        <v>430</v>
      </c>
      <c r="B21" s="153">
        <v>2.7546296296296294E-3</v>
      </c>
      <c r="C21" s="142"/>
      <c r="D21" s="151" t="str">
        <f t="shared" si="1"/>
        <v>1M</v>
      </c>
      <c r="E21" s="151" t="s">
        <v>430</v>
      </c>
      <c r="F21" s="154">
        <f t="shared" si="0"/>
        <v>3.3055555555555551E-3</v>
      </c>
      <c r="G21" s="154">
        <f t="shared" si="0"/>
        <v>3.7187499999999998E-3</v>
      </c>
      <c r="H21" s="154">
        <f t="shared" si="0"/>
        <v>4.1319444444444442E-3</v>
      </c>
      <c r="I21" s="154">
        <f t="shared" si="0"/>
        <v>4.5451388888888885E-3</v>
      </c>
      <c r="J21" s="154">
        <f t="shared" si="0"/>
        <v>5.0960648148148146E-3</v>
      </c>
      <c r="K21" s="149"/>
    </row>
    <row r="22" spans="1:12" ht="15.7" customHeight="1" x14ac:dyDescent="0.4">
      <c r="A22" s="142" t="s">
        <v>431</v>
      </c>
      <c r="B22" s="153">
        <v>2.9398148148148148E-3</v>
      </c>
      <c r="C22" s="142"/>
      <c r="D22" s="151" t="str">
        <f t="shared" si="1"/>
        <v>1M</v>
      </c>
      <c r="E22" s="151" t="s">
        <v>432</v>
      </c>
      <c r="F22" s="154">
        <f t="shared" si="0"/>
        <v>3.5277777777777777E-3</v>
      </c>
      <c r="G22" s="154">
        <f t="shared" si="0"/>
        <v>3.9687500000000001E-3</v>
      </c>
      <c r="H22" s="154">
        <f t="shared" si="0"/>
        <v>4.409722222222222E-3</v>
      </c>
      <c r="I22" s="154">
        <f t="shared" si="0"/>
        <v>4.8506944444444439E-3</v>
      </c>
      <c r="J22" s="154">
        <f t="shared" si="0"/>
        <v>5.4386574074074077E-3</v>
      </c>
      <c r="K22" s="149"/>
      <c r="L22" s="155"/>
    </row>
    <row r="23" spans="1:12" ht="15.7" customHeight="1" x14ac:dyDescent="0.4">
      <c r="A23" s="142" t="s">
        <v>433</v>
      </c>
      <c r="B23" s="153">
        <v>3.0092592592592593E-3</v>
      </c>
      <c r="C23" s="142"/>
      <c r="D23" s="151" t="str">
        <f t="shared" si="1"/>
        <v>1M</v>
      </c>
      <c r="E23" s="151" t="s">
        <v>433</v>
      </c>
      <c r="F23" s="154">
        <f t="shared" si="0"/>
        <v>3.6111111111111109E-3</v>
      </c>
      <c r="G23" s="154">
        <f t="shared" si="0"/>
        <v>4.0625000000000001E-3</v>
      </c>
      <c r="H23" s="154">
        <f t="shared" si="0"/>
        <v>4.5138888888888885E-3</v>
      </c>
      <c r="I23" s="154">
        <f t="shared" si="0"/>
        <v>4.9652777777777777E-3</v>
      </c>
      <c r="J23" s="154">
        <f t="shared" si="0"/>
        <v>5.5671296296296302E-3</v>
      </c>
      <c r="K23" s="149"/>
      <c r="L23" s="155"/>
    </row>
    <row r="24" spans="1:12" ht="15.7" customHeight="1" x14ac:dyDescent="0.4">
      <c r="A24" s="142" t="s">
        <v>434</v>
      </c>
      <c r="B24" s="153">
        <v>3.1134259259259257E-3</v>
      </c>
      <c r="C24" s="142"/>
      <c r="D24" s="151" t="str">
        <f t="shared" si="1"/>
        <v>1M</v>
      </c>
      <c r="E24" s="151" t="s">
        <v>434</v>
      </c>
      <c r="F24" s="154">
        <f t="shared" si="0"/>
        <v>3.7361111111111106E-3</v>
      </c>
      <c r="G24" s="154">
        <f t="shared" si="0"/>
        <v>4.2031250000000003E-3</v>
      </c>
      <c r="H24" s="154">
        <f t="shared" si="0"/>
        <v>4.6701388888888886E-3</v>
      </c>
      <c r="I24" s="154">
        <f t="shared" si="0"/>
        <v>5.1371527777777769E-3</v>
      </c>
      <c r="J24" s="154">
        <f t="shared" si="0"/>
        <v>5.7598379629629631E-3</v>
      </c>
      <c r="K24" s="149"/>
      <c r="L24" s="155"/>
    </row>
    <row r="25" spans="1:12" ht="15.7" customHeight="1" x14ac:dyDescent="0.4">
      <c r="A25" s="142" t="s">
        <v>435</v>
      </c>
      <c r="B25" s="153">
        <v>3.2638888888888891E-3</v>
      </c>
      <c r="C25" s="142"/>
      <c r="D25" s="151" t="str">
        <f t="shared" si="1"/>
        <v>1M</v>
      </c>
      <c r="E25" s="151" t="s">
        <v>435</v>
      </c>
      <c r="F25" s="154">
        <f t="shared" si="0"/>
        <v>3.9166666666666664E-3</v>
      </c>
      <c r="G25" s="154">
        <f t="shared" si="0"/>
        <v>4.4062500000000004E-3</v>
      </c>
      <c r="H25" s="154">
        <f t="shared" si="0"/>
        <v>4.8958333333333336E-3</v>
      </c>
      <c r="I25" s="154">
        <f t="shared" si="0"/>
        <v>5.3854166666666668E-3</v>
      </c>
      <c r="J25" s="154">
        <f t="shared" si="0"/>
        <v>6.038194444444445E-3</v>
      </c>
      <c r="K25" s="149"/>
      <c r="L25" s="155"/>
    </row>
    <row r="26" spans="1:12" ht="15.7" customHeight="1" x14ac:dyDescent="0.4">
      <c r="A26" s="142" t="s">
        <v>436</v>
      </c>
      <c r="B26" s="153">
        <v>3.425925925925926E-3</v>
      </c>
      <c r="C26" s="142"/>
      <c r="D26" s="151" t="str">
        <f t="shared" si="1"/>
        <v>1M</v>
      </c>
      <c r="E26" s="151" t="s">
        <v>436</v>
      </c>
      <c r="F26" s="154">
        <f t="shared" si="0"/>
        <v>4.1111111111111114E-3</v>
      </c>
      <c r="G26" s="154">
        <f t="shared" si="0"/>
        <v>4.6250000000000006E-3</v>
      </c>
      <c r="H26" s="154">
        <f t="shared" si="0"/>
        <v>5.138888888888889E-3</v>
      </c>
      <c r="I26" s="154">
        <f t="shared" si="0"/>
        <v>5.6527777777777774E-3</v>
      </c>
      <c r="J26" s="154">
        <f t="shared" si="0"/>
        <v>6.3379629629629636E-3</v>
      </c>
      <c r="K26" s="149"/>
      <c r="L26" s="155"/>
    </row>
    <row r="27" spans="1:12" ht="15.7" customHeight="1" x14ac:dyDescent="0.4">
      <c r="A27" s="142" t="s">
        <v>437</v>
      </c>
      <c r="B27" s="153">
        <v>3.6921296296296298E-3</v>
      </c>
      <c r="C27" s="142"/>
      <c r="D27" s="151" t="str">
        <f t="shared" si="1"/>
        <v>1M</v>
      </c>
      <c r="E27" s="151" t="s">
        <v>437</v>
      </c>
      <c r="F27" s="154">
        <f t="shared" si="0"/>
        <v>4.4305555555555556E-3</v>
      </c>
      <c r="G27" s="154">
        <f t="shared" si="0"/>
        <v>4.984375000000001E-3</v>
      </c>
      <c r="H27" s="154">
        <f t="shared" si="0"/>
        <v>5.5381944444444445E-3</v>
      </c>
      <c r="I27" s="154">
        <f t="shared" si="0"/>
        <v>6.092013888888889E-3</v>
      </c>
      <c r="J27" s="154">
        <f t="shared" si="0"/>
        <v>6.8304398148148152E-3</v>
      </c>
      <c r="K27" s="149"/>
    </row>
    <row r="28" spans="1:12" ht="15.7" customHeight="1" x14ac:dyDescent="0.4">
      <c r="A28" s="142" t="s">
        <v>438</v>
      </c>
      <c r="B28" s="153">
        <v>3.8888888888888888E-3</v>
      </c>
      <c r="C28" s="142"/>
      <c r="D28" s="151" t="str">
        <f t="shared" si="1"/>
        <v>1M</v>
      </c>
      <c r="E28" s="151" t="s">
        <v>438</v>
      </c>
      <c r="F28" s="154">
        <f t="shared" si="0"/>
        <v>4.6666666666666662E-3</v>
      </c>
      <c r="G28" s="154">
        <f t="shared" si="0"/>
        <v>5.2500000000000003E-3</v>
      </c>
      <c r="H28" s="154">
        <f t="shared" si="0"/>
        <v>5.8333333333333327E-3</v>
      </c>
      <c r="I28" s="154">
        <f t="shared" si="0"/>
        <v>6.416666666666666E-3</v>
      </c>
      <c r="J28" s="154">
        <f t="shared" si="0"/>
        <v>7.1944444444444443E-3</v>
      </c>
      <c r="K28" s="149"/>
    </row>
    <row r="29" spans="1:12" ht="15.7" customHeight="1" x14ac:dyDescent="0.4">
      <c r="A29" s="142" t="s">
        <v>439</v>
      </c>
      <c r="B29" s="153">
        <v>4.1319444444444442E-3</v>
      </c>
      <c r="C29" s="142"/>
      <c r="D29" s="151" t="str">
        <f t="shared" si="1"/>
        <v>1M</v>
      </c>
      <c r="E29" s="151" t="s">
        <v>439</v>
      </c>
      <c r="F29" s="154">
        <f t="shared" si="0"/>
        <v>4.9583333333333328E-3</v>
      </c>
      <c r="G29" s="154">
        <f t="shared" si="0"/>
        <v>5.5781249999999998E-3</v>
      </c>
      <c r="H29" s="154">
        <f t="shared" si="0"/>
        <v>6.1979166666666658E-3</v>
      </c>
      <c r="I29" s="154">
        <f t="shared" si="0"/>
        <v>6.8177083333333327E-3</v>
      </c>
      <c r="J29" s="154">
        <f t="shared" si="0"/>
        <v>7.6440972222222223E-3</v>
      </c>
      <c r="K29" s="149"/>
    </row>
    <row r="30" spans="1:12" ht="15.7" customHeight="1" x14ac:dyDescent="0.4">
      <c r="A30" s="142" t="s">
        <v>440</v>
      </c>
      <c r="B30" s="153">
        <v>4.6296296296296294E-3</v>
      </c>
      <c r="C30" s="142"/>
      <c r="D30" s="151" t="str">
        <f t="shared" si="1"/>
        <v>1M</v>
      </c>
      <c r="E30" s="151" t="s">
        <v>440</v>
      </c>
      <c r="F30" s="154">
        <f t="shared" si="0"/>
        <v>5.5555555555555549E-3</v>
      </c>
      <c r="G30" s="154">
        <f t="shared" si="0"/>
        <v>6.2500000000000003E-3</v>
      </c>
      <c r="H30" s="154">
        <f t="shared" si="0"/>
        <v>6.9444444444444441E-3</v>
      </c>
      <c r="I30" s="154">
        <f t="shared" si="0"/>
        <v>7.6388888888888878E-3</v>
      </c>
      <c r="J30" s="154">
        <f t="shared" si="0"/>
        <v>8.564814814814815E-3</v>
      </c>
      <c r="K30" s="149"/>
    </row>
    <row r="31" spans="1:12" ht="11.7" x14ac:dyDescent="0.4">
      <c r="A31" s="142"/>
      <c r="B31" s="143"/>
      <c r="C31" s="142"/>
      <c r="D31" s="142"/>
      <c r="E31" s="142"/>
      <c r="F31" s="156"/>
      <c r="G31" s="156"/>
      <c r="H31" s="157"/>
      <c r="I31" s="156"/>
      <c r="J31" s="157"/>
      <c r="K31" s="149"/>
    </row>
    <row r="32" spans="1:12" ht="12.7" x14ac:dyDescent="0.4">
      <c r="A32" s="142"/>
      <c r="B32" s="147" t="s">
        <v>441</v>
      </c>
      <c r="C32" s="148"/>
      <c r="D32" s="431" t="s">
        <v>441</v>
      </c>
      <c r="E32" s="430"/>
      <c r="F32" s="430"/>
      <c r="G32" s="430"/>
      <c r="H32" s="430"/>
      <c r="I32" s="430"/>
      <c r="J32" s="430"/>
      <c r="K32" s="149"/>
    </row>
    <row r="33" spans="1:11" ht="34" x14ac:dyDescent="0.4">
      <c r="A33" s="142"/>
      <c r="B33" s="150" t="s">
        <v>421</v>
      </c>
      <c r="C33" s="142"/>
      <c r="D33" s="151" t="s">
        <v>248</v>
      </c>
      <c r="E33" s="151" t="s">
        <v>52</v>
      </c>
      <c r="F33" s="152" t="s">
        <v>422</v>
      </c>
      <c r="G33" s="152" t="s">
        <v>423</v>
      </c>
      <c r="H33" s="152" t="s">
        <v>424</v>
      </c>
      <c r="I33" s="152" t="s">
        <v>425</v>
      </c>
      <c r="J33" s="152" t="s">
        <v>426</v>
      </c>
      <c r="K33" s="149"/>
    </row>
    <row r="34" spans="1:11" ht="15.7" customHeight="1" x14ac:dyDescent="0.4">
      <c r="A34" s="142" t="s">
        <v>427</v>
      </c>
      <c r="B34" s="153">
        <v>5.0642361111111114E-3</v>
      </c>
      <c r="C34" s="142"/>
      <c r="D34" s="151" t="s">
        <v>441</v>
      </c>
      <c r="E34" s="151" t="s">
        <v>428</v>
      </c>
      <c r="F34" s="154">
        <f t="shared" ref="F34:J45" si="2">$B34*F$1</f>
        <v>6.0770833333333336E-3</v>
      </c>
      <c r="G34" s="154">
        <f t="shared" si="2"/>
        <v>6.8367187500000008E-3</v>
      </c>
      <c r="H34" s="154">
        <f t="shared" si="2"/>
        <v>7.5963541666666671E-3</v>
      </c>
      <c r="I34" s="154">
        <f t="shared" si="2"/>
        <v>8.3559895833333325E-3</v>
      </c>
      <c r="J34" s="154">
        <f t="shared" si="2"/>
        <v>9.3688368055555565E-3</v>
      </c>
      <c r="K34" s="149"/>
    </row>
    <row r="35" spans="1:11" ht="15.7" customHeight="1" x14ac:dyDescent="0.4">
      <c r="A35" s="142" t="s">
        <v>429</v>
      </c>
      <c r="B35" s="153">
        <v>5.1967592592592595E-3</v>
      </c>
      <c r="C35" s="142"/>
      <c r="D35" s="151" t="str">
        <f t="shared" ref="D35:D45" si="3">D34</f>
        <v>3k</v>
      </c>
      <c r="E35" s="151" t="s">
        <v>429</v>
      </c>
      <c r="F35" s="154">
        <f t="shared" si="2"/>
        <v>6.2361111111111115E-3</v>
      </c>
      <c r="G35" s="154">
        <f t="shared" si="2"/>
        <v>7.015625000000001E-3</v>
      </c>
      <c r="H35" s="154">
        <f t="shared" si="2"/>
        <v>7.7951388888888896E-3</v>
      </c>
      <c r="I35" s="154">
        <f t="shared" si="2"/>
        <v>8.5746527777777783E-3</v>
      </c>
      <c r="J35" s="154">
        <f t="shared" si="2"/>
        <v>9.6140046296296303E-3</v>
      </c>
      <c r="K35" s="149"/>
    </row>
    <row r="36" spans="1:11" ht="15.7" customHeight="1" x14ac:dyDescent="0.4">
      <c r="A36" s="142" t="s">
        <v>430</v>
      </c>
      <c r="B36" s="153">
        <v>5.355902777777778E-3</v>
      </c>
      <c r="C36" s="142"/>
      <c r="D36" s="151" t="str">
        <f t="shared" si="3"/>
        <v>3k</v>
      </c>
      <c r="E36" s="151" t="s">
        <v>430</v>
      </c>
      <c r="F36" s="154">
        <f t="shared" si="2"/>
        <v>6.4270833333333333E-3</v>
      </c>
      <c r="G36" s="154">
        <f t="shared" si="2"/>
        <v>7.2304687500000008E-3</v>
      </c>
      <c r="H36" s="154">
        <f t="shared" si="2"/>
        <v>8.0338541666666666E-3</v>
      </c>
      <c r="I36" s="154">
        <f t="shared" si="2"/>
        <v>8.8372395833333332E-3</v>
      </c>
      <c r="J36" s="154">
        <f t="shared" si="2"/>
        <v>9.9084201388888894E-3</v>
      </c>
      <c r="K36" s="149"/>
    </row>
    <row r="37" spans="1:11" ht="15.7" customHeight="1" x14ac:dyDescent="0.4">
      <c r="A37" s="142" t="s">
        <v>431</v>
      </c>
      <c r="B37" s="153">
        <v>5.7358796296296298E-3</v>
      </c>
      <c r="C37" s="142"/>
      <c r="D37" s="151" t="str">
        <f t="shared" si="3"/>
        <v>3k</v>
      </c>
      <c r="E37" s="151" t="s">
        <v>432</v>
      </c>
      <c r="F37" s="154">
        <f t="shared" si="2"/>
        <v>6.8830555555555555E-3</v>
      </c>
      <c r="G37" s="154">
        <f t="shared" si="2"/>
        <v>7.7434375000000012E-3</v>
      </c>
      <c r="H37" s="154">
        <f t="shared" si="2"/>
        <v>8.6038194444444452E-3</v>
      </c>
      <c r="I37" s="154">
        <f t="shared" si="2"/>
        <v>9.4642013888888883E-3</v>
      </c>
      <c r="J37" s="154">
        <f t="shared" si="2"/>
        <v>1.0611377314814817E-2</v>
      </c>
      <c r="K37" s="149"/>
    </row>
    <row r="38" spans="1:11" ht="15.7" customHeight="1" x14ac:dyDescent="0.4">
      <c r="A38" s="142" t="s">
        <v>433</v>
      </c>
      <c r="B38" s="153">
        <v>5.9946759259259267E-3</v>
      </c>
      <c r="C38" s="142"/>
      <c r="D38" s="151" t="str">
        <f t="shared" si="3"/>
        <v>3k</v>
      </c>
      <c r="E38" s="151" t="s">
        <v>433</v>
      </c>
      <c r="F38" s="154">
        <f t="shared" si="2"/>
        <v>7.1936111111111116E-3</v>
      </c>
      <c r="G38" s="154">
        <f t="shared" si="2"/>
        <v>8.092812500000001E-3</v>
      </c>
      <c r="H38" s="154">
        <f t="shared" si="2"/>
        <v>8.9920138888888897E-3</v>
      </c>
      <c r="I38" s="154">
        <f t="shared" si="2"/>
        <v>9.8912152777777783E-3</v>
      </c>
      <c r="J38" s="154">
        <f t="shared" si="2"/>
        <v>1.1090150462962965E-2</v>
      </c>
      <c r="K38" s="149"/>
    </row>
    <row r="39" spans="1:11" ht="15.7" customHeight="1" x14ac:dyDescent="0.4">
      <c r="A39" s="142" t="s">
        <v>434</v>
      </c>
      <c r="B39" s="153">
        <v>6.2028935185185182E-3</v>
      </c>
      <c r="C39" s="142"/>
      <c r="D39" s="151" t="str">
        <f t="shared" si="3"/>
        <v>3k</v>
      </c>
      <c r="E39" s="151" t="s">
        <v>434</v>
      </c>
      <c r="F39" s="154">
        <f t="shared" si="2"/>
        <v>7.4434722222222211E-3</v>
      </c>
      <c r="G39" s="154">
        <f t="shared" si="2"/>
        <v>8.3739062500000003E-3</v>
      </c>
      <c r="H39" s="154">
        <f t="shared" si="2"/>
        <v>9.3043402777777777E-3</v>
      </c>
      <c r="I39" s="154">
        <f t="shared" si="2"/>
        <v>1.0234774305555555E-2</v>
      </c>
      <c r="J39" s="154">
        <f t="shared" si="2"/>
        <v>1.1475353009259259E-2</v>
      </c>
      <c r="K39" s="149"/>
    </row>
    <row r="40" spans="1:11" ht="15.7" customHeight="1" x14ac:dyDescent="0.4">
      <c r="A40" s="142" t="s">
        <v>435</v>
      </c>
      <c r="B40" s="153">
        <v>6.4974537037037041E-3</v>
      </c>
      <c r="C40" s="142"/>
      <c r="D40" s="151" t="str">
        <f t="shared" si="3"/>
        <v>3k</v>
      </c>
      <c r="E40" s="151" t="s">
        <v>435</v>
      </c>
      <c r="F40" s="154">
        <f t="shared" si="2"/>
        <v>7.7969444444444449E-3</v>
      </c>
      <c r="G40" s="154">
        <f t="shared" si="2"/>
        <v>8.7715625000000016E-3</v>
      </c>
      <c r="H40" s="154">
        <f t="shared" si="2"/>
        <v>9.7461805555555565E-3</v>
      </c>
      <c r="I40" s="154">
        <f t="shared" si="2"/>
        <v>1.0720798611111112E-2</v>
      </c>
      <c r="J40" s="154">
        <f t="shared" si="2"/>
        <v>1.2020289351851853E-2</v>
      </c>
      <c r="K40" s="149"/>
    </row>
    <row r="41" spans="1:11" ht="15.7" customHeight="1" x14ac:dyDescent="0.4">
      <c r="A41" s="142" t="s">
        <v>436</v>
      </c>
      <c r="B41" s="153">
        <v>6.7986111111111112E-3</v>
      </c>
      <c r="C41" s="142"/>
      <c r="D41" s="151" t="str">
        <f t="shared" si="3"/>
        <v>3k</v>
      </c>
      <c r="E41" s="151" t="s">
        <v>436</v>
      </c>
      <c r="F41" s="154">
        <f t="shared" si="2"/>
        <v>8.1583333333333334E-3</v>
      </c>
      <c r="G41" s="154">
        <f t="shared" si="2"/>
        <v>9.1781250000000005E-3</v>
      </c>
      <c r="H41" s="154">
        <f t="shared" si="2"/>
        <v>1.0197916666666668E-2</v>
      </c>
      <c r="I41" s="154">
        <f t="shared" si="2"/>
        <v>1.1217708333333333E-2</v>
      </c>
      <c r="J41" s="154">
        <f t="shared" si="2"/>
        <v>1.2577430555555557E-2</v>
      </c>
      <c r="K41" s="149"/>
    </row>
    <row r="42" spans="1:11" ht="15.7" customHeight="1" x14ac:dyDescent="0.4">
      <c r="A42" s="142" t="s">
        <v>437</v>
      </c>
      <c r="B42" s="153">
        <v>7.395601851851852E-3</v>
      </c>
      <c r="C42" s="142"/>
      <c r="D42" s="151" t="str">
        <f t="shared" si="3"/>
        <v>3k</v>
      </c>
      <c r="E42" s="151" t="s">
        <v>437</v>
      </c>
      <c r="F42" s="154">
        <f t="shared" si="2"/>
        <v>8.8747222222222213E-3</v>
      </c>
      <c r="G42" s="154">
        <f t="shared" si="2"/>
        <v>9.9840625000000016E-3</v>
      </c>
      <c r="H42" s="154">
        <f t="shared" si="2"/>
        <v>1.1093402777777778E-2</v>
      </c>
      <c r="I42" s="154">
        <f t="shared" si="2"/>
        <v>1.2202743055555555E-2</v>
      </c>
      <c r="J42" s="154">
        <f t="shared" si="2"/>
        <v>1.3681863425925927E-2</v>
      </c>
      <c r="K42" s="149"/>
    </row>
    <row r="43" spans="1:11" ht="15.7" customHeight="1" x14ac:dyDescent="0.4">
      <c r="A43" s="142" t="s">
        <v>438</v>
      </c>
      <c r="B43" s="153">
        <v>7.759606481481481E-3</v>
      </c>
      <c r="C43" s="142"/>
      <c r="D43" s="151" t="str">
        <f t="shared" si="3"/>
        <v>3k</v>
      </c>
      <c r="E43" s="151" t="s">
        <v>438</v>
      </c>
      <c r="F43" s="154">
        <f t="shared" si="2"/>
        <v>9.3115277777777762E-3</v>
      </c>
      <c r="G43" s="154">
        <f t="shared" si="2"/>
        <v>1.047546875E-2</v>
      </c>
      <c r="H43" s="154">
        <f t="shared" si="2"/>
        <v>1.1639409722222221E-2</v>
      </c>
      <c r="I43" s="154">
        <f t="shared" si="2"/>
        <v>1.2803350694444443E-2</v>
      </c>
      <c r="J43" s="154">
        <f t="shared" si="2"/>
        <v>1.435527199074074E-2</v>
      </c>
      <c r="K43" s="149"/>
    </row>
    <row r="44" spans="1:11" ht="15.7" customHeight="1" x14ac:dyDescent="0.4">
      <c r="A44" s="142" t="s">
        <v>439</v>
      </c>
      <c r="B44" s="153">
        <v>8.2899305555555556E-3</v>
      </c>
      <c r="C44" s="142"/>
      <c r="D44" s="151" t="str">
        <f t="shared" si="3"/>
        <v>3k</v>
      </c>
      <c r="E44" s="151" t="s">
        <v>439</v>
      </c>
      <c r="F44" s="154">
        <f t="shared" si="2"/>
        <v>9.9479166666666657E-3</v>
      </c>
      <c r="G44" s="154">
        <f t="shared" si="2"/>
        <v>1.1191406250000001E-2</v>
      </c>
      <c r="H44" s="154">
        <f t="shared" si="2"/>
        <v>1.2434895833333334E-2</v>
      </c>
      <c r="I44" s="154">
        <f t="shared" si="2"/>
        <v>1.3678385416666666E-2</v>
      </c>
      <c r="J44" s="154">
        <f t="shared" si="2"/>
        <v>1.5336371527777778E-2</v>
      </c>
      <c r="K44" s="149"/>
    </row>
    <row r="45" spans="1:11" ht="15.7" customHeight="1" x14ac:dyDescent="0.4">
      <c r="A45" s="142" t="s">
        <v>440</v>
      </c>
      <c r="B45" s="153">
        <v>9.8773148148148145E-3</v>
      </c>
      <c r="C45" s="142"/>
      <c r="D45" s="151" t="str">
        <f t="shared" si="3"/>
        <v>3k</v>
      </c>
      <c r="E45" s="151" t="s">
        <v>440</v>
      </c>
      <c r="F45" s="154">
        <f t="shared" si="2"/>
        <v>1.1852777777777776E-2</v>
      </c>
      <c r="G45" s="154">
        <f t="shared" si="2"/>
        <v>1.3334375000000001E-2</v>
      </c>
      <c r="H45" s="154">
        <f t="shared" si="2"/>
        <v>1.4815972222222222E-2</v>
      </c>
      <c r="I45" s="154">
        <f t="shared" si="2"/>
        <v>1.6297569444444444E-2</v>
      </c>
      <c r="J45" s="154">
        <f t="shared" si="2"/>
        <v>1.8273032407407408E-2</v>
      </c>
      <c r="K45" s="149"/>
    </row>
    <row r="46" spans="1:11" ht="15.7" customHeight="1" x14ac:dyDescent="0.4">
      <c r="A46" s="142"/>
      <c r="B46" s="158"/>
      <c r="C46" s="142"/>
      <c r="D46" s="143"/>
      <c r="E46" s="143"/>
      <c r="F46" s="159"/>
      <c r="G46" s="159"/>
      <c r="H46" s="159"/>
      <c r="I46" s="159"/>
      <c r="J46" s="159"/>
      <c r="K46" s="149"/>
    </row>
    <row r="47" spans="1:11" ht="12.7" x14ac:dyDescent="0.4">
      <c r="A47" s="142"/>
      <c r="B47" s="147" t="str">
        <f>D47</f>
        <v>5k</v>
      </c>
      <c r="C47" s="148"/>
      <c r="D47" s="431" t="s">
        <v>442</v>
      </c>
      <c r="E47" s="430"/>
      <c r="F47" s="430"/>
      <c r="G47" s="430"/>
      <c r="H47" s="430"/>
      <c r="I47" s="430"/>
      <c r="J47" s="430"/>
      <c r="K47" s="149"/>
    </row>
    <row r="48" spans="1:11" ht="34" x14ac:dyDescent="0.4">
      <c r="A48" s="142"/>
      <c r="B48" s="150" t="s">
        <v>421</v>
      </c>
      <c r="C48" s="142"/>
      <c r="D48" s="151" t="s">
        <v>248</v>
      </c>
      <c r="E48" s="151" t="s">
        <v>52</v>
      </c>
      <c r="F48" s="152" t="s">
        <v>422</v>
      </c>
      <c r="G48" s="152" t="s">
        <v>423</v>
      </c>
      <c r="H48" s="152" t="s">
        <v>424</v>
      </c>
      <c r="I48" s="152" t="s">
        <v>425</v>
      </c>
      <c r="J48" s="152" t="s">
        <v>426</v>
      </c>
      <c r="K48" s="149"/>
    </row>
    <row r="49" spans="1:11" ht="15.7" customHeight="1" x14ac:dyDescent="0.4">
      <c r="A49" s="142" t="s">
        <v>427</v>
      </c>
      <c r="B49" s="154">
        <v>8.9004629629629625E-3</v>
      </c>
      <c r="C49" s="142"/>
      <c r="D49" s="151" t="str">
        <f>D47</f>
        <v>5k</v>
      </c>
      <c r="E49" s="151" t="s">
        <v>428</v>
      </c>
      <c r="F49" s="154">
        <f t="shared" ref="F49:J60" si="4">$B49*F$1</f>
        <v>1.0680555555555554E-2</v>
      </c>
      <c r="G49" s="154">
        <f t="shared" si="4"/>
        <v>1.2015625E-2</v>
      </c>
      <c r="H49" s="154">
        <f t="shared" si="4"/>
        <v>1.3350694444444443E-2</v>
      </c>
      <c r="I49" s="154">
        <f t="shared" si="4"/>
        <v>1.4685763888888887E-2</v>
      </c>
      <c r="J49" s="154">
        <f t="shared" si="4"/>
        <v>1.6465856481481481E-2</v>
      </c>
      <c r="K49" s="149"/>
    </row>
    <row r="50" spans="1:11" ht="15.7" customHeight="1" x14ac:dyDescent="0.4">
      <c r="A50" s="142" t="s">
        <v>429</v>
      </c>
      <c r="B50" s="154">
        <v>9.314042108473107E-3</v>
      </c>
      <c r="C50" s="142"/>
      <c r="D50" s="151" t="str">
        <f t="shared" ref="D50:D60" si="5">D49</f>
        <v>5k</v>
      </c>
      <c r="E50" s="151" t="s">
        <v>429</v>
      </c>
      <c r="F50" s="154">
        <f t="shared" si="4"/>
        <v>1.1176850530167728E-2</v>
      </c>
      <c r="G50" s="154">
        <f t="shared" si="4"/>
        <v>1.2573956846438696E-2</v>
      </c>
      <c r="H50" s="154">
        <f t="shared" si="4"/>
        <v>1.3971063162709661E-2</v>
      </c>
      <c r="I50" s="154">
        <f t="shared" si="4"/>
        <v>1.5368169478980625E-2</v>
      </c>
      <c r="J50" s="154">
        <f t="shared" si="4"/>
        <v>1.7230977900675248E-2</v>
      </c>
      <c r="K50" s="149"/>
    </row>
    <row r="51" spans="1:11" ht="15.7" customHeight="1" x14ac:dyDescent="0.4">
      <c r="A51" s="142" t="s">
        <v>430</v>
      </c>
      <c r="B51" s="154">
        <v>9.4675925925925917E-3</v>
      </c>
      <c r="C51" s="142"/>
      <c r="D51" s="151" t="str">
        <f t="shared" si="5"/>
        <v>5k</v>
      </c>
      <c r="E51" s="151" t="s">
        <v>430</v>
      </c>
      <c r="F51" s="154">
        <f t="shared" si="4"/>
        <v>1.136111111111111E-2</v>
      </c>
      <c r="G51" s="154">
        <f t="shared" si="4"/>
        <v>1.2781249999999999E-2</v>
      </c>
      <c r="H51" s="154">
        <f t="shared" si="4"/>
        <v>1.4201388888888888E-2</v>
      </c>
      <c r="I51" s="154">
        <f t="shared" si="4"/>
        <v>1.5621527777777776E-2</v>
      </c>
      <c r="J51" s="154">
        <f t="shared" si="4"/>
        <v>1.7515046296296296E-2</v>
      </c>
      <c r="K51" s="149"/>
    </row>
    <row r="52" spans="1:11" ht="15.7" customHeight="1" x14ac:dyDescent="0.4">
      <c r="A52" s="142" t="s">
        <v>431</v>
      </c>
      <c r="B52" s="154">
        <v>1.005787037037037E-2</v>
      </c>
      <c r="C52" s="142"/>
      <c r="D52" s="151" t="str">
        <f t="shared" si="5"/>
        <v>5k</v>
      </c>
      <c r="E52" s="151" t="s">
        <v>432</v>
      </c>
      <c r="F52" s="154">
        <f t="shared" si="4"/>
        <v>1.2069444444444443E-2</v>
      </c>
      <c r="G52" s="154">
        <f t="shared" si="4"/>
        <v>1.3578125E-2</v>
      </c>
      <c r="H52" s="154">
        <f t="shared" si="4"/>
        <v>1.5086805555555555E-2</v>
      </c>
      <c r="I52" s="154">
        <f t="shared" si="4"/>
        <v>1.6595486111111109E-2</v>
      </c>
      <c r="J52" s="154">
        <f t="shared" si="4"/>
        <v>1.8607060185185185E-2</v>
      </c>
      <c r="K52" s="149"/>
    </row>
    <row r="53" spans="1:11" ht="15.7" customHeight="1" x14ac:dyDescent="0.4">
      <c r="A53" s="142" t="s">
        <v>433</v>
      </c>
      <c r="B53" s="154">
        <v>1.0416666666666666E-2</v>
      </c>
      <c r="C53" s="142"/>
      <c r="D53" s="151" t="str">
        <f t="shared" si="5"/>
        <v>5k</v>
      </c>
      <c r="E53" s="151" t="s">
        <v>433</v>
      </c>
      <c r="F53" s="154">
        <f t="shared" si="4"/>
        <v>1.2499999999999999E-2</v>
      </c>
      <c r="G53" s="154">
        <f t="shared" si="4"/>
        <v>1.40625E-2</v>
      </c>
      <c r="H53" s="154">
        <f t="shared" si="4"/>
        <v>1.5625E-2</v>
      </c>
      <c r="I53" s="154">
        <f t="shared" si="4"/>
        <v>1.7187499999999998E-2</v>
      </c>
      <c r="J53" s="154">
        <f t="shared" si="4"/>
        <v>1.9270833333333334E-2</v>
      </c>
      <c r="K53" s="149"/>
    </row>
    <row r="54" spans="1:11" ht="15.7" customHeight="1" x14ac:dyDescent="0.4">
      <c r="A54" s="142" t="s">
        <v>434</v>
      </c>
      <c r="B54" s="154">
        <v>1.0775462962962964E-2</v>
      </c>
      <c r="C54" s="142"/>
      <c r="D54" s="151" t="str">
        <f t="shared" si="5"/>
        <v>5k</v>
      </c>
      <c r="E54" s="151" t="s">
        <v>434</v>
      </c>
      <c r="F54" s="154">
        <f t="shared" si="4"/>
        <v>1.2930555555555556E-2</v>
      </c>
      <c r="G54" s="154">
        <f t="shared" si="4"/>
        <v>1.4546875000000003E-2</v>
      </c>
      <c r="H54" s="154">
        <f t="shared" si="4"/>
        <v>1.6163194444444445E-2</v>
      </c>
      <c r="I54" s="154">
        <f t="shared" si="4"/>
        <v>1.777951388888889E-2</v>
      </c>
      <c r="J54" s="154">
        <f t="shared" si="4"/>
        <v>1.9934606481481484E-2</v>
      </c>
      <c r="K54" s="149"/>
    </row>
    <row r="55" spans="1:11" ht="15.7" customHeight="1" x14ac:dyDescent="0.4">
      <c r="A55" s="142" t="s">
        <v>435</v>
      </c>
      <c r="B55" s="154">
        <v>1.1180555555555556E-2</v>
      </c>
      <c r="C55" s="142"/>
      <c r="D55" s="151" t="str">
        <f t="shared" si="5"/>
        <v>5k</v>
      </c>
      <c r="E55" s="151" t="s">
        <v>435</v>
      </c>
      <c r="F55" s="154">
        <f t="shared" si="4"/>
        <v>1.3416666666666667E-2</v>
      </c>
      <c r="G55" s="154">
        <f t="shared" si="4"/>
        <v>1.5093750000000003E-2</v>
      </c>
      <c r="H55" s="154">
        <f t="shared" si="4"/>
        <v>1.6770833333333336E-2</v>
      </c>
      <c r="I55" s="154">
        <f t="shared" si="4"/>
        <v>1.8447916666666668E-2</v>
      </c>
      <c r="J55" s="154">
        <f t="shared" si="4"/>
        <v>2.068402777777778E-2</v>
      </c>
      <c r="K55" s="149"/>
    </row>
    <row r="56" spans="1:11" ht="15.7" customHeight="1" x14ac:dyDescent="0.4">
      <c r="A56" s="142" t="s">
        <v>436</v>
      </c>
      <c r="B56" s="154">
        <v>1.207175925925926E-2</v>
      </c>
      <c r="C56" s="142"/>
      <c r="D56" s="151" t="str">
        <f t="shared" si="5"/>
        <v>5k</v>
      </c>
      <c r="E56" s="151" t="s">
        <v>436</v>
      </c>
      <c r="F56" s="154">
        <f t="shared" si="4"/>
        <v>1.4486111111111111E-2</v>
      </c>
      <c r="G56" s="154">
        <f t="shared" si="4"/>
        <v>1.6296875000000002E-2</v>
      </c>
      <c r="H56" s="154">
        <f t="shared" si="4"/>
        <v>1.8107638888888888E-2</v>
      </c>
      <c r="I56" s="154">
        <f t="shared" si="4"/>
        <v>1.9918402777777778E-2</v>
      </c>
      <c r="J56" s="154">
        <f t="shared" si="4"/>
        <v>2.2332754629629629E-2</v>
      </c>
      <c r="K56" s="149"/>
    </row>
    <row r="57" spans="1:11" ht="15.7" customHeight="1" x14ac:dyDescent="0.4">
      <c r="A57" s="142" t="s">
        <v>437</v>
      </c>
      <c r="B57" s="154">
        <v>1.2743055555555556E-2</v>
      </c>
      <c r="C57" s="142"/>
      <c r="D57" s="151" t="str">
        <f t="shared" si="5"/>
        <v>5k</v>
      </c>
      <c r="E57" s="151" t="s">
        <v>437</v>
      </c>
      <c r="F57" s="154">
        <f t="shared" si="4"/>
        <v>1.5291666666666667E-2</v>
      </c>
      <c r="G57" s="154">
        <f t="shared" si="4"/>
        <v>1.7203125000000003E-2</v>
      </c>
      <c r="H57" s="154">
        <f t="shared" si="4"/>
        <v>1.9114583333333334E-2</v>
      </c>
      <c r="I57" s="154">
        <f t="shared" si="4"/>
        <v>2.1026041666666665E-2</v>
      </c>
      <c r="J57" s="154">
        <f t="shared" si="4"/>
        <v>2.3574652777777781E-2</v>
      </c>
      <c r="K57" s="149"/>
    </row>
    <row r="58" spans="1:11" ht="15.7" customHeight="1" x14ac:dyDescent="0.4">
      <c r="A58" s="142" t="s">
        <v>438</v>
      </c>
      <c r="B58" s="154">
        <v>1.3020833333333334E-2</v>
      </c>
      <c r="C58" s="142"/>
      <c r="D58" s="151" t="str">
        <f t="shared" si="5"/>
        <v>5k</v>
      </c>
      <c r="E58" s="151" t="s">
        <v>438</v>
      </c>
      <c r="F58" s="154">
        <f t="shared" si="4"/>
        <v>1.5625E-2</v>
      </c>
      <c r="G58" s="154">
        <f t="shared" si="4"/>
        <v>1.7578125000000003E-2</v>
      </c>
      <c r="H58" s="154">
        <f t="shared" si="4"/>
        <v>1.953125E-2</v>
      </c>
      <c r="I58" s="154">
        <f t="shared" si="4"/>
        <v>2.1484375E-2</v>
      </c>
      <c r="J58" s="154">
        <f t="shared" si="4"/>
        <v>2.4088541666666668E-2</v>
      </c>
      <c r="K58" s="149"/>
    </row>
    <row r="59" spans="1:11" ht="15.7" customHeight="1" x14ac:dyDescent="0.4">
      <c r="A59" s="142" t="s">
        <v>439</v>
      </c>
      <c r="B59" s="154">
        <v>1.5752314814814813E-2</v>
      </c>
      <c r="C59" s="142"/>
      <c r="D59" s="151" t="str">
        <f t="shared" si="5"/>
        <v>5k</v>
      </c>
      <c r="E59" s="151" t="s">
        <v>439</v>
      </c>
      <c r="F59" s="154">
        <f t="shared" si="4"/>
        <v>1.8902777777777775E-2</v>
      </c>
      <c r="G59" s="154">
        <f t="shared" si="4"/>
        <v>2.1265625E-2</v>
      </c>
      <c r="H59" s="154">
        <f t="shared" si="4"/>
        <v>2.3628472222222217E-2</v>
      </c>
      <c r="I59" s="154">
        <f t="shared" si="4"/>
        <v>2.5991319444444438E-2</v>
      </c>
      <c r="J59" s="154">
        <f t="shared" si="4"/>
        <v>2.9141782407407404E-2</v>
      </c>
      <c r="K59" s="149"/>
    </row>
    <row r="60" spans="1:11" ht="15.7" customHeight="1" x14ac:dyDescent="0.4">
      <c r="A60" s="142" t="s">
        <v>440</v>
      </c>
      <c r="B60" s="154">
        <v>1.7326388888888888E-2</v>
      </c>
      <c r="C60" s="142"/>
      <c r="D60" s="151" t="str">
        <f t="shared" si="5"/>
        <v>5k</v>
      </c>
      <c r="E60" s="151" t="s">
        <v>440</v>
      </c>
      <c r="F60" s="154">
        <f t="shared" si="4"/>
        <v>2.0791666666666663E-2</v>
      </c>
      <c r="G60" s="154">
        <f t="shared" si="4"/>
        <v>2.3390624999999998E-2</v>
      </c>
      <c r="H60" s="154">
        <f t="shared" si="4"/>
        <v>2.598958333333333E-2</v>
      </c>
      <c r="I60" s="154">
        <f t="shared" si="4"/>
        <v>2.8588541666666665E-2</v>
      </c>
      <c r="J60" s="154">
        <f t="shared" si="4"/>
        <v>3.2053819444444444E-2</v>
      </c>
      <c r="K60" s="149"/>
    </row>
    <row r="61" spans="1:11" ht="11.7" x14ac:dyDescent="0.4">
      <c r="A61" s="142"/>
      <c r="B61" s="143"/>
      <c r="C61" s="142"/>
      <c r="D61" s="142"/>
      <c r="E61" s="142"/>
      <c r="F61" s="142"/>
      <c r="G61" s="142"/>
      <c r="H61" s="142"/>
      <c r="I61" s="142"/>
      <c r="J61" s="143"/>
      <c r="K61" s="149"/>
    </row>
    <row r="62" spans="1:11" ht="12.7" x14ac:dyDescent="0.4">
      <c r="A62" s="142"/>
      <c r="B62" s="147" t="str">
        <f>D62</f>
        <v>5M</v>
      </c>
      <c r="C62" s="148"/>
      <c r="D62" s="432" t="s">
        <v>443</v>
      </c>
      <c r="E62" s="430"/>
      <c r="F62" s="430"/>
      <c r="G62" s="430"/>
      <c r="H62" s="430"/>
      <c r="I62" s="430"/>
      <c r="J62" s="430"/>
      <c r="K62" s="149"/>
    </row>
    <row r="63" spans="1:11" ht="34" x14ac:dyDescent="0.4">
      <c r="A63" s="142"/>
      <c r="B63" s="150" t="s">
        <v>421</v>
      </c>
      <c r="C63" s="142"/>
      <c r="D63" s="151" t="s">
        <v>248</v>
      </c>
      <c r="E63" s="151" t="s">
        <v>52</v>
      </c>
      <c r="F63" s="152" t="s">
        <v>422</v>
      </c>
      <c r="G63" s="152" t="s">
        <v>423</v>
      </c>
      <c r="H63" s="152" t="s">
        <v>424</v>
      </c>
      <c r="I63" s="152" t="s">
        <v>425</v>
      </c>
      <c r="J63" s="152" t="s">
        <v>426</v>
      </c>
      <c r="K63" s="149"/>
    </row>
    <row r="64" spans="1:11" ht="11.7" x14ac:dyDescent="0.4">
      <c r="A64" s="142" t="s">
        <v>427</v>
      </c>
      <c r="B64" s="154">
        <v>1.5335648148148147E-2</v>
      </c>
      <c r="C64" s="142"/>
      <c r="D64" s="151" t="str">
        <f>D62</f>
        <v>5M</v>
      </c>
      <c r="E64" s="151" t="s">
        <v>428</v>
      </c>
      <c r="F64" s="154">
        <f t="shared" ref="F64:J75" si="6">$B64*F$1</f>
        <v>1.8402777777777775E-2</v>
      </c>
      <c r="G64" s="154">
        <f t="shared" si="6"/>
        <v>2.0703124999999999E-2</v>
      </c>
      <c r="H64" s="154">
        <f t="shared" si="6"/>
        <v>2.300347222222222E-2</v>
      </c>
      <c r="I64" s="154">
        <f t="shared" si="6"/>
        <v>2.5303819444444441E-2</v>
      </c>
      <c r="J64" s="154">
        <f t="shared" si="6"/>
        <v>2.8370949074074073E-2</v>
      </c>
      <c r="K64" s="149"/>
    </row>
    <row r="65" spans="1:11" ht="15.75" customHeight="1" x14ac:dyDescent="0.4">
      <c r="A65" s="142" t="s">
        <v>429</v>
      </c>
      <c r="B65" s="154">
        <v>1.5335648148148147E-2</v>
      </c>
      <c r="C65" s="142"/>
      <c r="D65" s="151" t="str">
        <f t="shared" ref="D65:D75" si="7">D64</f>
        <v>5M</v>
      </c>
      <c r="E65" s="151" t="s">
        <v>429</v>
      </c>
      <c r="F65" s="154">
        <f t="shared" si="6"/>
        <v>1.8402777777777775E-2</v>
      </c>
      <c r="G65" s="154">
        <f t="shared" si="6"/>
        <v>2.0703124999999999E-2</v>
      </c>
      <c r="H65" s="154">
        <f t="shared" si="6"/>
        <v>2.300347222222222E-2</v>
      </c>
      <c r="I65" s="154">
        <f t="shared" si="6"/>
        <v>2.5303819444444441E-2</v>
      </c>
      <c r="J65" s="154">
        <f t="shared" si="6"/>
        <v>2.8370949074074073E-2</v>
      </c>
      <c r="K65" s="149"/>
    </row>
    <row r="66" spans="1:11" ht="15.75" customHeight="1" x14ac:dyDescent="0.4">
      <c r="A66" s="142" t="s">
        <v>430</v>
      </c>
      <c r="B66" s="154">
        <v>1.5685386899996545E-2</v>
      </c>
      <c r="C66" s="142"/>
      <c r="D66" s="151" t="str">
        <f t="shared" si="7"/>
        <v>5M</v>
      </c>
      <c r="E66" s="151" t="s">
        <v>430</v>
      </c>
      <c r="F66" s="154">
        <f t="shared" si="6"/>
        <v>1.8822464279995853E-2</v>
      </c>
      <c r="G66" s="154">
        <f t="shared" si="6"/>
        <v>2.1175272314995337E-2</v>
      </c>
      <c r="H66" s="154">
        <f t="shared" si="6"/>
        <v>2.3528080349994818E-2</v>
      </c>
      <c r="I66" s="154">
        <f t="shared" si="6"/>
        <v>2.5880888384994298E-2</v>
      </c>
      <c r="J66" s="154">
        <f t="shared" si="6"/>
        <v>2.901796576499361E-2</v>
      </c>
      <c r="K66" s="149"/>
    </row>
    <row r="67" spans="1:11" ht="15.75" customHeight="1" x14ac:dyDescent="0.4">
      <c r="A67" s="142" t="s">
        <v>431</v>
      </c>
      <c r="B67" s="154">
        <v>1.6310313729330918E-2</v>
      </c>
      <c r="C67" s="142"/>
      <c r="D67" s="151" t="str">
        <f t="shared" si="7"/>
        <v>5M</v>
      </c>
      <c r="E67" s="151" t="s">
        <v>432</v>
      </c>
      <c r="F67" s="154">
        <f t="shared" si="6"/>
        <v>1.9572376475197103E-2</v>
      </c>
      <c r="G67" s="154">
        <f t="shared" si="6"/>
        <v>2.2018923534596741E-2</v>
      </c>
      <c r="H67" s="154">
        <f t="shared" si="6"/>
        <v>2.4465470593996376E-2</v>
      </c>
      <c r="I67" s="154">
        <f t="shared" si="6"/>
        <v>2.6912017653396014E-2</v>
      </c>
      <c r="J67" s="154">
        <f t="shared" si="6"/>
        <v>3.0174080399262202E-2</v>
      </c>
      <c r="K67" s="149"/>
    </row>
    <row r="68" spans="1:11" ht="15.75" customHeight="1" x14ac:dyDescent="0.4">
      <c r="A68" s="142" t="s">
        <v>433</v>
      </c>
      <c r="B68" s="154">
        <v>1.6987492530284753E-2</v>
      </c>
      <c r="C68" s="142"/>
      <c r="D68" s="151" t="str">
        <f t="shared" si="7"/>
        <v>5M</v>
      </c>
      <c r="E68" s="151" t="s">
        <v>433</v>
      </c>
      <c r="F68" s="154">
        <f t="shared" si="6"/>
        <v>2.0384991036341702E-2</v>
      </c>
      <c r="G68" s="154">
        <f t="shared" si="6"/>
        <v>2.2933114915884418E-2</v>
      </c>
      <c r="H68" s="154">
        <f t="shared" si="6"/>
        <v>2.548123879542713E-2</v>
      </c>
      <c r="I68" s="154">
        <f t="shared" si="6"/>
        <v>2.8029362674969843E-2</v>
      </c>
      <c r="J68" s="154">
        <f t="shared" si="6"/>
        <v>3.1426861181026798E-2</v>
      </c>
      <c r="K68" s="149"/>
    </row>
    <row r="69" spans="1:11" ht="15.75" customHeight="1" x14ac:dyDescent="0.4">
      <c r="A69" s="142" t="s">
        <v>434</v>
      </c>
      <c r="B69" s="154">
        <v>1.7723337891792468E-2</v>
      </c>
      <c r="C69" s="142"/>
      <c r="D69" s="151" t="str">
        <f t="shared" si="7"/>
        <v>5M</v>
      </c>
      <c r="E69" s="151" t="s">
        <v>434</v>
      </c>
      <c r="F69" s="154">
        <f t="shared" si="6"/>
        <v>2.1268005470150963E-2</v>
      </c>
      <c r="G69" s="154">
        <f t="shared" si="6"/>
        <v>2.3926506153919835E-2</v>
      </c>
      <c r="H69" s="154">
        <f t="shared" si="6"/>
        <v>2.6585006837688704E-2</v>
      </c>
      <c r="I69" s="154">
        <f t="shared" si="6"/>
        <v>2.924350752145757E-2</v>
      </c>
      <c r="J69" s="154">
        <f t="shared" si="6"/>
        <v>3.2788175099816068E-2</v>
      </c>
      <c r="K69" s="149"/>
    </row>
    <row r="70" spans="1:11" ht="15.75" customHeight="1" x14ac:dyDescent="0.4">
      <c r="A70" s="142" t="s">
        <v>435</v>
      </c>
      <c r="B70" s="154">
        <v>1.8525818762972417E-2</v>
      </c>
      <c r="C70" s="142"/>
      <c r="D70" s="151" t="str">
        <f t="shared" si="7"/>
        <v>5M</v>
      </c>
      <c r="E70" s="151" t="s">
        <v>435</v>
      </c>
      <c r="F70" s="154">
        <f t="shared" si="6"/>
        <v>2.2230982515566901E-2</v>
      </c>
      <c r="G70" s="154">
        <f t="shared" si="6"/>
        <v>2.5009855330012765E-2</v>
      </c>
      <c r="H70" s="154">
        <f t="shared" si="6"/>
        <v>2.7788728144458624E-2</v>
      </c>
      <c r="I70" s="154">
        <f t="shared" si="6"/>
        <v>3.0567600958904487E-2</v>
      </c>
      <c r="J70" s="154">
        <f t="shared" si="6"/>
        <v>3.4272764711498975E-2</v>
      </c>
      <c r="K70" s="149"/>
    </row>
    <row r="71" spans="1:11" ht="15.75" customHeight="1" x14ac:dyDescent="0.4">
      <c r="A71" s="142" t="s">
        <v>436</v>
      </c>
      <c r="B71" s="154">
        <v>1.9404924548070079E-2</v>
      </c>
      <c r="C71" s="142"/>
      <c r="D71" s="151" t="str">
        <f t="shared" si="7"/>
        <v>5M</v>
      </c>
      <c r="E71" s="151" t="s">
        <v>436</v>
      </c>
      <c r="F71" s="154">
        <f t="shared" si="6"/>
        <v>2.3285909457684096E-2</v>
      </c>
      <c r="G71" s="154">
        <f t="shared" si="6"/>
        <v>2.6196648139894609E-2</v>
      </c>
      <c r="H71" s="154">
        <f t="shared" si="6"/>
        <v>2.9107386822105119E-2</v>
      </c>
      <c r="I71" s="154">
        <f t="shared" si="6"/>
        <v>3.2018125504315632E-2</v>
      </c>
      <c r="J71" s="154">
        <f t="shared" si="6"/>
        <v>3.5899110413929645E-2</v>
      </c>
      <c r="K71" s="149"/>
    </row>
    <row r="72" spans="1:11" ht="15.75" customHeight="1" x14ac:dyDescent="0.4">
      <c r="A72" s="142" t="s">
        <v>437</v>
      </c>
      <c r="B72" s="154">
        <v>2.0522432125465454E-2</v>
      </c>
      <c r="C72" s="142"/>
      <c r="D72" s="151" t="str">
        <f t="shared" si="7"/>
        <v>5M</v>
      </c>
      <c r="E72" s="151" t="s">
        <v>437</v>
      </c>
      <c r="F72" s="154">
        <f t="shared" si="6"/>
        <v>2.4626918550558544E-2</v>
      </c>
      <c r="G72" s="154">
        <f t="shared" si="6"/>
        <v>2.7705283369378365E-2</v>
      </c>
      <c r="H72" s="154">
        <f t="shared" si="6"/>
        <v>3.0783648188198183E-2</v>
      </c>
      <c r="I72" s="154">
        <f t="shared" si="6"/>
        <v>3.3862013007018001E-2</v>
      </c>
      <c r="J72" s="154">
        <f t="shared" si="6"/>
        <v>3.7966499432111091E-2</v>
      </c>
      <c r="K72" s="149"/>
    </row>
    <row r="73" spans="1:11" ht="15.75" customHeight="1" x14ac:dyDescent="0.4">
      <c r="A73" s="142" t="s">
        <v>438</v>
      </c>
      <c r="B73" s="154">
        <v>2.22732399577815E-2</v>
      </c>
      <c r="C73" s="142"/>
      <c r="D73" s="151" t="str">
        <f t="shared" si="7"/>
        <v>5M</v>
      </c>
      <c r="E73" s="151" t="s">
        <v>438</v>
      </c>
      <c r="F73" s="154">
        <f t="shared" si="6"/>
        <v>2.6727887949337798E-2</v>
      </c>
      <c r="G73" s="154">
        <f t="shared" si="6"/>
        <v>3.0068873943005028E-2</v>
      </c>
      <c r="H73" s="154">
        <f t="shared" si="6"/>
        <v>3.3409859936672254E-2</v>
      </c>
      <c r="I73" s="154">
        <f t="shared" si="6"/>
        <v>3.6750845930339476E-2</v>
      </c>
      <c r="J73" s="154">
        <f t="shared" si="6"/>
        <v>4.1205493921895778E-2</v>
      </c>
      <c r="K73" s="149"/>
    </row>
    <row r="74" spans="1:11" ht="15.75" customHeight="1" x14ac:dyDescent="0.4">
      <c r="A74" s="142" t="s">
        <v>439</v>
      </c>
      <c r="B74" s="154">
        <v>2.5017306734166057E-2</v>
      </c>
      <c r="C74" s="142"/>
      <c r="D74" s="151" t="str">
        <f t="shared" si="7"/>
        <v>5M</v>
      </c>
      <c r="E74" s="151" t="s">
        <v>439</v>
      </c>
      <c r="F74" s="154">
        <f t="shared" si="6"/>
        <v>3.0020768080999266E-2</v>
      </c>
      <c r="G74" s="154">
        <f t="shared" si="6"/>
        <v>3.3773364091124178E-2</v>
      </c>
      <c r="H74" s="154">
        <f t="shared" si="6"/>
        <v>3.752596010124909E-2</v>
      </c>
      <c r="I74" s="154">
        <f t="shared" si="6"/>
        <v>4.1278556111373994E-2</v>
      </c>
      <c r="J74" s="154">
        <f t="shared" si="6"/>
        <v>4.628201745820721E-2</v>
      </c>
      <c r="K74" s="149"/>
    </row>
    <row r="75" spans="1:11" ht="15.75" customHeight="1" x14ac:dyDescent="0.4">
      <c r="A75" s="142" t="s">
        <v>440</v>
      </c>
      <c r="B75" s="154">
        <v>2.9450980305468607E-2</v>
      </c>
      <c r="C75" s="142"/>
      <c r="D75" s="151" t="str">
        <f t="shared" si="7"/>
        <v>5M</v>
      </c>
      <c r="E75" s="151" t="s">
        <v>440</v>
      </c>
      <c r="F75" s="154">
        <f t="shared" si="6"/>
        <v>3.5341176366562324E-2</v>
      </c>
      <c r="G75" s="154">
        <f t="shared" si="6"/>
        <v>3.975882341238262E-2</v>
      </c>
      <c r="H75" s="154">
        <f t="shared" si="6"/>
        <v>4.4176470458202909E-2</v>
      </c>
      <c r="I75" s="154">
        <f t="shared" si="6"/>
        <v>4.8594117504023197E-2</v>
      </c>
      <c r="J75" s="154">
        <f t="shared" si="6"/>
        <v>5.4484313565116925E-2</v>
      </c>
      <c r="K75" s="149"/>
    </row>
    <row r="76" spans="1:11" ht="15.75" customHeight="1" x14ac:dyDescent="0.4">
      <c r="A76" s="142"/>
      <c r="B76" s="159"/>
      <c r="C76" s="142"/>
      <c r="D76" s="143"/>
      <c r="E76" s="143"/>
      <c r="F76" s="159"/>
      <c r="G76" s="159"/>
      <c r="H76" s="159"/>
      <c r="I76" s="159"/>
      <c r="J76" s="159"/>
      <c r="K76" s="149"/>
    </row>
    <row r="77" spans="1:11" ht="15.75" customHeight="1" x14ac:dyDescent="0.4">
      <c r="A77" s="142"/>
      <c r="B77" s="147" t="str">
        <f>D77</f>
        <v>6M</v>
      </c>
      <c r="C77" s="148"/>
      <c r="D77" s="429" t="s">
        <v>444</v>
      </c>
      <c r="E77" s="430"/>
      <c r="F77" s="430"/>
      <c r="G77" s="430"/>
      <c r="H77" s="430"/>
      <c r="I77" s="430"/>
      <c r="J77" s="430"/>
      <c r="K77" s="149"/>
    </row>
    <row r="78" spans="1:11" ht="34" x14ac:dyDescent="0.4">
      <c r="A78" s="142"/>
      <c r="B78" s="150" t="s">
        <v>421</v>
      </c>
      <c r="C78" s="142"/>
      <c r="D78" s="151" t="s">
        <v>248</v>
      </c>
      <c r="E78" s="151" t="s">
        <v>52</v>
      </c>
      <c r="F78" s="152" t="s">
        <v>422</v>
      </c>
      <c r="G78" s="152" t="s">
        <v>423</v>
      </c>
      <c r="H78" s="152" t="s">
        <v>424</v>
      </c>
      <c r="I78" s="152" t="s">
        <v>425</v>
      </c>
      <c r="J78" s="152" t="s">
        <v>426</v>
      </c>
      <c r="K78" s="149"/>
    </row>
    <row r="79" spans="1:11" ht="15.75" customHeight="1" x14ac:dyDescent="0.4">
      <c r="A79" s="142" t="s">
        <v>427</v>
      </c>
      <c r="B79" s="154">
        <v>1.8124999999999999E-2</v>
      </c>
      <c r="C79" s="142"/>
      <c r="D79" s="151" t="str">
        <f>D77</f>
        <v>6M</v>
      </c>
      <c r="E79" s="151" t="s">
        <v>428</v>
      </c>
      <c r="F79" s="154">
        <f t="shared" ref="F79:J88" si="8">$B79*F$1</f>
        <v>2.1749999999999999E-2</v>
      </c>
      <c r="G79" s="154">
        <f t="shared" si="8"/>
        <v>2.4468750000000001E-2</v>
      </c>
      <c r="H79" s="154">
        <f t="shared" si="8"/>
        <v>2.7187499999999996E-2</v>
      </c>
      <c r="I79" s="154">
        <f t="shared" si="8"/>
        <v>2.9906249999999995E-2</v>
      </c>
      <c r="J79" s="154">
        <f t="shared" si="8"/>
        <v>3.3531249999999999E-2</v>
      </c>
      <c r="K79" s="149"/>
    </row>
    <row r="80" spans="1:11" ht="15.75" customHeight="1" x14ac:dyDescent="0.4">
      <c r="A80" s="142" t="s">
        <v>429</v>
      </c>
      <c r="B80" s="154">
        <v>1.8466256418616024E-2</v>
      </c>
      <c r="C80" s="142"/>
      <c r="D80" s="151" t="str">
        <f t="shared" ref="D80:D88" si="9">D79</f>
        <v>6M</v>
      </c>
      <c r="E80" s="151" t="s">
        <v>429</v>
      </c>
      <c r="F80" s="154">
        <f t="shared" si="8"/>
        <v>2.2159507702339227E-2</v>
      </c>
      <c r="G80" s="154">
        <f t="shared" si="8"/>
        <v>2.4929446165131635E-2</v>
      </c>
      <c r="H80" s="154">
        <f t="shared" si="8"/>
        <v>2.7699384627924036E-2</v>
      </c>
      <c r="I80" s="154">
        <f t="shared" si="8"/>
        <v>3.0469323090716437E-2</v>
      </c>
      <c r="J80" s="154">
        <f t="shared" si="8"/>
        <v>3.4162574374439647E-2</v>
      </c>
      <c r="K80" s="149"/>
    </row>
    <row r="81" spans="1:11" ht="15.75" customHeight="1" x14ac:dyDescent="0.4">
      <c r="A81" s="142" t="s">
        <v>430</v>
      </c>
      <c r="B81" s="154">
        <v>1.909663688469319E-2</v>
      </c>
      <c r="C81" s="142"/>
      <c r="D81" s="151" t="str">
        <f t="shared" si="9"/>
        <v>6M</v>
      </c>
      <c r="E81" s="151" t="s">
        <v>430</v>
      </c>
      <c r="F81" s="154">
        <f t="shared" si="8"/>
        <v>2.2915964261631828E-2</v>
      </c>
      <c r="G81" s="154">
        <f t="shared" si="8"/>
        <v>2.5780459794335808E-2</v>
      </c>
      <c r="H81" s="154">
        <f t="shared" si="8"/>
        <v>2.8644955327039784E-2</v>
      </c>
      <c r="I81" s="154">
        <f t="shared" si="8"/>
        <v>3.1509450859743764E-2</v>
      </c>
      <c r="J81" s="154">
        <f t="shared" si="8"/>
        <v>3.5328778236682401E-2</v>
      </c>
      <c r="K81" s="149"/>
    </row>
    <row r="82" spans="1:11" ht="15.75" customHeight="1" x14ac:dyDescent="0.4">
      <c r="A82" s="142" t="s">
        <v>431</v>
      </c>
      <c r="B82" s="154">
        <v>1.9879570930309079E-2</v>
      </c>
      <c r="C82" s="142"/>
      <c r="D82" s="151" t="str">
        <f t="shared" si="9"/>
        <v>6M</v>
      </c>
      <c r="E82" s="151" t="s">
        <v>432</v>
      </c>
      <c r="F82" s="154">
        <f t="shared" si="8"/>
        <v>2.3855485116370895E-2</v>
      </c>
      <c r="G82" s="154">
        <f t="shared" si="8"/>
        <v>2.683742075591726E-2</v>
      </c>
      <c r="H82" s="154">
        <f t="shared" si="8"/>
        <v>2.9819356395463618E-2</v>
      </c>
      <c r="I82" s="154">
        <f t="shared" si="8"/>
        <v>3.2801292035009977E-2</v>
      </c>
      <c r="J82" s="154">
        <f t="shared" si="8"/>
        <v>3.67772062210718E-2</v>
      </c>
      <c r="K82" s="149"/>
    </row>
    <row r="83" spans="1:11" ht="15.75" customHeight="1" x14ac:dyDescent="0.4">
      <c r="A83" s="142" t="s">
        <v>433</v>
      </c>
      <c r="B83" s="154">
        <v>2.0729921998307293E-2</v>
      </c>
      <c r="C83" s="142"/>
      <c r="D83" s="151" t="str">
        <f t="shared" si="9"/>
        <v>6M</v>
      </c>
      <c r="E83" s="151" t="s">
        <v>433</v>
      </c>
      <c r="F83" s="154">
        <f t="shared" si="8"/>
        <v>2.4875906397968751E-2</v>
      </c>
      <c r="G83" s="154">
        <f t="shared" si="8"/>
        <v>2.7985394697714848E-2</v>
      </c>
      <c r="H83" s="154">
        <f t="shared" si="8"/>
        <v>3.1094882997460938E-2</v>
      </c>
      <c r="I83" s="154">
        <f t="shared" si="8"/>
        <v>3.4204371297207034E-2</v>
      </c>
      <c r="J83" s="154">
        <f t="shared" si="8"/>
        <v>3.8350355696868496E-2</v>
      </c>
      <c r="K83" s="149"/>
    </row>
    <row r="84" spans="1:11" ht="15.75" customHeight="1" x14ac:dyDescent="0.4">
      <c r="A84" s="142" t="s">
        <v>434</v>
      </c>
      <c r="B84" s="154">
        <v>2.1656271656271653E-2</v>
      </c>
      <c r="C84" s="142"/>
      <c r="D84" s="151" t="str">
        <f t="shared" si="9"/>
        <v>6M</v>
      </c>
      <c r="E84" s="151" t="s">
        <v>434</v>
      </c>
      <c r="F84" s="154">
        <f t="shared" si="8"/>
        <v>2.5987525987525982E-2</v>
      </c>
      <c r="G84" s="154">
        <f t="shared" si="8"/>
        <v>2.9235966735966734E-2</v>
      </c>
      <c r="H84" s="154">
        <f t="shared" si="8"/>
        <v>3.2484407484407479E-2</v>
      </c>
      <c r="I84" s="154">
        <f t="shared" si="8"/>
        <v>3.5732848232848224E-2</v>
      </c>
      <c r="J84" s="154">
        <f t="shared" si="8"/>
        <v>4.0064102564102561E-2</v>
      </c>
      <c r="K84" s="149"/>
    </row>
    <row r="85" spans="1:11" ht="15.75" customHeight="1" x14ac:dyDescent="0.4">
      <c r="A85" s="142" t="s">
        <v>435</v>
      </c>
      <c r="B85" s="154">
        <v>2.2669284838782298E-2</v>
      </c>
      <c r="C85" s="142"/>
      <c r="D85" s="151" t="str">
        <f t="shared" si="9"/>
        <v>6M</v>
      </c>
      <c r="E85" s="151" t="s">
        <v>435</v>
      </c>
      <c r="F85" s="154">
        <f t="shared" si="8"/>
        <v>2.7203141806538756E-2</v>
      </c>
      <c r="G85" s="154">
        <f t="shared" si="8"/>
        <v>3.0603534532356105E-2</v>
      </c>
      <c r="H85" s="154">
        <f t="shared" si="8"/>
        <v>3.4003927258173444E-2</v>
      </c>
      <c r="I85" s="154">
        <f t="shared" si="8"/>
        <v>3.740431998399079E-2</v>
      </c>
      <c r="J85" s="154">
        <f t="shared" si="8"/>
        <v>4.1938176951747251E-2</v>
      </c>
      <c r="K85" s="149"/>
    </row>
    <row r="86" spans="1:11" ht="15.75" customHeight="1" x14ac:dyDescent="0.4">
      <c r="A86" s="142" t="s">
        <v>436</v>
      </c>
      <c r="B86" s="154">
        <v>2.3782343987823439E-2</v>
      </c>
      <c r="C86" s="142"/>
      <c r="D86" s="151" t="str">
        <f t="shared" si="9"/>
        <v>6M</v>
      </c>
      <c r="E86" s="151" t="s">
        <v>436</v>
      </c>
      <c r="F86" s="154">
        <f t="shared" si="8"/>
        <v>2.8538812785388126E-2</v>
      </c>
      <c r="G86" s="154">
        <f t="shared" si="8"/>
        <v>3.2106164383561647E-2</v>
      </c>
      <c r="H86" s="154">
        <f t="shared" si="8"/>
        <v>3.5673515981735154E-2</v>
      </c>
      <c r="I86" s="154">
        <f t="shared" si="8"/>
        <v>3.9240867579908668E-2</v>
      </c>
      <c r="J86" s="154">
        <f t="shared" si="8"/>
        <v>4.3997336377473363E-2</v>
      </c>
      <c r="K86" s="149"/>
    </row>
    <row r="87" spans="1:11" ht="15.75" customHeight="1" x14ac:dyDescent="0.4">
      <c r="A87" s="142" t="s">
        <v>437</v>
      </c>
      <c r="B87" s="154">
        <v>2.5156839884521429E-2</v>
      </c>
      <c r="C87" s="142"/>
      <c r="D87" s="151" t="str">
        <f t="shared" si="9"/>
        <v>6M</v>
      </c>
      <c r="E87" s="151" t="s">
        <v>437</v>
      </c>
      <c r="F87" s="154">
        <f t="shared" si="8"/>
        <v>3.0188207861425714E-2</v>
      </c>
      <c r="G87" s="154">
        <f t="shared" si="8"/>
        <v>3.3961733844103933E-2</v>
      </c>
      <c r="H87" s="154">
        <f t="shared" si="8"/>
        <v>3.7735259826782143E-2</v>
      </c>
      <c r="I87" s="154">
        <f t="shared" si="8"/>
        <v>4.1508785809460352E-2</v>
      </c>
      <c r="J87" s="154">
        <f t="shared" si="8"/>
        <v>4.6540153786364648E-2</v>
      </c>
      <c r="K87" s="149"/>
    </row>
    <row r="88" spans="1:11" ht="15.75" customHeight="1" x14ac:dyDescent="0.4">
      <c r="A88" s="142" t="s">
        <v>438</v>
      </c>
      <c r="B88" s="154">
        <v>2.7299153537970296E-2</v>
      </c>
      <c r="C88" s="142"/>
      <c r="D88" s="151" t="str">
        <f t="shared" si="9"/>
        <v>6M</v>
      </c>
      <c r="E88" s="151" t="s">
        <v>438</v>
      </c>
      <c r="F88" s="154">
        <f t="shared" si="8"/>
        <v>3.2758984245564352E-2</v>
      </c>
      <c r="G88" s="154">
        <f t="shared" si="8"/>
        <v>3.6853857276259901E-2</v>
      </c>
      <c r="H88" s="154">
        <f t="shared" si="8"/>
        <v>4.0948730306955443E-2</v>
      </c>
      <c r="I88" s="154">
        <f t="shared" si="8"/>
        <v>4.5043603337650985E-2</v>
      </c>
      <c r="J88" s="154">
        <f t="shared" si="8"/>
        <v>5.0503434045245051E-2</v>
      </c>
      <c r="K88" s="149"/>
    </row>
    <row r="89" spans="1:11" ht="15.75" customHeight="1" x14ac:dyDescent="0.4">
      <c r="A89" s="142"/>
      <c r="B89" s="143"/>
      <c r="C89" s="142"/>
      <c r="D89" s="142"/>
      <c r="E89" s="142"/>
      <c r="F89" s="142"/>
      <c r="G89" s="142"/>
      <c r="H89" s="142"/>
      <c r="I89" s="142"/>
      <c r="J89" s="143"/>
      <c r="K89" s="149"/>
    </row>
    <row r="90" spans="1:11" ht="15.75" customHeight="1" x14ac:dyDescent="0.4">
      <c r="A90" s="142"/>
      <c r="B90" s="147" t="str">
        <f>D90</f>
        <v>10k</v>
      </c>
      <c r="C90" s="148"/>
      <c r="D90" s="429" t="s">
        <v>445</v>
      </c>
      <c r="E90" s="430"/>
      <c r="F90" s="430"/>
      <c r="G90" s="430"/>
      <c r="H90" s="430"/>
      <c r="I90" s="430"/>
      <c r="J90" s="430"/>
      <c r="K90" s="149"/>
    </row>
    <row r="91" spans="1:11" ht="34" x14ac:dyDescent="0.4">
      <c r="A91" s="142"/>
      <c r="B91" s="150" t="s">
        <v>421</v>
      </c>
      <c r="C91" s="142"/>
      <c r="D91" s="151" t="s">
        <v>248</v>
      </c>
      <c r="E91" s="151" t="s">
        <v>52</v>
      </c>
      <c r="F91" s="152" t="s">
        <v>422</v>
      </c>
      <c r="G91" s="152" t="s">
        <v>423</v>
      </c>
      <c r="H91" s="152" t="s">
        <v>424</v>
      </c>
      <c r="I91" s="152" t="s">
        <v>425</v>
      </c>
      <c r="J91" s="152" t="s">
        <v>426</v>
      </c>
      <c r="K91" s="149"/>
    </row>
    <row r="92" spans="1:11" ht="15.75" customHeight="1" x14ac:dyDescent="0.4">
      <c r="A92" s="142" t="s">
        <v>427</v>
      </c>
      <c r="B92" s="154">
        <v>1.8333333333333333E-2</v>
      </c>
      <c r="C92" s="142"/>
      <c r="D92" s="151" t="str">
        <f>D90</f>
        <v>10k</v>
      </c>
      <c r="E92" s="151" t="s">
        <v>428</v>
      </c>
      <c r="F92" s="154">
        <f t="shared" ref="F92:J103" si="10">$B92*F$1</f>
        <v>2.1999999999999999E-2</v>
      </c>
      <c r="G92" s="154">
        <f t="shared" si="10"/>
        <v>2.4750000000000001E-2</v>
      </c>
      <c r="H92" s="154">
        <f t="shared" si="10"/>
        <v>2.75E-2</v>
      </c>
      <c r="I92" s="154">
        <f t="shared" si="10"/>
        <v>3.0249999999999999E-2</v>
      </c>
      <c r="J92" s="154">
        <f t="shared" si="10"/>
        <v>3.3916666666666671E-2</v>
      </c>
      <c r="K92" s="149"/>
    </row>
    <row r="93" spans="1:11" ht="15.75" customHeight="1" x14ac:dyDescent="0.4">
      <c r="A93" s="142" t="s">
        <v>429</v>
      </c>
      <c r="B93" s="154">
        <v>1.9305555555555555E-2</v>
      </c>
      <c r="C93" s="142"/>
      <c r="D93" s="151" t="str">
        <f t="shared" ref="D93:D103" si="11">D92</f>
        <v>10k</v>
      </c>
      <c r="E93" s="151" t="s">
        <v>429</v>
      </c>
      <c r="F93" s="154">
        <f t="shared" si="10"/>
        <v>2.3166666666666665E-2</v>
      </c>
      <c r="G93" s="154">
        <f t="shared" si="10"/>
        <v>2.6062500000000002E-2</v>
      </c>
      <c r="H93" s="154">
        <f t="shared" si="10"/>
        <v>2.8958333333333332E-2</v>
      </c>
      <c r="I93" s="154">
        <f t="shared" si="10"/>
        <v>3.1854166666666663E-2</v>
      </c>
      <c r="J93" s="154">
        <f t="shared" si="10"/>
        <v>3.5715277777777776E-2</v>
      </c>
      <c r="K93" s="149"/>
    </row>
    <row r="94" spans="1:11" ht="15.75" customHeight="1" x14ac:dyDescent="0.4">
      <c r="A94" s="142" t="s">
        <v>430</v>
      </c>
      <c r="B94" s="154">
        <v>1.9305555555555555E-2</v>
      </c>
      <c r="C94" s="142"/>
      <c r="D94" s="151" t="str">
        <f t="shared" si="11"/>
        <v>10k</v>
      </c>
      <c r="E94" s="151" t="s">
        <v>430</v>
      </c>
      <c r="F94" s="154">
        <f t="shared" si="10"/>
        <v>2.3166666666666665E-2</v>
      </c>
      <c r="G94" s="154">
        <f t="shared" si="10"/>
        <v>2.6062500000000002E-2</v>
      </c>
      <c r="H94" s="154">
        <f t="shared" si="10"/>
        <v>2.8958333333333332E-2</v>
      </c>
      <c r="I94" s="154">
        <f t="shared" si="10"/>
        <v>3.1854166666666663E-2</v>
      </c>
      <c r="J94" s="154">
        <f t="shared" si="10"/>
        <v>3.5715277777777776E-2</v>
      </c>
      <c r="K94" s="149"/>
    </row>
    <row r="95" spans="1:11" ht="15.75" customHeight="1" x14ac:dyDescent="0.4">
      <c r="A95" s="142" t="s">
        <v>431</v>
      </c>
      <c r="B95" s="154">
        <v>2.056712962962963E-2</v>
      </c>
      <c r="C95" s="142"/>
      <c r="D95" s="151" t="str">
        <f t="shared" si="11"/>
        <v>10k</v>
      </c>
      <c r="E95" s="151" t="s">
        <v>432</v>
      </c>
      <c r="F95" s="154">
        <f t="shared" si="10"/>
        <v>2.4680555555555556E-2</v>
      </c>
      <c r="G95" s="154">
        <f t="shared" si="10"/>
        <v>2.7765625000000002E-2</v>
      </c>
      <c r="H95" s="154">
        <f t="shared" si="10"/>
        <v>3.0850694444444444E-2</v>
      </c>
      <c r="I95" s="154">
        <f t="shared" si="10"/>
        <v>3.3935763888888887E-2</v>
      </c>
      <c r="J95" s="154">
        <f t="shared" si="10"/>
        <v>3.8049189814814817E-2</v>
      </c>
      <c r="K95" s="149"/>
    </row>
    <row r="96" spans="1:11" ht="15.75" customHeight="1" x14ac:dyDescent="0.4">
      <c r="A96" s="142" t="s">
        <v>433</v>
      </c>
      <c r="B96" s="154">
        <v>2.0879629629629626E-2</v>
      </c>
      <c r="C96" s="142"/>
      <c r="D96" s="151" t="str">
        <f t="shared" si="11"/>
        <v>10k</v>
      </c>
      <c r="E96" s="151" t="s">
        <v>433</v>
      </c>
      <c r="F96" s="154">
        <f t="shared" si="10"/>
        <v>2.505555555555555E-2</v>
      </c>
      <c r="G96" s="154">
        <f t="shared" si="10"/>
        <v>2.8187499999999997E-2</v>
      </c>
      <c r="H96" s="154">
        <f t="shared" si="10"/>
        <v>3.1319444444444441E-2</v>
      </c>
      <c r="I96" s="154">
        <f t="shared" si="10"/>
        <v>3.4451388888888879E-2</v>
      </c>
      <c r="J96" s="154">
        <f t="shared" si="10"/>
        <v>3.8627314814814809E-2</v>
      </c>
      <c r="K96" s="149"/>
    </row>
    <row r="97" spans="1:11" ht="15.75" customHeight="1" x14ac:dyDescent="0.4">
      <c r="A97" s="142" t="s">
        <v>434</v>
      </c>
      <c r="B97" s="154">
        <v>2.1990740740740741E-2</v>
      </c>
      <c r="C97" s="142"/>
      <c r="D97" s="151" t="str">
        <f t="shared" si="11"/>
        <v>10k</v>
      </c>
      <c r="E97" s="151" t="s">
        <v>434</v>
      </c>
      <c r="F97" s="154">
        <f t="shared" si="10"/>
        <v>2.6388888888888889E-2</v>
      </c>
      <c r="G97" s="154">
        <f t="shared" si="10"/>
        <v>2.9687500000000002E-2</v>
      </c>
      <c r="H97" s="154">
        <f t="shared" si="10"/>
        <v>3.2986111111111112E-2</v>
      </c>
      <c r="I97" s="154">
        <f t="shared" si="10"/>
        <v>3.6284722222222218E-2</v>
      </c>
      <c r="J97" s="154">
        <f t="shared" si="10"/>
        <v>4.0682870370370376E-2</v>
      </c>
      <c r="K97" s="149"/>
    </row>
    <row r="98" spans="1:11" ht="15.75" customHeight="1" x14ac:dyDescent="0.4">
      <c r="A98" s="142" t="s">
        <v>435</v>
      </c>
      <c r="B98" s="154">
        <v>2.2777777777777775E-2</v>
      </c>
      <c r="C98" s="142"/>
      <c r="D98" s="151" t="str">
        <f t="shared" si="11"/>
        <v>10k</v>
      </c>
      <c r="E98" s="151" t="s">
        <v>435</v>
      </c>
      <c r="F98" s="154">
        <f t="shared" si="10"/>
        <v>2.7333333333333331E-2</v>
      </c>
      <c r="G98" s="154">
        <f t="shared" si="10"/>
        <v>3.075E-2</v>
      </c>
      <c r="H98" s="154">
        <f t="shared" si="10"/>
        <v>3.4166666666666665E-2</v>
      </c>
      <c r="I98" s="154">
        <f t="shared" si="10"/>
        <v>3.758333333333333E-2</v>
      </c>
      <c r="J98" s="154">
        <f t="shared" si="10"/>
        <v>4.2138888888888885E-2</v>
      </c>
      <c r="K98" s="149"/>
    </row>
    <row r="99" spans="1:11" ht="15.75" customHeight="1" x14ac:dyDescent="0.4">
      <c r="A99" s="142" t="s">
        <v>436</v>
      </c>
      <c r="B99" s="154">
        <v>2.3981481481481479E-2</v>
      </c>
      <c r="C99" s="142"/>
      <c r="D99" s="151" t="str">
        <f t="shared" si="11"/>
        <v>10k</v>
      </c>
      <c r="E99" s="151" t="s">
        <v>436</v>
      </c>
      <c r="F99" s="154">
        <f t="shared" si="10"/>
        <v>2.8777777777777774E-2</v>
      </c>
      <c r="G99" s="154">
        <f t="shared" si="10"/>
        <v>3.2375000000000001E-2</v>
      </c>
      <c r="H99" s="154">
        <f t="shared" si="10"/>
        <v>3.5972222222222218E-2</v>
      </c>
      <c r="I99" s="154">
        <f t="shared" si="10"/>
        <v>3.9569444444444435E-2</v>
      </c>
      <c r="J99" s="154">
        <f t="shared" si="10"/>
        <v>4.436574074074074E-2</v>
      </c>
      <c r="K99" s="149"/>
    </row>
    <row r="100" spans="1:11" ht="15.75" customHeight="1" x14ac:dyDescent="0.4">
      <c r="A100" s="142" t="s">
        <v>437</v>
      </c>
      <c r="B100" s="154">
        <v>2.5833333333333333E-2</v>
      </c>
      <c r="C100" s="142"/>
      <c r="D100" s="151" t="str">
        <f t="shared" si="11"/>
        <v>10k</v>
      </c>
      <c r="E100" s="151" t="s">
        <v>437</v>
      </c>
      <c r="F100" s="154">
        <f t="shared" si="10"/>
        <v>3.1E-2</v>
      </c>
      <c r="G100" s="154">
        <f t="shared" si="10"/>
        <v>3.4875000000000003E-2</v>
      </c>
      <c r="H100" s="154">
        <f t="shared" si="10"/>
        <v>3.875E-2</v>
      </c>
      <c r="I100" s="154">
        <f t="shared" si="10"/>
        <v>4.2624999999999996E-2</v>
      </c>
      <c r="J100" s="154">
        <f t="shared" si="10"/>
        <v>4.779166666666667E-2</v>
      </c>
      <c r="K100" s="149"/>
    </row>
    <row r="101" spans="1:11" ht="15.75" customHeight="1" x14ac:dyDescent="0.4">
      <c r="A101" s="142" t="s">
        <v>438</v>
      </c>
      <c r="B101" s="154">
        <v>2.7893518518518515E-2</v>
      </c>
      <c r="C101" s="142"/>
      <c r="D101" s="151" t="str">
        <f t="shared" si="11"/>
        <v>10k</v>
      </c>
      <c r="E101" s="151" t="s">
        <v>438</v>
      </c>
      <c r="F101" s="154">
        <f t="shared" si="10"/>
        <v>3.3472222222222216E-2</v>
      </c>
      <c r="G101" s="154">
        <f t="shared" si="10"/>
        <v>3.7656249999999995E-2</v>
      </c>
      <c r="H101" s="154">
        <f t="shared" si="10"/>
        <v>4.1840277777777775E-2</v>
      </c>
      <c r="I101" s="154">
        <f t="shared" si="10"/>
        <v>4.6024305555555547E-2</v>
      </c>
      <c r="J101" s="154">
        <f t="shared" si="10"/>
        <v>5.1603009259259258E-2</v>
      </c>
      <c r="K101" s="149"/>
    </row>
    <row r="102" spans="1:11" ht="15.75" customHeight="1" x14ac:dyDescent="0.4">
      <c r="A102" s="142" t="s">
        <v>439</v>
      </c>
      <c r="B102" s="154">
        <v>2.9837962962962965E-2</v>
      </c>
      <c r="C102" s="142"/>
      <c r="D102" s="151" t="str">
        <f t="shared" si="11"/>
        <v>10k</v>
      </c>
      <c r="E102" s="151" t="s">
        <v>439</v>
      </c>
      <c r="F102" s="154">
        <f t="shared" si="10"/>
        <v>3.5805555555555556E-2</v>
      </c>
      <c r="G102" s="154">
        <f t="shared" si="10"/>
        <v>4.0281250000000005E-2</v>
      </c>
      <c r="H102" s="154">
        <f t="shared" si="10"/>
        <v>4.4756944444444446E-2</v>
      </c>
      <c r="I102" s="154">
        <f t="shared" si="10"/>
        <v>4.9232638888888888E-2</v>
      </c>
      <c r="J102" s="154">
        <f t="shared" si="10"/>
        <v>5.5200231481481489E-2</v>
      </c>
      <c r="K102" s="149"/>
    </row>
    <row r="103" spans="1:11" ht="15.75" customHeight="1" x14ac:dyDescent="0.4">
      <c r="A103" s="142" t="s">
        <v>440</v>
      </c>
      <c r="B103" s="154">
        <v>3.6724537037037035E-2</v>
      </c>
      <c r="C103" s="142"/>
      <c r="D103" s="151" t="str">
        <f t="shared" si="11"/>
        <v>10k</v>
      </c>
      <c r="E103" s="151" t="s">
        <v>440</v>
      </c>
      <c r="F103" s="154">
        <f t="shared" si="10"/>
        <v>4.4069444444444439E-2</v>
      </c>
      <c r="G103" s="154">
        <f t="shared" si="10"/>
        <v>4.9578125000000001E-2</v>
      </c>
      <c r="H103" s="154">
        <f t="shared" si="10"/>
        <v>5.5086805555555549E-2</v>
      </c>
      <c r="I103" s="154">
        <f t="shared" si="10"/>
        <v>6.0595486111111103E-2</v>
      </c>
      <c r="J103" s="154">
        <f t="shared" si="10"/>
        <v>6.7940393518518521E-2</v>
      </c>
      <c r="K103" s="149"/>
    </row>
    <row r="104" spans="1:11" ht="15.75" customHeight="1" x14ac:dyDescent="0.4">
      <c r="A104" s="142"/>
      <c r="B104" s="159"/>
      <c r="C104" s="142"/>
      <c r="D104" s="143"/>
      <c r="E104" s="143"/>
      <c r="F104" s="159"/>
      <c r="G104" s="159"/>
      <c r="H104" s="159"/>
      <c r="I104" s="159"/>
      <c r="J104" s="159"/>
      <c r="K104" s="149"/>
    </row>
    <row r="105" spans="1:11" ht="15.75" customHeight="1" x14ac:dyDescent="0.4">
      <c r="A105" s="142"/>
      <c r="B105" s="147" t="str">
        <f>D105</f>
        <v>7M</v>
      </c>
      <c r="C105" s="148"/>
      <c r="D105" s="429" t="s">
        <v>446</v>
      </c>
      <c r="E105" s="430"/>
      <c r="F105" s="430"/>
      <c r="G105" s="430"/>
      <c r="H105" s="430"/>
      <c r="I105" s="430"/>
      <c r="J105" s="430"/>
      <c r="K105" s="149"/>
    </row>
    <row r="106" spans="1:11" ht="34" x14ac:dyDescent="0.4">
      <c r="A106" s="142"/>
      <c r="B106" s="150" t="s">
        <v>421</v>
      </c>
      <c r="C106" s="142"/>
      <c r="D106" s="151" t="s">
        <v>248</v>
      </c>
      <c r="E106" s="151" t="s">
        <v>52</v>
      </c>
      <c r="F106" s="152" t="s">
        <v>422</v>
      </c>
      <c r="G106" s="152" t="s">
        <v>423</v>
      </c>
      <c r="H106" s="152" t="s">
        <v>424</v>
      </c>
      <c r="I106" s="152" t="s">
        <v>425</v>
      </c>
      <c r="J106" s="152" t="s">
        <v>426</v>
      </c>
      <c r="K106" s="149"/>
    </row>
    <row r="107" spans="1:11" ht="15.75" customHeight="1" x14ac:dyDescent="0.4">
      <c r="A107" s="142" t="s">
        <v>427</v>
      </c>
      <c r="B107" s="154">
        <v>2.1145833333333332E-2</v>
      </c>
      <c r="C107" s="142"/>
      <c r="D107" s="151" t="str">
        <f>D105</f>
        <v>7M</v>
      </c>
      <c r="E107" s="151" t="s">
        <v>428</v>
      </c>
      <c r="F107" s="154">
        <f t="shared" ref="F107:J118" si="12">$B107*F$1</f>
        <v>2.5374999999999998E-2</v>
      </c>
      <c r="G107" s="154">
        <f t="shared" si="12"/>
        <v>2.8546874999999999E-2</v>
      </c>
      <c r="H107" s="154">
        <f t="shared" si="12"/>
        <v>3.1718749999999997E-2</v>
      </c>
      <c r="I107" s="154">
        <f t="shared" si="12"/>
        <v>3.4890624999999995E-2</v>
      </c>
      <c r="J107" s="154">
        <f t="shared" si="12"/>
        <v>3.9119791666666667E-2</v>
      </c>
      <c r="K107" s="149"/>
    </row>
    <row r="108" spans="1:11" ht="15.75" customHeight="1" x14ac:dyDescent="0.4">
      <c r="A108" s="142" t="s">
        <v>429</v>
      </c>
      <c r="B108" s="154">
        <v>2.1459136729585278E-2</v>
      </c>
      <c r="C108" s="142"/>
      <c r="D108" s="151" t="str">
        <f t="shared" ref="D108:D118" si="13">D107</f>
        <v>7M</v>
      </c>
      <c r="E108" s="151" t="s">
        <v>429</v>
      </c>
      <c r="F108" s="154">
        <f t="shared" si="12"/>
        <v>2.5750964075502331E-2</v>
      </c>
      <c r="G108" s="154">
        <f t="shared" si="12"/>
        <v>2.8969834584940127E-2</v>
      </c>
      <c r="H108" s="154">
        <f t="shared" si="12"/>
        <v>3.218870509437792E-2</v>
      </c>
      <c r="I108" s="154">
        <f t="shared" si="12"/>
        <v>3.5407575603815709E-2</v>
      </c>
      <c r="J108" s="154">
        <f t="shared" si="12"/>
        <v>3.9699402949732766E-2</v>
      </c>
      <c r="K108" s="149"/>
    </row>
    <row r="109" spans="1:11" ht="15.75" customHeight="1" x14ac:dyDescent="0.4">
      <c r="A109" s="142" t="s">
        <v>430</v>
      </c>
      <c r="B109" s="154">
        <v>2.214826375068954E-2</v>
      </c>
      <c r="C109" s="142"/>
      <c r="D109" s="151" t="str">
        <f t="shared" si="13"/>
        <v>7M</v>
      </c>
      <c r="E109" s="151" t="s">
        <v>430</v>
      </c>
      <c r="F109" s="154">
        <f t="shared" si="12"/>
        <v>2.6577916500827446E-2</v>
      </c>
      <c r="G109" s="154">
        <f t="shared" si="12"/>
        <v>2.9900156063430879E-2</v>
      </c>
      <c r="H109" s="154">
        <f t="shared" si="12"/>
        <v>3.322239562603431E-2</v>
      </c>
      <c r="I109" s="154">
        <f t="shared" si="12"/>
        <v>3.6544635188637736E-2</v>
      </c>
      <c r="J109" s="154">
        <f t="shared" si="12"/>
        <v>4.0974287938775653E-2</v>
      </c>
      <c r="K109" s="149"/>
    </row>
    <row r="110" spans="1:11" ht="15.75" customHeight="1" x14ac:dyDescent="0.4">
      <c r="A110" s="142" t="s">
        <v>431</v>
      </c>
      <c r="B110" s="154">
        <v>2.3070866428093448E-2</v>
      </c>
      <c r="C110" s="142"/>
      <c r="D110" s="151" t="str">
        <f t="shared" si="13"/>
        <v>7M</v>
      </c>
      <c r="E110" s="151" t="s">
        <v>432</v>
      </c>
      <c r="F110" s="154">
        <f t="shared" si="12"/>
        <v>2.7685039713712136E-2</v>
      </c>
      <c r="G110" s="154">
        <f t="shared" si="12"/>
        <v>3.1145669677926157E-2</v>
      </c>
      <c r="H110" s="154">
        <f t="shared" si="12"/>
        <v>3.4606299642140174E-2</v>
      </c>
      <c r="I110" s="154">
        <f t="shared" si="12"/>
        <v>3.8066929606354188E-2</v>
      </c>
      <c r="J110" s="154">
        <f t="shared" si="12"/>
        <v>4.2681102891972883E-2</v>
      </c>
      <c r="K110" s="149"/>
    </row>
    <row r="111" spans="1:11" ht="15.75" customHeight="1" x14ac:dyDescent="0.4">
      <c r="A111" s="142" t="s">
        <v>433</v>
      </c>
      <c r="B111" s="154">
        <v>2.4078607758293478E-2</v>
      </c>
      <c r="C111" s="142"/>
      <c r="D111" s="151" t="str">
        <f t="shared" si="13"/>
        <v>7M</v>
      </c>
      <c r="E111" s="151" t="s">
        <v>433</v>
      </c>
      <c r="F111" s="154">
        <f t="shared" si="12"/>
        <v>2.8894329309952171E-2</v>
      </c>
      <c r="G111" s="154">
        <f t="shared" si="12"/>
        <v>3.25061204736962E-2</v>
      </c>
      <c r="H111" s="154">
        <f t="shared" si="12"/>
        <v>3.6117911637440214E-2</v>
      </c>
      <c r="I111" s="154">
        <f t="shared" si="12"/>
        <v>3.9729702801184236E-2</v>
      </c>
      <c r="J111" s="154">
        <f t="shared" si="12"/>
        <v>4.4545424352842936E-2</v>
      </c>
      <c r="K111" s="149"/>
    </row>
    <row r="112" spans="1:11" ht="15.75" customHeight="1" x14ac:dyDescent="0.4">
      <c r="A112" s="142" t="s">
        <v>434</v>
      </c>
      <c r="B112" s="154">
        <v>2.5177807412346501E-2</v>
      </c>
      <c r="C112" s="142"/>
      <c r="D112" s="151" t="str">
        <f t="shared" si="13"/>
        <v>7M</v>
      </c>
      <c r="E112" s="151" t="s">
        <v>434</v>
      </c>
      <c r="F112" s="154">
        <f t="shared" si="12"/>
        <v>3.0213368894815799E-2</v>
      </c>
      <c r="G112" s="154">
        <f t="shared" si="12"/>
        <v>3.3990040006667777E-2</v>
      </c>
      <c r="H112" s="154">
        <f t="shared" si="12"/>
        <v>3.7766711118519751E-2</v>
      </c>
      <c r="I112" s="154">
        <f t="shared" si="12"/>
        <v>4.1543382230371725E-2</v>
      </c>
      <c r="J112" s="154">
        <f t="shared" si="12"/>
        <v>4.6578943712841027E-2</v>
      </c>
      <c r="K112" s="149"/>
    </row>
    <row r="113" spans="1:11" ht="15.75" customHeight="1" x14ac:dyDescent="0.4">
      <c r="A113" s="142" t="s">
        <v>435</v>
      </c>
      <c r="B113" s="154">
        <v>2.6382823871906842E-2</v>
      </c>
      <c r="C113" s="142"/>
      <c r="D113" s="151" t="str">
        <f t="shared" si="13"/>
        <v>7M</v>
      </c>
      <c r="E113" s="151" t="s">
        <v>435</v>
      </c>
      <c r="F113" s="154">
        <f t="shared" si="12"/>
        <v>3.1659388646288207E-2</v>
      </c>
      <c r="G113" s="154">
        <f t="shared" si="12"/>
        <v>3.5616812227074239E-2</v>
      </c>
      <c r="H113" s="154">
        <f t="shared" si="12"/>
        <v>3.9574235807860264E-2</v>
      </c>
      <c r="I113" s="154">
        <f t="shared" si="12"/>
        <v>4.3531659388646289E-2</v>
      </c>
      <c r="J113" s="154">
        <f t="shared" si="12"/>
        <v>4.8808224163027658E-2</v>
      </c>
      <c r="K113" s="149"/>
    </row>
    <row r="114" spans="1:11" ht="15.75" customHeight="1" x14ac:dyDescent="0.4">
      <c r="A114" s="142" t="s">
        <v>436</v>
      </c>
      <c r="B114" s="154">
        <v>2.7708983061212007E-2</v>
      </c>
      <c r="C114" s="142"/>
      <c r="D114" s="151" t="str">
        <f t="shared" si="13"/>
        <v>7M</v>
      </c>
      <c r="E114" s="151" t="s">
        <v>436</v>
      </c>
      <c r="F114" s="154">
        <f t="shared" si="12"/>
        <v>3.3250779673454404E-2</v>
      </c>
      <c r="G114" s="154">
        <f t="shared" si="12"/>
        <v>3.7407127132636213E-2</v>
      </c>
      <c r="H114" s="154">
        <f t="shared" si="12"/>
        <v>4.1563474591818014E-2</v>
      </c>
      <c r="I114" s="154">
        <f t="shared" si="12"/>
        <v>4.5719822050999809E-2</v>
      </c>
      <c r="J114" s="154">
        <f t="shared" si="12"/>
        <v>5.1261618663242213E-2</v>
      </c>
      <c r="K114" s="149"/>
    </row>
    <row r="115" spans="1:11" ht="15.75" customHeight="1" x14ac:dyDescent="0.4">
      <c r="A115" s="142" t="s">
        <v>437</v>
      </c>
      <c r="B115" s="154">
        <v>2.9287046526873677E-2</v>
      </c>
      <c r="C115" s="142"/>
      <c r="D115" s="151" t="str">
        <f t="shared" si="13"/>
        <v>7M</v>
      </c>
      <c r="E115" s="151" t="s">
        <v>437</v>
      </c>
      <c r="F115" s="154">
        <f t="shared" si="12"/>
        <v>3.5144455832248414E-2</v>
      </c>
      <c r="G115" s="154">
        <f t="shared" si="12"/>
        <v>3.9537512811279464E-2</v>
      </c>
      <c r="H115" s="154">
        <f t="shared" si="12"/>
        <v>4.3930569790310514E-2</v>
      </c>
      <c r="I115" s="154">
        <f t="shared" si="12"/>
        <v>4.8323626769341564E-2</v>
      </c>
      <c r="J115" s="154">
        <f t="shared" si="12"/>
        <v>5.4181036074716304E-2</v>
      </c>
      <c r="K115" s="149"/>
    </row>
    <row r="116" spans="1:11" ht="15.75" customHeight="1" x14ac:dyDescent="0.4">
      <c r="A116" s="142" t="s">
        <v>438</v>
      </c>
      <c r="B116" s="154">
        <v>3.1721922192219219E-2</v>
      </c>
      <c r="C116" s="142"/>
      <c r="D116" s="151" t="str">
        <f t="shared" si="13"/>
        <v>7M</v>
      </c>
      <c r="E116" s="151" t="s">
        <v>438</v>
      </c>
      <c r="F116" s="154">
        <f t="shared" si="12"/>
        <v>3.8066306630663065E-2</v>
      </c>
      <c r="G116" s="154">
        <f t="shared" si="12"/>
        <v>4.2824594959495949E-2</v>
      </c>
      <c r="H116" s="154">
        <f t="shared" si="12"/>
        <v>4.7582883288328826E-2</v>
      </c>
      <c r="I116" s="154">
        <f t="shared" si="12"/>
        <v>5.2341171617161709E-2</v>
      </c>
      <c r="J116" s="154">
        <f t="shared" si="12"/>
        <v>5.8685556055605562E-2</v>
      </c>
      <c r="K116" s="149"/>
    </row>
    <row r="117" spans="1:11" ht="15.75" customHeight="1" x14ac:dyDescent="0.4">
      <c r="A117" s="142" t="s">
        <v>439</v>
      </c>
      <c r="B117" s="154">
        <v>3.559664893497632E-2</v>
      </c>
      <c r="C117" s="142"/>
      <c r="D117" s="151" t="str">
        <f t="shared" si="13"/>
        <v>7M</v>
      </c>
      <c r="E117" s="151" t="s">
        <v>439</v>
      </c>
      <c r="F117" s="154">
        <f t="shared" si="12"/>
        <v>4.2715978721971581E-2</v>
      </c>
      <c r="G117" s="154">
        <f t="shared" si="12"/>
        <v>4.8055476062218036E-2</v>
      </c>
      <c r="H117" s="154">
        <f t="shared" si="12"/>
        <v>5.3394973402464477E-2</v>
      </c>
      <c r="I117" s="154">
        <f t="shared" si="12"/>
        <v>5.8734470742710924E-2</v>
      </c>
      <c r="J117" s="154">
        <f t="shared" si="12"/>
        <v>6.58538005297062E-2</v>
      </c>
      <c r="K117" s="149"/>
    </row>
    <row r="118" spans="1:11" ht="15.75" customHeight="1" x14ac:dyDescent="0.4">
      <c r="A118" s="142" t="s">
        <v>440</v>
      </c>
      <c r="B118" s="154">
        <v>4.1926071324715146E-2</v>
      </c>
      <c r="C118" s="142"/>
      <c r="D118" s="151" t="str">
        <f t="shared" si="13"/>
        <v>7M</v>
      </c>
      <c r="E118" s="151" t="s">
        <v>440</v>
      </c>
      <c r="F118" s="154">
        <f t="shared" si="12"/>
        <v>5.0311285589658174E-2</v>
      </c>
      <c r="G118" s="154">
        <f t="shared" si="12"/>
        <v>5.6600196288365448E-2</v>
      </c>
      <c r="H118" s="154">
        <f t="shared" si="12"/>
        <v>6.2889106987072715E-2</v>
      </c>
      <c r="I118" s="154">
        <f t="shared" si="12"/>
        <v>6.9178017685779983E-2</v>
      </c>
      <c r="J118" s="154">
        <f t="shared" si="12"/>
        <v>7.7563231950723024E-2</v>
      </c>
      <c r="K118" s="149"/>
    </row>
    <row r="119" spans="1:11" ht="15.75" customHeight="1" x14ac:dyDescent="0.4">
      <c r="A119" s="142"/>
      <c r="B119" s="159"/>
      <c r="C119" s="142"/>
      <c r="D119" s="143"/>
      <c r="E119" s="143"/>
      <c r="F119" s="159"/>
      <c r="G119" s="159"/>
      <c r="H119" s="159"/>
      <c r="I119" s="159"/>
      <c r="J119" s="159"/>
      <c r="K119" s="149"/>
    </row>
    <row r="120" spans="1:11" ht="15.75" customHeight="1" x14ac:dyDescent="0.4">
      <c r="A120" s="142"/>
      <c r="B120" s="147" t="str">
        <f>D120</f>
        <v>8M</v>
      </c>
      <c r="C120" s="148"/>
      <c r="D120" s="429" t="s">
        <v>447</v>
      </c>
      <c r="E120" s="430"/>
      <c r="F120" s="430"/>
      <c r="G120" s="430"/>
      <c r="H120" s="430"/>
      <c r="I120" s="430"/>
      <c r="J120" s="430"/>
      <c r="K120" s="149"/>
    </row>
    <row r="121" spans="1:11" ht="34" x14ac:dyDescent="0.4">
      <c r="A121" s="142"/>
      <c r="B121" s="150" t="s">
        <v>421</v>
      </c>
      <c r="C121" s="142"/>
      <c r="D121" s="151" t="s">
        <v>248</v>
      </c>
      <c r="E121" s="151" t="s">
        <v>52</v>
      </c>
      <c r="F121" s="152" t="s">
        <v>422</v>
      </c>
      <c r="G121" s="152" t="s">
        <v>423</v>
      </c>
      <c r="H121" s="152" t="s">
        <v>424</v>
      </c>
      <c r="I121" s="152" t="s">
        <v>425</v>
      </c>
      <c r="J121" s="152" t="s">
        <v>426</v>
      </c>
      <c r="K121" s="149"/>
    </row>
    <row r="122" spans="1:11" ht="15.75" customHeight="1" x14ac:dyDescent="0.4">
      <c r="A122" s="142" t="s">
        <v>427</v>
      </c>
      <c r="B122" s="154">
        <v>2.4166666666666666E-2</v>
      </c>
      <c r="C122" s="142"/>
      <c r="D122" s="151" t="str">
        <f>D120</f>
        <v>8M</v>
      </c>
      <c r="E122" s="151" t="s">
        <v>428</v>
      </c>
      <c r="F122" s="154">
        <f t="shared" ref="F122:J133" si="14">$B122*F$1</f>
        <v>2.8999999999999998E-2</v>
      </c>
      <c r="G122" s="154">
        <f t="shared" si="14"/>
        <v>3.2625000000000001E-2</v>
      </c>
      <c r="H122" s="154">
        <f t="shared" si="14"/>
        <v>3.6249999999999998E-2</v>
      </c>
      <c r="I122" s="154">
        <f t="shared" si="14"/>
        <v>3.9874999999999994E-2</v>
      </c>
      <c r="J122" s="154">
        <f t="shared" si="14"/>
        <v>4.4708333333333336E-2</v>
      </c>
      <c r="K122" s="149"/>
    </row>
    <row r="123" spans="1:11" ht="15.75" customHeight="1" x14ac:dyDescent="0.4">
      <c r="A123" s="142" t="s">
        <v>429</v>
      </c>
      <c r="B123" s="154">
        <v>2.4524727690954602E-2</v>
      </c>
      <c r="C123" s="142"/>
      <c r="D123" s="151" t="str">
        <f t="shared" ref="D123:D133" si="15">D122</f>
        <v>8M</v>
      </c>
      <c r="E123" s="151" t="s">
        <v>429</v>
      </c>
      <c r="F123" s="154">
        <f t="shared" si="14"/>
        <v>2.9429673229145522E-2</v>
      </c>
      <c r="G123" s="154">
        <f t="shared" si="14"/>
        <v>3.3108382382788716E-2</v>
      </c>
      <c r="H123" s="154">
        <f t="shared" si="14"/>
        <v>3.6787091536431907E-2</v>
      </c>
      <c r="I123" s="154">
        <f t="shared" si="14"/>
        <v>4.0465800690075091E-2</v>
      </c>
      <c r="J123" s="154">
        <f t="shared" si="14"/>
        <v>4.5370746228266014E-2</v>
      </c>
      <c r="K123" s="149"/>
    </row>
    <row r="124" spans="1:11" ht="15.75" customHeight="1" x14ac:dyDescent="0.4">
      <c r="A124" s="142" t="s">
        <v>430</v>
      </c>
      <c r="B124" s="154">
        <v>2.5312301429359474E-2</v>
      </c>
      <c r="C124" s="142"/>
      <c r="D124" s="151" t="str">
        <f t="shared" si="15"/>
        <v>8M</v>
      </c>
      <c r="E124" s="151" t="s">
        <v>430</v>
      </c>
      <c r="F124" s="154">
        <f t="shared" si="14"/>
        <v>3.0374761715231367E-2</v>
      </c>
      <c r="G124" s="154">
        <f t="shared" si="14"/>
        <v>3.4171606929635293E-2</v>
      </c>
      <c r="H124" s="154">
        <f t="shared" si="14"/>
        <v>3.7968452144039211E-2</v>
      </c>
      <c r="I124" s="154">
        <f t="shared" si="14"/>
        <v>4.1765297358443129E-2</v>
      </c>
      <c r="J124" s="154">
        <f t="shared" si="14"/>
        <v>4.682775764431503E-2</v>
      </c>
      <c r="K124" s="149"/>
    </row>
    <row r="125" spans="1:11" ht="15.75" customHeight="1" x14ac:dyDescent="0.4">
      <c r="A125" s="142" t="s">
        <v>431</v>
      </c>
      <c r="B125" s="154">
        <v>2.6366704489249656E-2</v>
      </c>
      <c r="C125" s="142"/>
      <c r="D125" s="151" t="str">
        <f t="shared" si="15"/>
        <v>8M</v>
      </c>
      <c r="E125" s="151" t="s">
        <v>432</v>
      </c>
      <c r="F125" s="154">
        <f t="shared" si="14"/>
        <v>3.1640045387099587E-2</v>
      </c>
      <c r="G125" s="154">
        <f t="shared" si="14"/>
        <v>3.5595051060487035E-2</v>
      </c>
      <c r="H125" s="154">
        <f t="shared" si="14"/>
        <v>3.9550056733874482E-2</v>
      </c>
      <c r="I125" s="154">
        <f t="shared" si="14"/>
        <v>4.350506240726193E-2</v>
      </c>
      <c r="J125" s="154">
        <f t="shared" si="14"/>
        <v>4.8778403305111864E-2</v>
      </c>
      <c r="K125" s="149"/>
    </row>
    <row r="126" spans="1:11" ht="15.75" customHeight="1" x14ac:dyDescent="0.4">
      <c r="A126" s="142" t="s">
        <v>433</v>
      </c>
      <c r="B126" s="154">
        <v>2.751840886662112E-2</v>
      </c>
      <c r="C126" s="142"/>
      <c r="D126" s="151" t="str">
        <f t="shared" si="15"/>
        <v>8M</v>
      </c>
      <c r="E126" s="151" t="s">
        <v>433</v>
      </c>
      <c r="F126" s="154">
        <f t="shared" si="14"/>
        <v>3.3022090639945344E-2</v>
      </c>
      <c r="G126" s="154">
        <f t="shared" si="14"/>
        <v>3.7149851969938516E-2</v>
      </c>
      <c r="H126" s="154">
        <f t="shared" si="14"/>
        <v>4.1277613299931681E-2</v>
      </c>
      <c r="I126" s="154">
        <f t="shared" si="14"/>
        <v>4.5405374629924847E-2</v>
      </c>
      <c r="J126" s="154">
        <f t="shared" si="14"/>
        <v>5.0909056403249074E-2</v>
      </c>
      <c r="K126" s="149"/>
    </row>
    <row r="127" spans="1:11" ht="15.75" customHeight="1" x14ac:dyDescent="0.4">
      <c r="A127" s="142" t="s">
        <v>434</v>
      </c>
      <c r="B127" s="154">
        <v>2.8774637042681715E-2</v>
      </c>
      <c r="C127" s="142"/>
      <c r="D127" s="151" t="str">
        <f t="shared" si="15"/>
        <v>8M</v>
      </c>
      <c r="E127" s="151" t="s">
        <v>434</v>
      </c>
      <c r="F127" s="154">
        <f t="shared" si="14"/>
        <v>3.4529564451218055E-2</v>
      </c>
      <c r="G127" s="154">
        <f t="shared" si="14"/>
        <v>3.8845760007620314E-2</v>
      </c>
      <c r="H127" s="154">
        <f t="shared" si="14"/>
        <v>4.3161955564022574E-2</v>
      </c>
      <c r="I127" s="154">
        <f t="shared" si="14"/>
        <v>4.7478151120424826E-2</v>
      </c>
      <c r="J127" s="154">
        <f t="shared" si="14"/>
        <v>5.3233078528961177E-2</v>
      </c>
      <c r="K127" s="149"/>
    </row>
    <row r="128" spans="1:11" ht="15.75" customHeight="1" x14ac:dyDescent="0.4">
      <c r="A128" s="142" t="s">
        <v>435</v>
      </c>
      <c r="B128" s="154">
        <v>3.0151798710750674E-2</v>
      </c>
      <c r="C128" s="142"/>
      <c r="D128" s="151" t="str">
        <f t="shared" si="15"/>
        <v>8M</v>
      </c>
      <c r="E128" s="151" t="s">
        <v>435</v>
      </c>
      <c r="F128" s="154">
        <f t="shared" si="14"/>
        <v>3.6182158452900806E-2</v>
      </c>
      <c r="G128" s="154">
        <f t="shared" si="14"/>
        <v>4.0704928259513412E-2</v>
      </c>
      <c r="H128" s="154">
        <f t="shared" si="14"/>
        <v>4.5227698066126011E-2</v>
      </c>
      <c r="I128" s="154">
        <f t="shared" si="14"/>
        <v>4.975046787273861E-2</v>
      </c>
      <c r="J128" s="154">
        <f t="shared" si="14"/>
        <v>5.5780827614888749E-2</v>
      </c>
      <c r="K128" s="149"/>
    </row>
    <row r="129" spans="1:11" ht="15.75" customHeight="1" x14ac:dyDescent="0.4">
      <c r="A129" s="142" t="s">
        <v>436</v>
      </c>
      <c r="B129" s="154">
        <v>3.1667409212813726E-2</v>
      </c>
      <c r="C129" s="142"/>
      <c r="D129" s="151" t="str">
        <f t="shared" si="15"/>
        <v>8M</v>
      </c>
      <c r="E129" s="151" t="s">
        <v>436</v>
      </c>
      <c r="F129" s="154">
        <f t="shared" si="14"/>
        <v>3.8000891055376469E-2</v>
      </c>
      <c r="G129" s="154">
        <f t="shared" si="14"/>
        <v>4.2751002437298534E-2</v>
      </c>
      <c r="H129" s="154">
        <f t="shared" si="14"/>
        <v>4.7501113819220592E-2</v>
      </c>
      <c r="I129" s="154">
        <f t="shared" si="14"/>
        <v>5.2251225201142643E-2</v>
      </c>
      <c r="J129" s="154">
        <f t="shared" si="14"/>
        <v>5.8584707043705393E-2</v>
      </c>
      <c r="K129" s="149"/>
    </row>
    <row r="130" spans="1:11" ht="15.75" customHeight="1" x14ac:dyDescent="0.4">
      <c r="A130" s="142" t="s">
        <v>437</v>
      </c>
      <c r="B130" s="154">
        <v>3.3470910316427058E-2</v>
      </c>
      <c r="C130" s="142"/>
      <c r="D130" s="151" t="str">
        <f t="shared" si="15"/>
        <v>8M</v>
      </c>
      <c r="E130" s="151" t="s">
        <v>437</v>
      </c>
      <c r="F130" s="154">
        <f t="shared" si="14"/>
        <v>4.0165092379712469E-2</v>
      </c>
      <c r="G130" s="154">
        <f t="shared" si="14"/>
        <v>4.5185728927176531E-2</v>
      </c>
      <c r="H130" s="154">
        <f t="shared" si="14"/>
        <v>5.0206365474640587E-2</v>
      </c>
      <c r="I130" s="154">
        <f t="shared" si="14"/>
        <v>5.5227002022104642E-2</v>
      </c>
      <c r="J130" s="154">
        <f t="shared" si="14"/>
        <v>6.192118408539006E-2</v>
      </c>
      <c r="K130" s="149"/>
    </row>
    <row r="131" spans="1:11" ht="15.75" customHeight="1" x14ac:dyDescent="0.4">
      <c r="A131" s="142" t="s">
        <v>438</v>
      </c>
      <c r="B131" s="154">
        <v>3.6253625362536256E-2</v>
      </c>
      <c r="C131" s="142"/>
      <c r="D131" s="151" t="str">
        <f t="shared" si="15"/>
        <v>8M</v>
      </c>
      <c r="E131" s="151" t="s">
        <v>438</v>
      </c>
      <c r="F131" s="154">
        <f t="shared" si="14"/>
        <v>4.3504350435043505E-2</v>
      </c>
      <c r="G131" s="154">
        <f t="shared" si="14"/>
        <v>4.8942394239423946E-2</v>
      </c>
      <c r="H131" s="154">
        <f t="shared" si="14"/>
        <v>5.438043804380438E-2</v>
      </c>
      <c r="I131" s="154">
        <f t="shared" si="14"/>
        <v>5.9818481848184821E-2</v>
      </c>
      <c r="J131" s="154">
        <f t="shared" si="14"/>
        <v>6.706920692069207E-2</v>
      </c>
      <c r="K131" s="149"/>
    </row>
    <row r="132" spans="1:11" ht="15.75" customHeight="1" x14ac:dyDescent="0.4">
      <c r="A132" s="142" t="s">
        <v>439</v>
      </c>
      <c r="B132" s="154">
        <v>4.0681884497115794E-2</v>
      </c>
      <c r="C132" s="142"/>
      <c r="D132" s="151" t="str">
        <f t="shared" si="15"/>
        <v>8M</v>
      </c>
      <c r="E132" s="151" t="s">
        <v>439</v>
      </c>
      <c r="F132" s="154">
        <f t="shared" si="14"/>
        <v>4.8818261396538949E-2</v>
      </c>
      <c r="G132" s="154">
        <f t="shared" si="14"/>
        <v>5.4920544071106324E-2</v>
      </c>
      <c r="H132" s="154">
        <f t="shared" si="14"/>
        <v>6.1022826745673692E-2</v>
      </c>
      <c r="I132" s="154">
        <f t="shared" si="14"/>
        <v>6.7125109420241053E-2</v>
      </c>
      <c r="J132" s="154">
        <f t="shared" si="14"/>
        <v>7.5261486319664228E-2</v>
      </c>
      <c r="K132" s="149"/>
    </row>
    <row r="133" spans="1:11" ht="15.75" customHeight="1" x14ac:dyDescent="0.4">
      <c r="A133" s="142" t="s">
        <v>440</v>
      </c>
      <c r="B133" s="154">
        <v>4.7915510085388739E-2</v>
      </c>
      <c r="C133" s="142"/>
      <c r="D133" s="151" t="str">
        <f t="shared" si="15"/>
        <v>8M</v>
      </c>
      <c r="E133" s="151" t="s">
        <v>440</v>
      </c>
      <c r="F133" s="154">
        <f t="shared" si="14"/>
        <v>5.7498612102466484E-2</v>
      </c>
      <c r="G133" s="154">
        <f t="shared" si="14"/>
        <v>6.4685938615274802E-2</v>
      </c>
      <c r="H133" s="154">
        <f t="shared" si="14"/>
        <v>7.1873265128083105E-2</v>
      </c>
      <c r="I133" s="154">
        <f t="shared" si="14"/>
        <v>7.9060591640891409E-2</v>
      </c>
      <c r="J133" s="154">
        <f t="shared" si="14"/>
        <v>8.8643693657969175E-2</v>
      </c>
      <c r="K133" s="149"/>
    </row>
    <row r="134" spans="1:11" ht="15.75" customHeight="1" x14ac:dyDescent="0.4">
      <c r="A134" s="142"/>
      <c r="B134" s="159"/>
      <c r="C134" s="142"/>
      <c r="D134" s="143"/>
      <c r="E134" s="143"/>
      <c r="F134" s="159"/>
      <c r="G134" s="159"/>
      <c r="H134" s="159"/>
      <c r="I134" s="159"/>
      <c r="J134" s="159"/>
      <c r="K134" s="149"/>
    </row>
    <row r="135" spans="1:11" ht="15.75" customHeight="1" x14ac:dyDescent="0.4">
      <c r="A135" s="142"/>
      <c r="B135" s="159"/>
      <c r="C135" s="142"/>
      <c r="D135" s="143"/>
      <c r="E135" s="143"/>
      <c r="F135" s="159"/>
      <c r="G135" s="159"/>
      <c r="H135" s="159"/>
      <c r="I135" s="159"/>
      <c r="J135" s="159"/>
      <c r="K135" s="149"/>
    </row>
    <row r="136" spans="1:11" ht="15.75" customHeight="1" x14ac:dyDescent="0.4">
      <c r="A136" s="142"/>
      <c r="B136" s="159"/>
      <c r="C136" s="142"/>
      <c r="D136" s="143"/>
      <c r="E136" s="143"/>
      <c r="F136" s="159"/>
      <c r="G136" s="159"/>
      <c r="H136" s="159"/>
      <c r="I136" s="159"/>
      <c r="J136" s="159"/>
      <c r="K136" s="149"/>
    </row>
    <row r="137" spans="1:11" ht="15.75" customHeight="1" x14ac:dyDescent="0.4">
      <c r="A137" s="142"/>
      <c r="B137" s="159"/>
      <c r="C137" s="142"/>
      <c r="D137" s="143"/>
      <c r="E137" s="143"/>
      <c r="F137" s="159"/>
      <c r="G137" s="159"/>
      <c r="H137" s="159"/>
      <c r="I137" s="159"/>
      <c r="J137" s="159"/>
      <c r="K137" s="149"/>
    </row>
    <row r="138" spans="1:11" ht="15.75" customHeight="1" x14ac:dyDescent="0.4">
      <c r="A138" s="142"/>
      <c r="B138" s="159"/>
      <c r="C138" s="142"/>
      <c r="D138" s="143"/>
      <c r="E138" s="143"/>
      <c r="F138" s="159"/>
      <c r="G138" s="159"/>
      <c r="H138" s="159"/>
      <c r="I138" s="159"/>
      <c r="J138" s="159"/>
      <c r="K138" s="149"/>
    </row>
    <row r="139" spans="1:11" ht="15.75" customHeight="1" x14ac:dyDescent="0.4">
      <c r="A139" s="142"/>
      <c r="B139" s="159"/>
      <c r="C139" s="142"/>
      <c r="D139" s="143"/>
      <c r="E139" s="143"/>
      <c r="F139" s="159"/>
      <c r="G139" s="159"/>
      <c r="H139" s="159"/>
      <c r="I139" s="159"/>
      <c r="J139" s="159"/>
      <c r="K139" s="149"/>
    </row>
    <row r="140" spans="1:11" ht="15.75" customHeight="1" x14ac:dyDescent="0.4">
      <c r="A140" s="142"/>
      <c r="B140" s="159"/>
      <c r="C140" s="142"/>
      <c r="D140" s="143"/>
      <c r="E140" s="143"/>
      <c r="F140" s="159"/>
      <c r="G140" s="159"/>
      <c r="H140" s="159"/>
      <c r="I140" s="159"/>
      <c r="J140" s="159"/>
      <c r="K140" s="149"/>
    </row>
    <row r="141" spans="1:11" ht="15.75" customHeight="1" x14ac:dyDescent="0.4">
      <c r="A141" s="142"/>
      <c r="B141" s="159"/>
      <c r="C141" s="142"/>
      <c r="D141" s="143"/>
      <c r="E141" s="143"/>
      <c r="F141" s="159"/>
      <c r="G141" s="159"/>
      <c r="H141" s="159"/>
      <c r="I141" s="159"/>
      <c r="J141" s="159"/>
      <c r="K141" s="149"/>
    </row>
    <row r="142" spans="1:11" ht="15.75" customHeight="1" x14ac:dyDescent="0.4">
      <c r="A142" s="142"/>
      <c r="B142" s="159"/>
      <c r="C142" s="142"/>
      <c r="D142" s="143"/>
      <c r="E142" s="143"/>
      <c r="F142" s="159"/>
      <c r="G142" s="159"/>
      <c r="H142" s="159"/>
      <c r="I142" s="159"/>
      <c r="J142" s="159"/>
      <c r="K142" s="149"/>
    </row>
    <row r="143" spans="1:11" ht="15.75" customHeight="1" x14ac:dyDescent="0.4">
      <c r="A143" s="142"/>
      <c r="B143" s="159"/>
      <c r="C143" s="142"/>
      <c r="D143" s="143"/>
      <c r="E143" s="143"/>
      <c r="F143" s="159"/>
      <c r="G143" s="159"/>
      <c r="H143" s="159"/>
      <c r="I143" s="159"/>
      <c r="J143" s="159"/>
      <c r="K143" s="149"/>
    </row>
    <row r="144" spans="1:11" ht="15.75" customHeight="1" x14ac:dyDescent="0.4">
      <c r="A144" s="142"/>
      <c r="B144" s="159"/>
      <c r="C144" s="142"/>
      <c r="D144" s="143"/>
      <c r="E144" s="143"/>
      <c r="F144" s="159"/>
      <c r="G144" s="159"/>
      <c r="H144" s="159"/>
      <c r="I144" s="159"/>
      <c r="J144" s="159"/>
      <c r="K144" s="149"/>
    </row>
    <row r="145" spans="1:11" ht="15.75" customHeight="1" x14ac:dyDescent="0.4">
      <c r="A145" s="142"/>
      <c r="B145" s="159"/>
      <c r="C145" s="142"/>
      <c r="D145" s="143"/>
      <c r="E145" s="143"/>
      <c r="F145" s="159"/>
      <c r="G145" s="159"/>
      <c r="H145" s="159"/>
      <c r="I145" s="159"/>
      <c r="J145" s="159"/>
      <c r="K145" s="149"/>
    </row>
    <row r="146" spans="1:11" ht="15.75" customHeight="1" x14ac:dyDescent="0.4">
      <c r="A146" s="142"/>
      <c r="B146" s="143"/>
      <c r="C146" s="142"/>
      <c r="D146" s="142"/>
      <c r="E146" s="142"/>
      <c r="F146" s="142"/>
      <c r="G146" s="142"/>
      <c r="H146" s="142"/>
      <c r="I146" s="142"/>
      <c r="J146" s="143"/>
      <c r="K146" s="149"/>
    </row>
    <row r="147" spans="1:11" ht="15.75" customHeight="1" x14ac:dyDescent="0.4">
      <c r="A147" s="142"/>
      <c r="B147" s="147" t="str">
        <f>D147</f>
        <v>10M</v>
      </c>
      <c r="C147" s="148"/>
      <c r="D147" s="429" t="s">
        <v>448</v>
      </c>
      <c r="E147" s="430"/>
      <c r="F147" s="430"/>
      <c r="G147" s="430"/>
      <c r="H147" s="430"/>
      <c r="I147" s="430"/>
      <c r="J147" s="430"/>
      <c r="K147" s="149"/>
    </row>
    <row r="148" spans="1:11" ht="34" x14ac:dyDescent="0.4">
      <c r="A148" s="142"/>
      <c r="B148" s="150" t="s">
        <v>421</v>
      </c>
      <c r="C148" s="142"/>
      <c r="D148" s="151" t="s">
        <v>248</v>
      </c>
      <c r="E148" s="151" t="s">
        <v>52</v>
      </c>
      <c r="F148" s="152" t="s">
        <v>422</v>
      </c>
      <c r="G148" s="152" t="s">
        <v>423</v>
      </c>
      <c r="H148" s="152" t="s">
        <v>424</v>
      </c>
      <c r="I148" s="152" t="s">
        <v>425</v>
      </c>
      <c r="J148" s="152" t="s">
        <v>426</v>
      </c>
      <c r="K148" s="149"/>
    </row>
    <row r="149" spans="1:11" ht="15.75" customHeight="1" x14ac:dyDescent="0.4">
      <c r="A149" s="142" t="s">
        <v>427</v>
      </c>
      <c r="B149" s="154">
        <v>3.0601851851851852E-2</v>
      </c>
      <c r="C149" s="142"/>
      <c r="D149" s="151" t="str">
        <f>D147</f>
        <v>10M</v>
      </c>
      <c r="E149" s="151" t="s">
        <v>428</v>
      </c>
      <c r="F149" s="154">
        <f t="shared" ref="F149:J160" si="16">$B149*F$1</f>
        <v>3.6722222222222219E-2</v>
      </c>
      <c r="G149" s="154">
        <f t="shared" si="16"/>
        <v>4.1312500000000002E-2</v>
      </c>
      <c r="H149" s="154">
        <f t="shared" si="16"/>
        <v>4.5902777777777778E-2</v>
      </c>
      <c r="I149" s="154">
        <f t="shared" si="16"/>
        <v>5.0493055555555555E-2</v>
      </c>
      <c r="J149" s="154">
        <f t="shared" si="16"/>
        <v>5.6613425925925928E-2</v>
      </c>
      <c r="K149" s="149"/>
    </row>
    <row r="150" spans="1:11" ht="15.75" customHeight="1" x14ac:dyDescent="0.4">
      <c r="A150" s="142" t="s">
        <v>429</v>
      </c>
      <c r="B150" s="154">
        <v>3.0601851851851852E-2</v>
      </c>
      <c r="C150" s="142"/>
      <c r="D150" s="151" t="str">
        <f t="shared" ref="D150:D160" si="17">D149</f>
        <v>10M</v>
      </c>
      <c r="E150" s="151" t="s">
        <v>429</v>
      </c>
      <c r="F150" s="154">
        <f t="shared" si="16"/>
        <v>3.6722222222222219E-2</v>
      </c>
      <c r="G150" s="154">
        <f t="shared" si="16"/>
        <v>4.1312500000000002E-2</v>
      </c>
      <c r="H150" s="154">
        <f t="shared" si="16"/>
        <v>4.5902777777777778E-2</v>
      </c>
      <c r="I150" s="154">
        <f t="shared" si="16"/>
        <v>5.0493055555555555E-2</v>
      </c>
      <c r="J150" s="154">
        <f t="shared" si="16"/>
        <v>5.6613425925925928E-2</v>
      </c>
      <c r="K150" s="149"/>
    </row>
    <row r="151" spans="1:11" ht="15.75" customHeight="1" x14ac:dyDescent="0.4">
      <c r="A151" s="142" t="s">
        <v>430</v>
      </c>
      <c r="B151" s="154">
        <v>3.2488969267568675E-2</v>
      </c>
      <c r="C151" s="142"/>
      <c r="D151" s="151" t="str">
        <f t="shared" si="17"/>
        <v>10M</v>
      </c>
      <c r="E151" s="151" t="s">
        <v>430</v>
      </c>
      <c r="F151" s="154">
        <f t="shared" si="16"/>
        <v>3.8986763121082409E-2</v>
      </c>
      <c r="G151" s="154">
        <f t="shared" si="16"/>
        <v>4.3860108511217716E-2</v>
      </c>
      <c r="H151" s="154">
        <f t="shared" si="16"/>
        <v>4.8733453901353016E-2</v>
      </c>
      <c r="I151" s="154">
        <f t="shared" si="16"/>
        <v>5.3606799291488309E-2</v>
      </c>
      <c r="J151" s="154">
        <f t="shared" si="16"/>
        <v>6.010459314500205E-2</v>
      </c>
      <c r="K151" s="149"/>
    </row>
    <row r="152" spans="1:11" ht="15.75" customHeight="1" x14ac:dyDescent="0.4">
      <c r="A152" s="142" t="s">
        <v>431</v>
      </c>
      <c r="B152" s="154">
        <v>3.3842321854017754E-2</v>
      </c>
      <c r="C152" s="142"/>
      <c r="D152" s="151" t="str">
        <f t="shared" si="17"/>
        <v>10M</v>
      </c>
      <c r="E152" s="151" t="s">
        <v>432</v>
      </c>
      <c r="F152" s="154">
        <f t="shared" si="16"/>
        <v>4.0610786224821303E-2</v>
      </c>
      <c r="G152" s="154">
        <f t="shared" si="16"/>
        <v>4.5687134502923971E-2</v>
      </c>
      <c r="H152" s="154">
        <f t="shared" si="16"/>
        <v>5.0763482781026631E-2</v>
      </c>
      <c r="I152" s="154">
        <f t="shared" si="16"/>
        <v>5.5839831059129291E-2</v>
      </c>
      <c r="J152" s="154">
        <f t="shared" si="16"/>
        <v>6.2608295429932848E-2</v>
      </c>
      <c r="K152" s="149"/>
    </row>
    <row r="153" spans="1:11" ht="15.75" customHeight="1" x14ac:dyDescent="0.4">
      <c r="A153" s="142" t="s">
        <v>433</v>
      </c>
      <c r="B153" s="154">
        <v>3.5320563104666948E-2</v>
      </c>
      <c r="C153" s="142"/>
      <c r="D153" s="151" t="str">
        <f t="shared" si="17"/>
        <v>10M</v>
      </c>
      <c r="E153" s="151" t="s">
        <v>433</v>
      </c>
      <c r="F153" s="154">
        <f t="shared" si="16"/>
        <v>4.2384675725600333E-2</v>
      </c>
      <c r="G153" s="154">
        <f t="shared" si="16"/>
        <v>4.7682760191300383E-2</v>
      </c>
      <c r="H153" s="154">
        <f t="shared" si="16"/>
        <v>5.2980844657000425E-2</v>
      </c>
      <c r="I153" s="154">
        <f t="shared" si="16"/>
        <v>5.8278929122700461E-2</v>
      </c>
      <c r="J153" s="154">
        <f t="shared" si="16"/>
        <v>6.5343041743633853E-2</v>
      </c>
      <c r="K153" s="149"/>
    </row>
    <row r="154" spans="1:11" ht="15.75" customHeight="1" x14ac:dyDescent="0.4">
      <c r="A154" s="142" t="s">
        <v>434</v>
      </c>
      <c r="B154" s="154">
        <v>3.6932963254016758E-2</v>
      </c>
      <c r="C154" s="142"/>
      <c r="D154" s="151" t="str">
        <f t="shared" si="17"/>
        <v>10M</v>
      </c>
      <c r="E154" s="151" t="s">
        <v>434</v>
      </c>
      <c r="F154" s="154">
        <f t="shared" si="16"/>
        <v>4.4319555904820111E-2</v>
      </c>
      <c r="G154" s="154">
        <f t="shared" si="16"/>
        <v>4.9859500392922626E-2</v>
      </c>
      <c r="H154" s="154">
        <f t="shared" si="16"/>
        <v>5.5399444881025134E-2</v>
      </c>
      <c r="I154" s="154">
        <f t="shared" si="16"/>
        <v>6.0939389369127649E-2</v>
      </c>
      <c r="J154" s="154">
        <f t="shared" si="16"/>
        <v>6.8325982019931009E-2</v>
      </c>
      <c r="K154" s="149"/>
    </row>
    <row r="155" spans="1:11" ht="15.75" customHeight="1" x14ac:dyDescent="0.4">
      <c r="A155" s="142" t="s">
        <v>435</v>
      </c>
      <c r="B155" s="154">
        <v>3.8700584552112935E-2</v>
      </c>
      <c r="C155" s="142"/>
      <c r="D155" s="151" t="str">
        <f t="shared" si="17"/>
        <v>10M</v>
      </c>
      <c r="E155" s="151" t="s">
        <v>435</v>
      </c>
      <c r="F155" s="154">
        <f t="shared" si="16"/>
        <v>4.6440701462535518E-2</v>
      </c>
      <c r="G155" s="154">
        <f t="shared" si="16"/>
        <v>5.2245789145352467E-2</v>
      </c>
      <c r="H155" s="154">
        <f t="shared" si="16"/>
        <v>5.8050876828169402E-2</v>
      </c>
      <c r="I155" s="154">
        <f t="shared" si="16"/>
        <v>6.3855964510986338E-2</v>
      </c>
      <c r="J155" s="154">
        <f t="shared" si="16"/>
        <v>7.1596081421408928E-2</v>
      </c>
      <c r="K155" s="149"/>
    </row>
    <row r="156" spans="1:11" ht="15.75" customHeight="1" x14ac:dyDescent="0.4">
      <c r="A156" s="142" t="s">
        <v>436</v>
      </c>
      <c r="B156" s="154">
        <v>4.0645908376599989E-2</v>
      </c>
      <c r="C156" s="142"/>
      <c r="D156" s="151" t="str">
        <f t="shared" si="17"/>
        <v>10M</v>
      </c>
      <c r="E156" s="151" t="s">
        <v>436</v>
      </c>
      <c r="F156" s="154">
        <f t="shared" si="16"/>
        <v>4.8775090051919982E-2</v>
      </c>
      <c r="G156" s="154">
        <f t="shared" si="16"/>
        <v>5.4871976308409988E-2</v>
      </c>
      <c r="H156" s="154">
        <f t="shared" si="16"/>
        <v>6.0968862564899987E-2</v>
      </c>
      <c r="I156" s="154">
        <f t="shared" si="16"/>
        <v>6.7065748821389978E-2</v>
      </c>
      <c r="J156" s="154">
        <f t="shared" si="16"/>
        <v>7.5194930496709986E-2</v>
      </c>
      <c r="K156" s="149"/>
    </row>
    <row r="157" spans="1:11" ht="15.75" customHeight="1" x14ac:dyDescent="0.4">
      <c r="A157" s="142" t="s">
        <v>437</v>
      </c>
      <c r="B157" s="154">
        <v>4.2960746957866149E-2</v>
      </c>
      <c r="C157" s="142"/>
      <c r="D157" s="151" t="str">
        <f t="shared" si="17"/>
        <v>10M</v>
      </c>
      <c r="E157" s="151" t="s">
        <v>437</v>
      </c>
      <c r="F157" s="154">
        <f t="shared" si="16"/>
        <v>5.1552896349439374E-2</v>
      </c>
      <c r="G157" s="154">
        <f t="shared" si="16"/>
        <v>5.7997008393119304E-2</v>
      </c>
      <c r="H157" s="154">
        <f t="shared" si="16"/>
        <v>6.4441120436799226E-2</v>
      </c>
      <c r="I157" s="154">
        <f t="shared" si="16"/>
        <v>7.0885232480479135E-2</v>
      </c>
      <c r="J157" s="154">
        <f t="shared" si="16"/>
        <v>7.9477381872052374E-2</v>
      </c>
      <c r="K157" s="149"/>
    </row>
    <row r="158" spans="1:11" ht="15.75" customHeight="1" x14ac:dyDescent="0.4">
      <c r="A158" s="142" t="s">
        <v>438</v>
      </c>
      <c r="B158" s="154">
        <v>4.6532431020879859E-2</v>
      </c>
      <c r="C158" s="142"/>
      <c r="D158" s="151" t="str">
        <f t="shared" si="17"/>
        <v>10M</v>
      </c>
      <c r="E158" s="151" t="s">
        <v>438</v>
      </c>
      <c r="F158" s="154">
        <f t="shared" si="16"/>
        <v>5.583891722505583E-2</v>
      </c>
      <c r="G158" s="154">
        <f t="shared" si="16"/>
        <v>6.2818781878187818E-2</v>
      </c>
      <c r="H158" s="154">
        <f t="shared" si="16"/>
        <v>6.9798646531319786E-2</v>
      </c>
      <c r="I158" s="154">
        <f t="shared" si="16"/>
        <v>7.6778511184451767E-2</v>
      </c>
      <c r="J158" s="154">
        <f t="shared" si="16"/>
        <v>8.6084997388627738E-2</v>
      </c>
      <c r="K158" s="149"/>
    </row>
    <row r="159" spans="1:11" ht="15.75" customHeight="1" x14ac:dyDescent="0.4">
      <c r="A159" s="142" t="s">
        <v>439</v>
      </c>
      <c r="B159" s="154">
        <v>5.2216211902428311E-2</v>
      </c>
      <c r="C159" s="142"/>
      <c r="D159" s="151" t="str">
        <f t="shared" si="17"/>
        <v>10M</v>
      </c>
      <c r="E159" s="151" t="s">
        <v>439</v>
      </c>
      <c r="F159" s="154">
        <f t="shared" si="16"/>
        <v>6.2659454282913973E-2</v>
      </c>
      <c r="G159" s="154">
        <f t="shared" si="16"/>
        <v>7.049188606827822E-2</v>
      </c>
      <c r="H159" s="154">
        <f t="shared" si="16"/>
        <v>7.8324317853642467E-2</v>
      </c>
      <c r="I159" s="154">
        <f t="shared" si="16"/>
        <v>8.6156749639006713E-2</v>
      </c>
      <c r="J159" s="154">
        <f t="shared" si="16"/>
        <v>9.6599992019492376E-2</v>
      </c>
      <c r="K159" s="149"/>
    </row>
    <row r="160" spans="1:11" ht="15.75" customHeight="1" x14ac:dyDescent="0.4">
      <c r="A160" s="142" t="s">
        <v>440</v>
      </c>
      <c r="B160" s="154">
        <v>6.1500750492740328E-2</v>
      </c>
      <c r="C160" s="142"/>
      <c r="D160" s="151" t="str">
        <f t="shared" si="17"/>
        <v>10M</v>
      </c>
      <c r="E160" s="151" t="s">
        <v>440</v>
      </c>
      <c r="F160" s="154">
        <f t="shared" si="16"/>
        <v>7.3800900591288396E-2</v>
      </c>
      <c r="G160" s="154">
        <f t="shared" si="16"/>
        <v>8.3026013165199447E-2</v>
      </c>
      <c r="H160" s="154">
        <f t="shared" si="16"/>
        <v>9.2251125739110484E-2</v>
      </c>
      <c r="I160" s="154">
        <f t="shared" si="16"/>
        <v>0.10147623831302154</v>
      </c>
      <c r="J160" s="154">
        <f t="shared" si="16"/>
        <v>0.11377638841156962</v>
      </c>
      <c r="K160" s="149"/>
    </row>
    <row r="161" spans="1:11" ht="15.75" customHeight="1" x14ac:dyDescent="0.4">
      <c r="A161" s="142"/>
      <c r="B161" s="143"/>
      <c r="C161" s="142"/>
      <c r="D161" s="142"/>
      <c r="E161" s="142"/>
      <c r="F161" s="142"/>
      <c r="G161" s="142"/>
      <c r="H161" s="142"/>
      <c r="I161" s="142"/>
      <c r="J161" s="143"/>
      <c r="K161" s="149"/>
    </row>
    <row r="162" spans="1:11" ht="15.75" customHeight="1" x14ac:dyDescent="0.4">
      <c r="A162" s="142"/>
      <c r="B162" s="160" t="str">
        <f>D162</f>
        <v>½ Marathon</v>
      </c>
      <c r="C162" s="142"/>
      <c r="D162" s="433" t="s">
        <v>449</v>
      </c>
      <c r="E162" s="434"/>
      <c r="F162" s="434"/>
      <c r="G162" s="434"/>
      <c r="H162" s="434"/>
      <c r="I162" s="434"/>
      <c r="J162" s="434"/>
      <c r="K162" s="149"/>
    </row>
    <row r="163" spans="1:11" ht="34" x14ac:dyDescent="0.4">
      <c r="A163" s="142"/>
      <c r="B163" s="150" t="s">
        <v>421</v>
      </c>
      <c r="C163" s="142"/>
      <c r="D163" s="151" t="s">
        <v>248</v>
      </c>
      <c r="E163" s="151" t="s">
        <v>52</v>
      </c>
      <c r="F163" s="152" t="s">
        <v>422</v>
      </c>
      <c r="G163" s="152" t="s">
        <v>423</v>
      </c>
      <c r="H163" s="152" t="s">
        <v>424</v>
      </c>
      <c r="I163" s="152" t="s">
        <v>425</v>
      </c>
      <c r="J163" s="152" t="s">
        <v>426</v>
      </c>
      <c r="K163" s="149"/>
    </row>
    <row r="164" spans="1:11" ht="15.75" customHeight="1" x14ac:dyDescent="0.4">
      <c r="A164" s="142" t="s">
        <v>427</v>
      </c>
      <c r="B164" s="154">
        <v>3.9942129629629626E-2</v>
      </c>
      <c r="C164" s="142"/>
      <c r="D164" s="151" t="str">
        <f>D162</f>
        <v>½ Marathon</v>
      </c>
      <c r="E164" s="151" t="s">
        <v>428</v>
      </c>
      <c r="F164" s="154">
        <f t="shared" ref="F164:J175" si="18">$B164*F$1</f>
        <v>4.7930555555555553E-2</v>
      </c>
      <c r="G164" s="154">
        <f t="shared" si="18"/>
        <v>5.3921875000000001E-2</v>
      </c>
      <c r="H164" s="154">
        <f t="shared" si="18"/>
        <v>5.9913194444444443E-2</v>
      </c>
      <c r="I164" s="154">
        <f t="shared" si="18"/>
        <v>6.5904513888888877E-2</v>
      </c>
      <c r="J164" s="154">
        <f t="shared" si="18"/>
        <v>7.3892939814814818E-2</v>
      </c>
      <c r="K164" s="149"/>
    </row>
    <row r="165" spans="1:11" ht="15.75" customHeight="1" x14ac:dyDescent="0.4">
      <c r="A165" s="142" t="s">
        <v>429</v>
      </c>
      <c r="B165" s="154">
        <v>4.1949659845574618E-2</v>
      </c>
      <c r="C165" s="142"/>
      <c r="D165" s="151" t="str">
        <f t="shared" ref="D165:D175" si="19">D164</f>
        <v>½ Marathon</v>
      </c>
      <c r="E165" s="151" t="s">
        <v>429</v>
      </c>
      <c r="F165" s="154">
        <f t="shared" si="18"/>
        <v>5.0339591814689541E-2</v>
      </c>
      <c r="G165" s="154">
        <f t="shared" si="18"/>
        <v>5.6632040791525735E-2</v>
      </c>
      <c r="H165" s="154">
        <f t="shared" si="18"/>
        <v>6.292448976836193E-2</v>
      </c>
      <c r="I165" s="154">
        <f t="shared" si="18"/>
        <v>6.9216938745198117E-2</v>
      </c>
      <c r="J165" s="154">
        <f t="shared" si="18"/>
        <v>7.7606870714313048E-2</v>
      </c>
      <c r="K165" s="149"/>
    </row>
    <row r="166" spans="1:11" ht="15.75" customHeight="1" x14ac:dyDescent="0.4">
      <c r="A166" s="142" t="s">
        <v>430</v>
      </c>
      <c r="B166" s="154">
        <v>4.2465277777777775E-2</v>
      </c>
      <c r="C166" s="142"/>
      <c r="D166" s="151" t="str">
        <f t="shared" si="19"/>
        <v>½ Marathon</v>
      </c>
      <c r="E166" s="151" t="s">
        <v>430</v>
      </c>
      <c r="F166" s="154">
        <f t="shared" si="18"/>
        <v>5.0958333333333328E-2</v>
      </c>
      <c r="G166" s="154">
        <f t="shared" si="18"/>
        <v>5.7328125000000001E-2</v>
      </c>
      <c r="H166" s="154">
        <f t="shared" si="18"/>
        <v>6.369791666666666E-2</v>
      </c>
      <c r="I166" s="154">
        <f t="shared" si="18"/>
        <v>7.0067708333333326E-2</v>
      </c>
      <c r="J166" s="154">
        <f t="shared" si="18"/>
        <v>7.8560763888888885E-2</v>
      </c>
      <c r="K166" s="149"/>
    </row>
    <row r="167" spans="1:11" ht="15.75" customHeight="1" x14ac:dyDescent="0.4">
      <c r="A167" s="142" t="s">
        <v>431</v>
      </c>
      <c r="B167" s="154">
        <v>4.5150462962962962E-2</v>
      </c>
      <c r="C167" s="142"/>
      <c r="D167" s="151" t="str">
        <f t="shared" si="19"/>
        <v>½ Marathon</v>
      </c>
      <c r="E167" s="151" t="s">
        <v>432</v>
      </c>
      <c r="F167" s="154">
        <f t="shared" si="18"/>
        <v>5.4180555555555551E-2</v>
      </c>
      <c r="G167" s="154">
        <f t="shared" si="18"/>
        <v>6.0953125000000004E-2</v>
      </c>
      <c r="H167" s="154">
        <f t="shared" si="18"/>
        <v>6.7725694444444443E-2</v>
      </c>
      <c r="I167" s="154">
        <f t="shared" si="18"/>
        <v>7.4498263888888888E-2</v>
      </c>
      <c r="J167" s="154">
        <f t="shared" si="18"/>
        <v>8.3528356481481478E-2</v>
      </c>
      <c r="K167" s="149"/>
    </row>
    <row r="168" spans="1:11" ht="15.75" customHeight="1" x14ac:dyDescent="0.4">
      <c r="A168" s="142" t="s">
        <v>433</v>
      </c>
      <c r="B168" s="154">
        <v>4.6099537037037036E-2</v>
      </c>
      <c r="C168" s="142"/>
      <c r="D168" s="151" t="str">
        <f t="shared" si="19"/>
        <v>½ Marathon</v>
      </c>
      <c r="E168" s="151" t="s">
        <v>433</v>
      </c>
      <c r="F168" s="154">
        <f t="shared" si="18"/>
        <v>5.5319444444444442E-2</v>
      </c>
      <c r="G168" s="154">
        <f t="shared" si="18"/>
        <v>6.2234375000000001E-2</v>
      </c>
      <c r="H168" s="154">
        <f t="shared" si="18"/>
        <v>6.9149305555555554E-2</v>
      </c>
      <c r="I168" s="154">
        <f t="shared" si="18"/>
        <v>7.60642361111111E-2</v>
      </c>
      <c r="J168" s="154">
        <f t="shared" si="18"/>
        <v>8.5284143518518526E-2</v>
      </c>
      <c r="K168" s="149"/>
    </row>
    <row r="169" spans="1:11" ht="15.75" customHeight="1" x14ac:dyDescent="0.4">
      <c r="A169" s="142" t="s">
        <v>434</v>
      </c>
      <c r="B169" s="154">
        <v>4.8877314814814811E-2</v>
      </c>
      <c r="C169" s="142"/>
      <c r="D169" s="151" t="str">
        <f t="shared" si="19"/>
        <v>½ Marathon</v>
      </c>
      <c r="E169" s="151" t="s">
        <v>434</v>
      </c>
      <c r="F169" s="154">
        <f t="shared" si="18"/>
        <v>5.8652777777777769E-2</v>
      </c>
      <c r="G169" s="154">
        <f t="shared" si="18"/>
        <v>6.5984374999999998E-2</v>
      </c>
      <c r="H169" s="154">
        <f t="shared" si="18"/>
        <v>7.331597222222222E-2</v>
      </c>
      <c r="I169" s="154">
        <f t="shared" si="18"/>
        <v>8.0647569444444428E-2</v>
      </c>
      <c r="J169" s="154">
        <f t="shared" si="18"/>
        <v>9.04230324074074E-2</v>
      </c>
      <c r="K169" s="149"/>
    </row>
    <row r="170" spans="1:11" ht="15.75" customHeight="1" x14ac:dyDescent="0.4">
      <c r="A170" s="142" t="s">
        <v>435</v>
      </c>
      <c r="B170" s="154">
        <v>4.9664351851851855E-2</v>
      </c>
      <c r="C170" s="142"/>
      <c r="D170" s="151" t="str">
        <f t="shared" si="19"/>
        <v>½ Marathon</v>
      </c>
      <c r="E170" s="151" t="s">
        <v>435</v>
      </c>
      <c r="F170" s="154">
        <f t="shared" si="18"/>
        <v>5.9597222222222225E-2</v>
      </c>
      <c r="G170" s="154">
        <f t="shared" si="18"/>
        <v>6.7046875000000006E-2</v>
      </c>
      <c r="H170" s="154">
        <f t="shared" si="18"/>
        <v>7.449652777777778E-2</v>
      </c>
      <c r="I170" s="154">
        <f t="shared" si="18"/>
        <v>8.1946180555555553E-2</v>
      </c>
      <c r="J170" s="154">
        <f t="shared" si="18"/>
        <v>9.1879050925925937E-2</v>
      </c>
      <c r="K170" s="149"/>
    </row>
    <row r="171" spans="1:11" ht="15.75" customHeight="1" x14ac:dyDescent="0.4">
      <c r="A171" s="142" t="s">
        <v>436</v>
      </c>
      <c r="B171" s="154">
        <v>5.3067129629629638E-2</v>
      </c>
      <c r="C171" s="142"/>
      <c r="D171" s="151" t="str">
        <f t="shared" si="19"/>
        <v>½ Marathon</v>
      </c>
      <c r="E171" s="151" t="s">
        <v>436</v>
      </c>
      <c r="F171" s="154">
        <f t="shared" si="18"/>
        <v>6.368055555555556E-2</v>
      </c>
      <c r="G171" s="154">
        <f t="shared" si="18"/>
        <v>7.1640625000000013E-2</v>
      </c>
      <c r="H171" s="154">
        <f t="shared" si="18"/>
        <v>7.9600694444444453E-2</v>
      </c>
      <c r="I171" s="154">
        <f t="shared" si="18"/>
        <v>8.7560763888888893E-2</v>
      </c>
      <c r="J171" s="154">
        <f t="shared" si="18"/>
        <v>9.8174189814814836E-2</v>
      </c>
      <c r="K171" s="149"/>
    </row>
    <row r="172" spans="1:11" ht="15.75" customHeight="1" x14ac:dyDescent="0.4">
      <c r="A172" s="142" t="s">
        <v>437</v>
      </c>
      <c r="B172" s="154">
        <v>5.6527777777777781E-2</v>
      </c>
      <c r="C172" s="142"/>
      <c r="D172" s="151" t="str">
        <f t="shared" si="19"/>
        <v>½ Marathon</v>
      </c>
      <c r="E172" s="151" t="s">
        <v>437</v>
      </c>
      <c r="F172" s="154">
        <f t="shared" si="18"/>
        <v>6.7833333333333329E-2</v>
      </c>
      <c r="G172" s="154">
        <f t="shared" si="18"/>
        <v>7.6312500000000005E-2</v>
      </c>
      <c r="H172" s="154">
        <f t="shared" si="18"/>
        <v>8.4791666666666668E-2</v>
      </c>
      <c r="I172" s="154">
        <f t="shared" si="18"/>
        <v>9.3270833333333331E-2</v>
      </c>
      <c r="J172" s="154">
        <f t="shared" si="18"/>
        <v>0.1045763888888889</v>
      </c>
      <c r="K172" s="149"/>
    </row>
    <row r="173" spans="1:11" ht="15.75" customHeight="1" x14ac:dyDescent="0.4">
      <c r="A173" s="142" t="s">
        <v>438</v>
      </c>
      <c r="B173" s="154">
        <v>6.2106481481481485E-2</v>
      </c>
      <c r="C173" s="142"/>
      <c r="D173" s="151" t="str">
        <f t="shared" si="19"/>
        <v>½ Marathon</v>
      </c>
      <c r="E173" s="151" t="s">
        <v>438</v>
      </c>
      <c r="F173" s="154">
        <f t="shared" si="18"/>
        <v>7.4527777777777776E-2</v>
      </c>
      <c r="G173" s="154">
        <f t="shared" si="18"/>
        <v>8.3843750000000009E-2</v>
      </c>
      <c r="H173" s="154">
        <f t="shared" si="18"/>
        <v>9.3159722222222227E-2</v>
      </c>
      <c r="I173" s="154">
        <f t="shared" si="18"/>
        <v>0.10247569444444445</v>
      </c>
      <c r="J173" s="154">
        <f t="shared" si="18"/>
        <v>0.11489699074074075</v>
      </c>
      <c r="K173" s="149"/>
    </row>
    <row r="174" spans="1:11" ht="15.75" customHeight="1" x14ac:dyDescent="0.4">
      <c r="A174" s="142" t="s">
        <v>439</v>
      </c>
      <c r="B174" s="154">
        <v>6.8738425925925925E-2</v>
      </c>
      <c r="C174" s="142"/>
      <c r="D174" s="151" t="str">
        <f t="shared" si="19"/>
        <v>½ Marathon</v>
      </c>
      <c r="E174" s="151" t="s">
        <v>439</v>
      </c>
      <c r="F174" s="154">
        <f t="shared" si="18"/>
        <v>8.2486111111111107E-2</v>
      </c>
      <c r="G174" s="154">
        <f t="shared" si="18"/>
        <v>9.2796875000000001E-2</v>
      </c>
      <c r="H174" s="154">
        <f t="shared" si="18"/>
        <v>0.10310763888888888</v>
      </c>
      <c r="I174" s="154">
        <f t="shared" si="18"/>
        <v>0.11341840277777777</v>
      </c>
      <c r="J174" s="154">
        <f t="shared" si="18"/>
        <v>0.12716608796296297</v>
      </c>
      <c r="K174" s="149"/>
    </row>
    <row r="175" spans="1:11" ht="15.75" customHeight="1" x14ac:dyDescent="0.4">
      <c r="A175" s="142" t="s">
        <v>440</v>
      </c>
      <c r="B175" s="154">
        <v>7.6932870370370374E-2</v>
      </c>
      <c r="C175" s="142"/>
      <c r="D175" s="151" t="str">
        <f t="shared" si="19"/>
        <v>½ Marathon</v>
      </c>
      <c r="E175" s="151" t="s">
        <v>440</v>
      </c>
      <c r="F175" s="154">
        <f t="shared" si="18"/>
        <v>9.231944444444444E-2</v>
      </c>
      <c r="G175" s="154">
        <f t="shared" si="18"/>
        <v>0.10385937500000002</v>
      </c>
      <c r="H175" s="154">
        <f t="shared" si="18"/>
        <v>0.11539930555555555</v>
      </c>
      <c r="I175" s="154">
        <f t="shared" si="18"/>
        <v>0.1269392361111111</v>
      </c>
      <c r="J175" s="154">
        <f t="shared" si="18"/>
        <v>0.1423258101851852</v>
      </c>
      <c r="K175" s="149"/>
    </row>
    <row r="176" spans="1:11" ht="15.75" customHeight="1" x14ac:dyDescent="0.4">
      <c r="A176" s="142"/>
      <c r="B176" s="159"/>
      <c r="C176" s="142"/>
      <c r="D176" s="143"/>
      <c r="E176" s="143"/>
      <c r="F176" s="159"/>
      <c r="G176" s="159"/>
      <c r="H176" s="159"/>
      <c r="I176" s="159"/>
      <c r="J176" s="159"/>
      <c r="K176" s="149"/>
    </row>
    <row r="177" spans="1:11" ht="15.75" customHeight="1" x14ac:dyDescent="0.4">
      <c r="A177" s="142"/>
      <c r="B177" s="159"/>
      <c r="C177" s="142"/>
      <c r="D177" s="143"/>
      <c r="E177" s="143"/>
      <c r="F177" s="159"/>
      <c r="G177" s="159"/>
      <c r="H177" s="159"/>
      <c r="I177" s="159"/>
      <c r="J177" s="159"/>
      <c r="K177" s="149"/>
    </row>
    <row r="178" spans="1:11" ht="15.75" customHeight="1" x14ac:dyDescent="0.4">
      <c r="A178" s="142"/>
      <c r="B178" s="159"/>
      <c r="C178" s="142"/>
      <c r="D178" s="143"/>
      <c r="E178" s="143"/>
      <c r="F178" s="159"/>
      <c r="G178" s="159"/>
      <c r="H178" s="159"/>
      <c r="I178" s="159"/>
      <c r="J178" s="159"/>
      <c r="K178" s="149"/>
    </row>
    <row r="179" spans="1:11" ht="15.75" customHeight="1" x14ac:dyDescent="0.4">
      <c r="A179" s="142"/>
      <c r="B179" s="159"/>
      <c r="C179" s="142"/>
      <c r="D179" s="143"/>
      <c r="E179" s="143"/>
      <c r="F179" s="159"/>
      <c r="G179" s="159"/>
      <c r="H179" s="159"/>
      <c r="I179" s="159"/>
      <c r="J179" s="159"/>
      <c r="K179" s="149"/>
    </row>
    <row r="180" spans="1:11" ht="15.75" customHeight="1" x14ac:dyDescent="0.4">
      <c r="A180" s="142"/>
      <c r="B180" s="159"/>
      <c r="C180" s="142"/>
      <c r="D180" s="143"/>
      <c r="E180" s="143"/>
      <c r="F180" s="159"/>
      <c r="G180" s="159"/>
      <c r="H180" s="159"/>
      <c r="I180" s="159"/>
      <c r="J180" s="159"/>
      <c r="K180" s="149"/>
    </row>
    <row r="181" spans="1:11" ht="15.75" customHeight="1" x14ac:dyDescent="0.4">
      <c r="A181" s="142"/>
      <c r="B181" s="159"/>
      <c r="C181" s="142"/>
      <c r="D181" s="143"/>
      <c r="E181" s="143"/>
      <c r="F181" s="159"/>
      <c r="G181" s="159"/>
      <c r="H181" s="159"/>
      <c r="I181" s="159"/>
      <c r="J181" s="159"/>
      <c r="K181" s="149"/>
    </row>
    <row r="182" spans="1:11" ht="15.75" customHeight="1" x14ac:dyDescent="0.4">
      <c r="A182" s="142"/>
      <c r="B182" s="159"/>
      <c r="C182" s="142"/>
      <c r="D182" s="143"/>
      <c r="E182" s="143"/>
      <c r="F182" s="159"/>
      <c r="G182" s="159"/>
      <c r="H182" s="159"/>
      <c r="I182" s="159"/>
      <c r="J182" s="159"/>
      <c r="K182" s="149"/>
    </row>
    <row r="183" spans="1:11" ht="15.75" customHeight="1" x14ac:dyDescent="0.4">
      <c r="A183" s="142"/>
      <c r="B183" s="159"/>
      <c r="C183" s="142"/>
      <c r="D183" s="143"/>
      <c r="E183" s="143"/>
      <c r="F183" s="159"/>
      <c r="G183" s="159"/>
      <c r="H183" s="159"/>
      <c r="I183" s="159"/>
      <c r="J183" s="159"/>
      <c r="K183" s="149"/>
    </row>
    <row r="184" spans="1:11" ht="15.75" customHeight="1" x14ac:dyDescent="0.4">
      <c r="A184" s="142"/>
      <c r="B184" s="159"/>
      <c r="C184" s="142"/>
      <c r="D184" s="143"/>
      <c r="E184" s="143"/>
      <c r="F184" s="159"/>
      <c r="G184" s="159"/>
      <c r="H184" s="159"/>
      <c r="I184" s="159"/>
      <c r="J184" s="159"/>
      <c r="K184" s="149"/>
    </row>
    <row r="185" spans="1:11" ht="15.75" customHeight="1" x14ac:dyDescent="0.4">
      <c r="A185" s="142"/>
      <c r="B185" s="159"/>
      <c r="C185" s="142"/>
      <c r="D185" s="143"/>
      <c r="E185" s="143"/>
      <c r="F185" s="159"/>
      <c r="G185" s="159"/>
      <c r="H185" s="159"/>
      <c r="I185" s="159"/>
      <c r="J185" s="159"/>
      <c r="K185" s="149"/>
    </row>
    <row r="186" spans="1:11" ht="15.75" customHeight="1" x14ac:dyDescent="0.4">
      <c r="A186" s="142"/>
      <c r="B186" s="159"/>
      <c r="C186" s="142"/>
      <c r="D186" s="143"/>
      <c r="E186" s="143"/>
      <c r="F186" s="159"/>
      <c r="G186" s="159"/>
      <c r="H186" s="159"/>
      <c r="I186" s="159"/>
      <c r="J186" s="159"/>
      <c r="K186" s="149"/>
    </row>
    <row r="187" spans="1:11" ht="15.75" customHeight="1" x14ac:dyDescent="0.4">
      <c r="A187" s="142"/>
      <c r="B187" s="159"/>
      <c r="C187" s="142"/>
      <c r="D187" s="143"/>
      <c r="E187" s="143"/>
      <c r="F187" s="159"/>
      <c r="G187" s="159"/>
      <c r="H187" s="159"/>
      <c r="I187" s="159"/>
      <c r="J187" s="159"/>
      <c r="K187" s="149"/>
    </row>
    <row r="188" spans="1:11" ht="15.75" customHeight="1" x14ac:dyDescent="0.4">
      <c r="A188" s="142"/>
      <c r="B188" s="143"/>
      <c r="C188" s="142"/>
      <c r="D188" s="142"/>
      <c r="E188" s="142"/>
      <c r="F188" s="142"/>
      <c r="G188" s="142"/>
      <c r="H188" s="142"/>
      <c r="I188" s="142"/>
      <c r="J188" s="143"/>
      <c r="K188" s="149"/>
    </row>
    <row r="189" spans="1:11" ht="15.75" customHeight="1" x14ac:dyDescent="0.4">
      <c r="A189" s="142"/>
      <c r="B189" s="147" t="str">
        <f>D189</f>
        <v>20M</v>
      </c>
      <c r="C189" s="148"/>
      <c r="D189" s="429" t="s">
        <v>450</v>
      </c>
      <c r="E189" s="430"/>
      <c r="F189" s="430"/>
      <c r="G189" s="430"/>
      <c r="H189" s="430"/>
      <c r="I189" s="430"/>
      <c r="J189" s="430"/>
      <c r="K189" s="149"/>
    </row>
    <row r="190" spans="1:11" ht="34" x14ac:dyDescent="0.4">
      <c r="A190" s="142"/>
      <c r="B190" s="150" t="s">
        <v>421</v>
      </c>
      <c r="C190" s="142"/>
      <c r="D190" s="151" t="s">
        <v>248</v>
      </c>
      <c r="E190" s="151" t="s">
        <v>52</v>
      </c>
      <c r="F190" s="152" t="s">
        <v>422</v>
      </c>
      <c r="G190" s="152" t="s">
        <v>423</v>
      </c>
      <c r="H190" s="152" t="s">
        <v>424</v>
      </c>
      <c r="I190" s="152" t="s">
        <v>425</v>
      </c>
      <c r="J190" s="152" t="s">
        <v>426</v>
      </c>
      <c r="K190" s="149"/>
    </row>
    <row r="191" spans="1:11" ht="15.75" customHeight="1" x14ac:dyDescent="0.4">
      <c r="A191" s="142" t="s">
        <v>427</v>
      </c>
      <c r="B191" s="154">
        <v>6.9594907407407411E-2</v>
      </c>
      <c r="C191" s="142"/>
      <c r="D191" s="151" t="str">
        <f>D189</f>
        <v>20M</v>
      </c>
      <c r="E191" s="151" t="s">
        <v>428</v>
      </c>
      <c r="F191" s="154">
        <f t="shared" ref="F191:J202" si="20">$B191*F$1</f>
        <v>8.3513888888888888E-2</v>
      </c>
      <c r="G191" s="154">
        <f t="shared" si="20"/>
        <v>9.3953125000000012E-2</v>
      </c>
      <c r="H191" s="154">
        <f t="shared" si="20"/>
        <v>0.10439236111111111</v>
      </c>
      <c r="I191" s="154">
        <f t="shared" si="20"/>
        <v>0.11483159722222222</v>
      </c>
      <c r="J191" s="154">
        <f t="shared" si="20"/>
        <v>0.12875057870370371</v>
      </c>
      <c r="K191" s="149"/>
    </row>
    <row r="192" spans="1:11" ht="15.75" customHeight="1" x14ac:dyDescent="0.4">
      <c r="A192" s="142" t="s">
        <v>429</v>
      </c>
      <c r="B192" s="154">
        <v>7.0478710436278347E-2</v>
      </c>
      <c r="C192" s="142"/>
      <c r="D192" s="151" t="str">
        <f t="shared" ref="D192:D202" si="21">D191</f>
        <v>20M</v>
      </c>
      <c r="E192" s="151" t="s">
        <v>429</v>
      </c>
      <c r="F192" s="154">
        <f t="shared" si="20"/>
        <v>8.4574452523534016E-2</v>
      </c>
      <c r="G192" s="154">
        <f t="shared" si="20"/>
        <v>9.5146259088975768E-2</v>
      </c>
      <c r="H192" s="154">
        <f t="shared" si="20"/>
        <v>0.10571806565441752</v>
      </c>
      <c r="I192" s="154">
        <f t="shared" si="20"/>
        <v>0.11628987221985927</v>
      </c>
      <c r="J192" s="154">
        <f t="shared" si="20"/>
        <v>0.13038561430711496</v>
      </c>
      <c r="K192" s="149"/>
    </row>
    <row r="193" spans="1:11" ht="15.75" customHeight="1" x14ac:dyDescent="0.4">
      <c r="A193" s="142" t="s">
        <v>430</v>
      </c>
      <c r="B193" s="154">
        <v>7.2644524547929495E-2</v>
      </c>
      <c r="C193" s="142"/>
      <c r="D193" s="151" t="str">
        <f t="shared" si="21"/>
        <v>20M</v>
      </c>
      <c r="E193" s="151" t="s">
        <v>430</v>
      </c>
      <c r="F193" s="154">
        <f t="shared" si="20"/>
        <v>8.7173429457515397E-2</v>
      </c>
      <c r="G193" s="154">
        <f t="shared" si="20"/>
        <v>9.807010813970482E-2</v>
      </c>
      <c r="H193" s="154">
        <f t="shared" si="20"/>
        <v>0.10896678682189424</v>
      </c>
      <c r="I193" s="154">
        <f t="shared" si="20"/>
        <v>0.11986346550408367</v>
      </c>
      <c r="J193" s="154">
        <f t="shared" si="20"/>
        <v>0.13439237041366958</v>
      </c>
      <c r="K193" s="149"/>
    </row>
    <row r="194" spans="1:11" ht="15.75" customHeight="1" x14ac:dyDescent="0.4">
      <c r="A194" s="142" t="s">
        <v>431</v>
      </c>
      <c r="B194" s="154">
        <v>7.5689419462530355E-2</v>
      </c>
      <c r="C194" s="142"/>
      <c r="D194" s="151" t="str">
        <f t="shared" si="21"/>
        <v>20M</v>
      </c>
      <c r="E194" s="151" t="s">
        <v>432</v>
      </c>
      <c r="F194" s="154">
        <f t="shared" si="20"/>
        <v>9.0827303355036429E-2</v>
      </c>
      <c r="G194" s="154">
        <f t="shared" si="20"/>
        <v>0.10218071627441598</v>
      </c>
      <c r="H194" s="154">
        <f t="shared" si="20"/>
        <v>0.11353412919379553</v>
      </c>
      <c r="I194" s="154">
        <f t="shared" si="20"/>
        <v>0.12488754211317508</v>
      </c>
      <c r="J194" s="154">
        <f t="shared" si="20"/>
        <v>0.14002542600568116</v>
      </c>
      <c r="K194" s="149"/>
    </row>
    <row r="195" spans="1:11" ht="15.75" customHeight="1" x14ac:dyDescent="0.4">
      <c r="A195" s="142" t="s">
        <v>433</v>
      </c>
      <c r="B195" s="154">
        <v>7.9033032100896461E-2</v>
      </c>
      <c r="C195" s="142"/>
      <c r="D195" s="151" t="str">
        <f t="shared" si="21"/>
        <v>20M</v>
      </c>
      <c r="E195" s="151" t="s">
        <v>433</v>
      </c>
      <c r="F195" s="154">
        <f t="shared" si="20"/>
        <v>9.4839638521075756E-2</v>
      </c>
      <c r="G195" s="154">
        <f t="shared" si="20"/>
        <v>0.10669459333621023</v>
      </c>
      <c r="H195" s="154">
        <f t="shared" si="20"/>
        <v>0.11854954815134469</v>
      </c>
      <c r="I195" s="154">
        <f t="shared" si="20"/>
        <v>0.13040450296647915</v>
      </c>
      <c r="J195" s="154">
        <f t="shared" si="20"/>
        <v>0.14621110938665846</v>
      </c>
      <c r="K195" s="149"/>
    </row>
    <row r="196" spans="1:11" ht="15.75" customHeight="1" x14ac:dyDescent="0.4">
      <c r="A196" s="142" t="s">
        <v>434</v>
      </c>
      <c r="B196" s="154">
        <v>8.2685708829255078E-2</v>
      </c>
      <c r="C196" s="142"/>
      <c r="D196" s="151" t="str">
        <f t="shared" si="21"/>
        <v>20M</v>
      </c>
      <c r="E196" s="151" t="s">
        <v>434</v>
      </c>
      <c r="F196" s="154">
        <f t="shared" si="20"/>
        <v>9.9222850595106091E-2</v>
      </c>
      <c r="G196" s="154">
        <f t="shared" si="20"/>
        <v>0.11162570691949436</v>
      </c>
      <c r="H196" s="154">
        <f t="shared" si="20"/>
        <v>0.12402856324388262</v>
      </c>
      <c r="I196" s="154">
        <f t="shared" si="20"/>
        <v>0.13643141956827087</v>
      </c>
      <c r="J196" s="154">
        <f t="shared" si="20"/>
        <v>0.1529685613341219</v>
      </c>
      <c r="K196" s="149"/>
    </row>
    <row r="197" spans="1:11" ht="15.75" customHeight="1" x14ac:dyDescent="0.4">
      <c r="A197" s="142" t="s">
        <v>435</v>
      </c>
      <c r="B197" s="154">
        <v>8.669237824485837E-2</v>
      </c>
      <c r="C197" s="142"/>
      <c r="D197" s="151" t="str">
        <f t="shared" si="21"/>
        <v>20M</v>
      </c>
      <c r="E197" s="151" t="s">
        <v>435</v>
      </c>
      <c r="F197" s="154">
        <f t="shared" si="20"/>
        <v>0.10403085389383004</v>
      </c>
      <c r="G197" s="154">
        <f t="shared" si="20"/>
        <v>0.11703471063055881</v>
      </c>
      <c r="H197" s="154">
        <f t="shared" si="20"/>
        <v>0.13003856736728756</v>
      </c>
      <c r="I197" s="154">
        <f t="shared" si="20"/>
        <v>0.1430424241040163</v>
      </c>
      <c r="J197" s="154">
        <f t="shared" si="20"/>
        <v>0.160380899752988</v>
      </c>
      <c r="K197" s="149"/>
    </row>
    <row r="198" spans="1:11" ht="15.75" customHeight="1" x14ac:dyDescent="0.4">
      <c r="A198" s="142" t="s">
        <v>436</v>
      </c>
      <c r="B198" s="154">
        <v>9.1107120761647661E-2</v>
      </c>
      <c r="C198" s="142"/>
      <c r="D198" s="151" t="str">
        <f t="shared" si="21"/>
        <v>20M</v>
      </c>
      <c r="E198" s="151" t="s">
        <v>436</v>
      </c>
      <c r="F198" s="154">
        <f t="shared" si="20"/>
        <v>0.10932854491397719</v>
      </c>
      <c r="G198" s="154">
        <f t="shared" si="20"/>
        <v>0.12299461302822436</v>
      </c>
      <c r="H198" s="154">
        <f t="shared" si="20"/>
        <v>0.13666068114247149</v>
      </c>
      <c r="I198" s="154">
        <f t="shared" si="20"/>
        <v>0.15032674925671863</v>
      </c>
      <c r="J198" s="154">
        <f t="shared" si="20"/>
        <v>0.16854817340904818</v>
      </c>
      <c r="K198" s="149"/>
    </row>
    <row r="199" spans="1:11" ht="15.75" customHeight="1" x14ac:dyDescent="0.4">
      <c r="A199" s="142" t="s">
        <v>437</v>
      </c>
      <c r="B199" s="154">
        <v>9.6277159349538524E-2</v>
      </c>
      <c r="C199" s="142"/>
      <c r="D199" s="151" t="str">
        <f t="shared" si="21"/>
        <v>20M</v>
      </c>
      <c r="E199" s="151" t="s">
        <v>437</v>
      </c>
      <c r="F199" s="154">
        <f t="shared" si="20"/>
        <v>0.11553259121944623</v>
      </c>
      <c r="G199" s="154">
        <f t="shared" si="20"/>
        <v>0.12997416512187701</v>
      </c>
      <c r="H199" s="154">
        <f t="shared" si="20"/>
        <v>0.14441573902430779</v>
      </c>
      <c r="I199" s="154">
        <f t="shared" si="20"/>
        <v>0.15885731292673855</v>
      </c>
      <c r="J199" s="154">
        <f t="shared" si="20"/>
        <v>0.17811274479664627</v>
      </c>
      <c r="K199" s="149"/>
    </row>
    <row r="200" spans="1:11" ht="15.75" customHeight="1" x14ac:dyDescent="0.4">
      <c r="A200" s="142" t="s">
        <v>438</v>
      </c>
      <c r="B200" s="154">
        <v>0.1041465751936541</v>
      </c>
      <c r="C200" s="142"/>
      <c r="D200" s="151" t="str">
        <f t="shared" si="21"/>
        <v>20M</v>
      </c>
      <c r="E200" s="151" t="s">
        <v>438</v>
      </c>
      <c r="F200" s="154">
        <f t="shared" si="20"/>
        <v>0.12497589023238491</v>
      </c>
      <c r="G200" s="154">
        <f t="shared" si="20"/>
        <v>0.14059787651143305</v>
      </c>
      <c r="H200" s="154">
        <f t="shared" si="20"/>
        <v>0.15621986279048114</v>
      </c>
      <c r="I200" s="154">
        <f t="shared" si="20"/>
        <v>0.17184184906952926</v>
      </c>
      <c r="J200" s="154">
        <f t="shared" si="20"/>
        <v>0.1926711641082601</v>
      </c>
      <c r="K200" s="149"/>
    </row>
    <row r="201" spans="1:11" ht="15.75" customHeight="1" x14ac:dyDescent="0.4">
      <c r="A201" s="142" t="s">
        <v>439</v>
      </c>
      <c r="B201" s="154">
        <v>0.11675822468779554</v>
      </c>
      <c r="C201" s="142"/>
      <c r="D201" s="151" t="str">
        <f t="shared" si="21"/>
        <v>20M</v>
      </c>
      <c r="E201" s="151" t="s">
        <v>439</v>
      </c>
      <c r="F201" s="154">
        <f t="shared" si="20"/>
        <v>0.14010986962535463</v>
      </c>
      <c r="G201" s="154">
        <f t="shared" si="20"/>
        <v>0.15762360332852399</v>
      </c>
      <c r="H201" s="154">
        <f t="shared" si="20"/>
        <v>0.17513733703169332</v>
      </c>
      <c r="I201" s="154">
        <f t="shared" si="20"/>
        <v>0.19265107073486262</v>
      </c>
      <c r="J201" s="154">
        <f t="shared" si="20"/>
        <v>0.21600271567242174</v>
      </c>
      <c r="K201" s="149"/>
    </row>
    <row r="202" spans="1:11" ht="15.75" customHeight="1" x14ac:dyDescent="0.4">
      <c r="A202" s="142" t="s">
        <v>440</v>
      </c>
      <c r="B202" s="154">
        <v>0.13741984718309655</v>
      </c>
      <c r="C202" s="142"/>
      <c r="D202" s="151" t="str">
        <f t="shared" si="21"/>
        <v>20M</v>
      </c>
      <c r="E202" s="151" t="s">
        <v>440</v>
      </c>
      <c r="F202" s="154">
        <f t="shared" si="20"/>
        <v>0.16490381661971584</v>
      </c>
      <c r="G202" s="154">
        <f t="shared" si="20"/>
        <v>0.18551679369718035</v>
      </c>
      <c r="H202" s="154">
        <f t="shared" si="20"/>
        <v>0.20612977077464484</v>
      </c>
      <c r="I202" s="154">
        <f t="shared" si="20"/>
        <v>0.22674274785210929</v>
      </c>
      <c r="J202" s="154">
        <f t="shared" si="20"/>
        <v>0.25422671728872864</v>
      </c>
      <c r="K202" s="149"/>
    </row>
    <row r="203" spans="1:11" ht="15.75" customHeight="1" x14ac:dyDescent="0.4">
      <c r="A203" s="142"/>
      <c r="B203" s="143"/>
      <c r="C203" s="142"/>
      <c r="D203" s="142"/>
      <c r="E203" s="142"/>
      <c r="F203" s="142"/>
      <c r="G203" s="142"/>
      <c r="H203" s="142"/>
      <c r="I203" s="142"/>
      <c r="J203" s="143"/>
      <c r="K203" s="149"/>
    </row>
    <row r="204" spans="1:11" ht="15.75" customHeight="1" x14ac:dyDescent="0.4">
      <c r="A204" s="142"/>
      <c r="B204" s="147" t="str">
        <f>D204</f>
        <v>Marathon</v>
      </c>
      <c r="C204" s="148"/>
      <c r="D204" s="429" t="s">
        <v>118</v>
      </c>
      <c r="E204" s="430"/>
      <c r="F204" s="430"/>
      <c r="G204" s="430"/>
      <c r="H204" s="430"/>
      <c r="I204" s="430"/>
      <c r="J204" s="430"/>
      <c r="K204" s="149"/>
    </row>
    <row r="205" spans="1:11" ht="34" x14ac:dyDescent="0.4">
      <c r="A205" s="142"/>
      <c r="B205" s="150" t="s">
        <v>421</v>
      </c>
      <c r="C205" s="142"/>
      <c r="D205" s="151" t="s">
        <v>248</v>
      </c>
      <c r="E205" s="151" t="s">
        <v>52</v>
      </c>
      <c r="F205" s="152" t="s">
        <v>422</v>
      </c>
      <c r="G205" s="152" t="s">
        <v>423</v>
      </c>
      <c r="H205" s="152" t="s">
        <v>424</v>
      </c>
      <c r="I205" s="152" t="s">
        <v>425</v>
      </c>
      <c r="J205" s="152" t="s">
        <v>426</v>
      </c>
      <c r="K205" s="149"/>
    </row>
    <row r="206" spans="1:11" ht="15.75" customHeight="1" x14ac:dyDescent="0.4">
      <c r="A206" s="142" t="s">
        <v>427</v>
      </c>
      <c r="B206" s="154">
        <v>8.3738425925925938E-2</v>
      </c>
      <c r="C206" s="142"/>
      <c r="D206" s="151" t="str">
        <f>D204</f>
        <v>Marathon</v>
      </c>
      <c r="E206" s="151" t="s">
        <v>428</v>
      </c>
      <c r="F206" s="154">
        <f t="shared" ref="F206:J217" si="22">$B206*F$1</f>
        <v>0.10048611111111112</v>
      </c>
      <c r="G206" s="154">
        <f t="shared" si="22"/>
        <v>0.11304687500000002</v>
      </c>
      <c r="H206" s="154">
        <f t="shared" si="22"/>
        <v>0.1256076388888889</v>
      </c>
      <c r="I206" s="154">
        <f t="shared" si="22"/>
        <v>0.13816840277777778</v>
      </c>
      <c r="J206" s="154">
        <f t="shared" si="22"/>
        <v>0.15491608796296299</v>
      </c>
      <c r="K206" s="149"/>
    </row>
    <row r="207" spans="1:11" ht="15.75" customHeight="1" x14ac:dyDescent="0.4">
      <c r="A207" s="142" t="s">
        <v>429</v>
      </c>
      <c r="B207" s="154">
        <v>8.5520833333333338E-2</v>
      </c>
      <c r="C207" s="142"/>
      <c r="D207" s="151" t="str">
        <f t="shared" ref="D207:D217" si="23">D206</f>
        <v>Marathon</v>
      </c>
      <c r="E207" s="151" t="s">
        <v>429</v>
      </c>
      <c r="F207" s="154">
        <f t="shared" si="22"/>
        <v>0.10262500000000001</v>
      </c>
      <c r="G207" s="154">
        <f t="shared" si="22"/>
        <v>0.11545312500000002</v>
      </c>
      <c r="H207" s="154">
        <f t="shared" si="22"/>
        <v>0.12828125000000001</v>
      </c>
      <c r="I207" s="154">
        <f t="shared" si="22"/>
        <v>0.14110937500000001</v>
      </c>
      <c r="J207" s="154">
        <f t="shared" si="22"/>
        <v>0.15821354166666668</v>
      </c>
      <c r="K207" s="149"/>
    </row>
    <row r="208" spans="1:11" ht="15.75" customHeight="1" x14ac:dyDescent="0.4">
      <c r="A208" s="142" t="s">
        <v>430</v>
      </c>
      <c r="B208" s="154">
        <v>8.6921296296296302E-2</v>
      </c>
      <c r="C208" s="142"/>
      <c r="D208" s="151" t="str">
        <f t="shared" si="23"/>
        <v>Marathon</v>
      </c>
      <c r="E208" s="151" t="s">
        <v>430</v>
      </c>
      <c r="F208" s="154">
        <f t="shared" si="22"/>
        <v>0.10430555555555555</v>
      </c>
      <c r="G208" s="154">
        <f t="shared" si="22"/>
        <v>0.11734375000000001</v>
      </c>
      <c r="H208" s="154">
        <f t="shared" si="22"/>
        <v>0.13038194444444445</v>
      </c>
      <c r="I208" s="154">
        <f t="shared" si="22"/>
        <v>0.14342013888888888</v>
      </c>
      <c r="J208" s="154">
        <f t="shared" si="22"/>
        <v>0.16080439814814818</v>
      </c>
      <c r="K208" s="149"/>
    </row>
    <row r="209" spans="1:11" ht="15.75" customHeight="1" x14ac:dyDescent="0.4">
      <c r="A209" s="142" t="s">
        <v>431</v>
      </c>
      <c r="B209" s="154">
        <v>8.9722222222222217E-2</v>
      </c>
      <c r="C209" s="142"/>
      <c r="D209" s="151" t="str">
        <f t="shared" si="23"/>
        <v>Marathon</v>
      </c>
      <c r="E209" s="151" t="s">
        <v>432</v>
      </c>
      <c r="F209" s="154">
        <f t="shared" si="22"/>
        <v>0.10766666666666666</v>
      </c>
      <c r="G209" s="154">
        <f t="shared" si="22"/>
        <v>0.121125</v>
      </c>
      <c r="H209" s="154">
        <f t="shared" si="22"/>
        <v>0.13458333333333333</v>
      </c>
      <c r="I209" s="154">
        <f t="shared" si="22"/>
        <v>0.14804166666666665</v>
      </c>
      <c r="J209" s="154">
        <f t="shared" si="22"/>
        <v>0.16598611111111111</v>
      </c>
      <c r="K209" s="149"/>
    </row>
    <row r="210" spans="1:11" ht="15.75" customHeight="1" x14ac:dyDescent="0.4">
      <c r="A210" s="142" t="s">
        <v>433</v>
      </c>
      <c r="B210" s="154">
        <v>9.6666666666666665E-2</v>
      </c>
      <c r="C210" s="142"/>
      <c r="D210" s="151" t="str">
        <f t="shared" si="23"/>
        <v>Marathon</v>
      </c>
      <c r="E210" s="151" t="s">
        <v>433</v>
      </c>
      <c r="F210" s="154">
        <f t="shared" si="22"/>
        <v>0.11599999999999999</v>
      </c>
      <c r="G210" s="154">
        <f t="shared" si="22"/>
        <v>0.1305</v>
      </c>
      <c r="H210" s="154">
        <f t="shared" si="22"/>
        <v>0.14499999999999999</v>
      </c>
      <c r="I210" s="154">
        <f t="shared" si="22"/>
        <v>0.15949999999999998</v>
      </c>
      <c r="J210" s="154">
        <f t="shared" si="22"/>
        <v>0.17883333333333334</v>
      </c>
      <c r="K210" s="149"/>
    </row>
    <row r="211" spans="1:11" ht="15.75" customHeight="1" x14ac:dyDescent="0.4">
      <c r="A211" s="142" t="s">
        <v>434</v>
      </c>
      <c r="B211" s="154">
        <v>0.1013425925925926</v>
      </c>
      <c r="C211" s="142"/>
      <c r="D211" s="151" t="str">
        <f t="shared" si="23"/>
        <v>Marathon</v>
      </c>
      <c r="E211" s="151" t="s">
        <v>434</v>
      </c>
      <c r="F211" s="154">
        <f t="shared" si="22"/>
        <v>0.12161111111111111</v>
      </c>
      <c r="G211" s="154">
        <f t="shared" si="22"/>
        <v>0.1368125</v>
      </c>
      <c r="H211" s="154">
        <f t="shared" si="22"/>
        <v>0.15201388888888889</v>
      </c>
      <c r="I211" s="154">
        <f t="shared" si="22"/>
        <v>0.16721527777777778</v>
      </c>
      <c r="J211" s="154">
        <f t="shared" si="22"/>
        <v>0.1874837962962963</v>
      </c>
      <c r="K211" s="149"/>
    </row>
    <row r="212" spans="1:11" ht="15.75" customHeight="1" x14ac:dyDescent="0.4">
      <c r="A212" s="142" t="s">
        <v>435</v>
      </c>
      <c r="B212" s="154">
        <v>0.10418981481481482</v>
      </c>
      <c r="C212" s="142"/>
      <c r="D212" s="151" t="str">
        <f t="shared" si="23"/>
        <v>Marathon</v>
      </c>
      <c r="E212" s="151" t="s">
        <v>435</v>
      </c>
      <c r="F212" s="154">
        <f t="shared" si="22"/>
        <v>0.12502777777777777</v>
      </c>
      <c r="G212" s="154">
        <f t="shared" si="22"/>
        <v>0.14065625000000001</v>
      </c>
      <c r="H212" s="154">
        <f t="shared" si="22"/>
        <v>0.15628472222222223</v>
      </c>
      <c r="I212" s="154">
        <f t="shared" si="22"/>
        <v>0.17191319444444444</v>
      </c>
      <c r="J212" s="154">
        <f t="shared" si="22"/>
        <v>0.19275115740740742</v>
      </c>
      <c r="K212" s="149"/>
    </row>
    <row r="213" spans="1:11" ht="15.75" customHeight="1" x14ac:dyDescent="0.4">
      <c r="A213" s="142" t="s">
        <v>436</v>
      </c>
      <c r="B213" s="154">
        <v>0.12105324074074075</v>
      </c>
      <c r="C213" s="142"/>
      <c r="D213" s="151" t="str">
        <f t="shared" si="23"/>
        <v>Marathon</v>
      </c>
      <c r="E213" s="151" t="s">
        <v>436</v>
      </c>
      <c r="F213" s="154">
        <f t="shared" si="22"/>
        <v>0.14526388888888889</v>
      </c>
      <c r="G213" s="154">
        <f t="shared" si="22"/>
        <v>0.16342187500000002</v>
      </c>
      <c r="H213" s="154">
        <f t="shared" si="22"/>
        <v>0.18157986111111113</v>
      </c>
      <c r="I213" s="154">
        <f t="shared" si="22"/>
        <v>0.19973784722222224</v>
      </c>
      <c r="J213" s="154">
        <f t="shared" si="22"/>
        <v>0.2239484953703704</v>
      </c>
      <c r="K213" s="149"/>
    </row>
    <row r="214" spans="1:11" ht="15.75" customHeight="1" x14ac:dyDescent="0.4">
      <c r="A214" s="142" t="s">
        <v>437</v>
      </c>
      <c r="B214" s="154">
        <v>0.12184752746548945</v>
      </c>
      <c r="C214" s="142"/>
      <c r="D214" s="151" t="str">
        <f t="shared" si="23"/>
        <v>Marathon</v>
      </c>
      <c r="E214" s="151" t="s">
        <v>437</v>
      </c>
      <c r="F214" s="154">
        <f t="shared" si="22"/>
        <v>0.14621703295858735</v>
      </c>
      <c r="G214" s="154">
        <f t="shared" si="22"/>
        <v>0.16449416207841078</v>
      </c>
      <c r="H214" s="154">
        <f t="shared" si="22"/>
        <v>0.18277129119823418</v>
      </c>
      <c r="I214" s="154">
        <f t="shared" si="22"/>
        <v>0.20104842031805759</v>
      </c>
      <c r="J214" s="154">
        <f t="shared" si="22"/>
        <v>0.2254179258111555</v>
      </c>
      <c r="K214" s="149"/>
    </row>
    <row r="215" spans="1:11" ht="15.75" customHeight="1" x14ac:dyDescent="0.4">
      <c r="A215" s="142" t="s">
        <v>438</v>
      </c>
      <c r="B215" s="154">
        <v>0.12839120370370369</v>
      </c>
      <c r="C215" s="142"/>
      <c r="D215" s="151" t="str">
        <f t="shared" si="23"/>
        <v>Marathon</v>
      </c>
      <c r="E215" s="151" t="s">
        <v>438</v>
      </c>
      <c r="F215" s="154">
        <f t="shared" si="22"/>
        <v>0.15406944444444443</v>
      </c>
      <c r="G215" s="154">
        <f t="shared" si="22"/>
        <v>0.173328125</v>
      </c>
      <c r="H215" s="154">
        <f t="shared" si="22"/>
        <v>0.19258680555555552</v>
      </c>
      <c r="I215" s="154">
        <f t="shared" si="22"/>
        <v>0.21184548611111106</v>
      </c>
      <c r="J215" s="154">
        <f t="shared" si="22"/>
        <v>0.23752372685185183</v>
      </c>
      <c r="K215" s="149"/>
    </row>
    <row r="216" spans="1:11" ht="15.75" customHeight="1" x14ac:dyDescent="0.4">
      <c r="A216" s="142" t="s">
        <v>439</v>
      </c>
      <c r="B216" s="154">
        <v>0.13603009259259261</v>
      </c>
      <c r="C216" s="142"/>
      <c r="D216" s="151" t="str">
        <f t="shared" si="23"/>
        <v>Marathon</v>
      </c>
      <c r="E216" s="151" t="s">
        <v>439</v>
      </c>
      <c r="F216" s="154">
        <f t="shared" si="22"/>
        <v>0.16323611111111111</v>
      </c>
      <c r="G216" s="154">
        <f t="shared" si="22"/>
        <v>0.18364062500000003</v>
      </c>
      <c r="H216" s="154">
        <f t="shared" si="22"/>
        <v>0.20404513888888892</v>
      </c>
      <c r="I216" s="154">
        <f t="shared" si="22"/>
        <v>0.22444965277777779</v>
      </c>
      <c r="J216" s="154">
        <f t="shared" si="22"/>
        <v>0.25165567129629635</v>
      </c>
      <c r="K216" s="149"/>
    </row>
    <row r="217" spans="1:11" ht="15.75" customHeight="1" x14ac:dyDescent="0.4">
      <c r="A217" s="142" t="s">
        <v>440</v>
      </c>
      <c r="B217" s="154">
        <v>0.1643287037037037</v>
      </c>
      <c r="C217" s="142"/>
      <c r="D217" s="151" t="str">
        <f t="shared" si="23"/>
        <v>Marathon</v>
      </c>
      <c r="E217" s="151" t="s">
        <v>440</v>
      </c>
      <c r="F217" s="154">
        <f t="shared" si="22"/>
        <v>0.19719444444444442</v>
      </c>
      <c r="G217" s="154">
        <f t="shared" si="22"/>
        <v>0.22184375000000001</v>
      </c>
      <c r="H217" s="154">
        <f t="shared" si="22"/>
        <v>0.24649305555555556</v>
      </c>
      <c r="I217" s="154">
        <f t="shared" si="22"/>
        <v>0.27114236111111106</v>
      </c>
      <c r="J217" s="154">
        <f t="shared" si="22"/>
        <v>0.30400810185185184</v>
      </c>
      <c r="K217" s="149"/>
    </row>
    <row r="218" spans="1:11" ht="15.75" customHeight="1" x14ac:dyDescent="0.4">
      <c r="B218" s="161"/>
      <c r="J218" s="162"/>
      <c r="K218" s="149"/>
    </row>
    <row r="219" spans="1:11" ht="15.75" customHeight="1" x14ac:dyDescent="0.4">
      <c r="B219" s="161"/>
      <c r="J219" s="162"/>
      <c r="K219" s="149"/>
    </row>
    <row r="220" spans="1:11" ht="15.75" customHeight="1" x14ac:dyDescent="0.4">
      <c r="B220" s="161"/>
      <c r="J220" s="162"/>
      <c r="K220" s="149"/>
    </row>
    <row r="221" spans="1:11" ht="15.75" customHeight="1" x14ac:dyDescent="0.4">
      <c r="B221" s="161"/>
      <c r="J221" s="162"/>
      <c r="K221" s="149"/>
    </row>
    <row r="222" spans="1:11" ht="15.75" customHeight="1" x14ac:dyDescent="0.4">
      <c r="B222" s="161"/>
      <c r="J222" s="162"/>
      <c r="K222" s="149"/>
    </row>
    <row r="223" spans="1:11" ht="15.75" customHeight="1" x14ac:dyDescent="0.4">
      <c r="B223" s="161"/>
      <c r="J223" s="162"/>
      <c r="K223" s="149"/>
    </row>
    <row r="224" spans="1:11" ht="15.75" customHeight="1" x14ac:dyDescent="0.4">
      <c r="B224" s="161"/>
      <c r="J224" s="162"/>
      <c r="K224" s="149"/>
    </row>
    <row r="225" spans="2:11" ht="15.75" customHeight="1" x14ac:dyDescent="0.4">
      <c r="B225" s="161"/>
      <c r="J225" s="162"/>
      <c r="K225" s="149"/>
    </row>
    <row r="226" spans="2:11" ht="15.75" customHeight="1" x14ac:dyDescent="0.4">
      <c r="B226" s="161"/>
      <c r="J226" s="162"/>
      <c r="K226" s="149"/>
    </row>
    <row r="227" spans="2:11" ht="15.75" customHeight="1" x14ac:dyDescent="0.4">
      <c r="B227" s="161"/>
      <c r="J227" s="162"/>
      <c r="K227" s="149"/>
    </row>
    <row r="228" spans="2:11" ht="15.75" customHeight="1" x14ac:dyDescent="0.4">
      <c r="B228" s="161"/>
      <c r="J228" s="162"/>
      <c r="K228" s="149"/>
    </row>
    <row r="229" spans="2:11" ht="15.75" customHeight="1" x14ac:dyDescent="0.4">
      <c r="B229" s="161"/>
      <c r="J229" s="162"/>
      <c r="K229" s="149"/>
    </row>
    <row r="230" spans="2:11" ht="15.75" customHeight="1" x14ac:dyDescent="0.4">
      <c r="B230" s="161"/>
      <c r="J230" s="162"/>
      <c r="K230" s="149"/>
    </row>
    <row r="231" spans="2:11" ht="15.75" customHeight="1" x14ac:dyDescent="0.4">
      <c r="B231" s="161"/>
      <c r="J231" s="162"/>
      <c r="K231" s="149"/>
    </row>
    <row r="232" spans="2:11" ht="15.75" customHeight="1" x14ac:dyDescent="0.4">
      <c r="B232" s="161"/>
      <c r="J232" s="162"/>
      <c r="K232" s="149"/>
    </row>
    <row r="233" spans="2:11" ht="15.75" customHeight="1" x14ac:dyDescent="0.4">
      <c r="B233" s="161"/>
      <c r="J233" s="162"/>
      <c r="K233" s="149"/>
    </row>
    <row r="234" spans="2:11" ht="15.75" customHeight="1" x14ac:dyDescent="0.4">
      <c r="B234" s="161"/>
      <c r="J234" s="162"/>
      <c r="K234" s="149"/>
    </row>
    <row r="235" spans="2:11" ht="15.75" customHeight="1" x14ac:dyDescent="0.4">
      <c r="B235" s="161"/>
      <c r="J235" s="162"/>
      <c r="K235" s="149"/>
    </row>
    <row r="236" spans="2:11" ht="15.75" customHeight="1" x14ac:dyDescent="0.4">
      <c r="B236" s="161"/>
      <c r="J236" s="162"/>
      <c r="K236" s="149"/>
    </row>
    <row r="237" spans="2:11" ht="15.75" customHeight="1" x14ac:dyDescent="0.4">
      <c r="B237" s="161"/>
      <c r="J237" s="162"/>
      <c r="K237" s="149"/>
    </row>
    <row r="238" spans="2:11" ht="15.75" customHeight="1" x14ac:dyDescent="0.4">
      <c r="B238" s="161"/>
      <c r="J238" s="162"/>
      <c r="K238" s="149"/>
    </row>
    <row r="239" spans="2:11" ht="15.75" customHeight="1" x14ac:dyDescent="0.4">
      <c r="B239" s="161"/>
      <c r="J239" s="162"/>
      <c r="K239" s="149"/>
    </row>
    <row r="240" spans="2:11" ht="15.75" customHeight="1" x14ac:dyDescent="0.4">
      <c r="B240" s="161"/>
      <c r="J240" s="162"/>
      <c r="K240" s="149"/>
    </row>
    <row r="241" spans="2:11" ht="15.75" customHeight="1" x14ac:dyDescent="0.4">
      <c r="B241" s="161"/>
      <c r="J241" s="162"/>
      <c r="K241" s="149"/>
    </row>
    <row r="242" spans="2:11" ht="15.75" customHeight="1" x14ac:dyDescent="0.4">
      <c r="B242" s="161"/>
      <c r="J242" s="162"/>
      <c r="K242" s="149"/>
    </row>
    <row r="243" spans="2:11" ht="15.75" customHeight="1" x14ac:dyDescent="0.4">
      <c r="B243" s="161"/>
      <c r="J243" s="162"/>
      <c r="K243" s="149"/>
    </row>
    <row r="244" spans="2:11" ht="15.75" customHeight="1" x14ac:dyDescent="0.4">
      <c r="B244" s="161"/>
      <c r="J244" s="162"/>
      <c r="K244" s="149"/>
    </row>
    <row r="245" spans="2:11" ht="15.75" customHeight="1" x14ac:dyDescent="0.4">
      <c r="B245" s="161"/>
      <c r="J245" s="162"/>
      <c r="K245" s="149"/>
    </row>
    <row r="246" spans="2:11" ht="15.75" customHeight="1" x14ac:dyDescent="0.4">
      <c r="B246" s="161"/>
      <c r="J246" s="162"/>
      <c r="K246" s="149"/>
    </row>
    <row r="247" spans="2:11" ht="15.75" customHeight="1" x14ac:dyDescent="0.4">
      <c r="B247" s="161"/>
      <c r="J247" s="162"/>
      <c r="K247" s="149"/>
    </row>
    <row r="248" spans="2:11" ht="15.75" customHeight="1" x14ac:dyDescent="0.4">
      <c r="B248" s="161"/>
      <c r="J248" s="162"/>
      <c r="K248" s="149"/>
    </row>
    <row r="249" spans="2:11" ht="15.75" customHeight="1" x14ac:dyDescent="0.4">
      <c r="B249" s="161"/>
      <c r="J249" s="162"/>
      <c r="K249" s="149"/>
    </row>
    <row r="250" spans="2:11" ht="15.75" customHeight="1" x14ac:dyDescent="0.4">
      <c r="B250" s="161"/>
      <c r="J250" s="162"/>
      <c r="K250" s="149"/>
    </row>
    <row r="251" spans="2:11" ht="15.75" customHeight="1" x14ac:dyDescent="0.4">
      <c r="B251" s="161"/>
      <c r="J251" s="162"/>
      <c r="K251" s="149"/>
    </row>
    <row r="252" spans="2:11" ht="15.75" customHeight="1" x14ac:dyDescent="0.4">
      <c r="B252" s="161"/>
      <c r="J252" s="162"/>
      <c r="K252" s="149"/>
    </row>
    <row r="253" spans="2:11" ht="15.75" customHeight="1" x14ac:dyDescent="0.4">
      <c r="B253" s="161"/>
      <c r="J253" s="162"/>
      <c r="K253" s="149"/>
    </row>
    <row r="254" spans="2:11" ht="15.75" customHeight="1" x14ac:dyDescent="0.4">
      <c r="B254" s="161"/>
      <c r="J254" s="162"/>
      <c r="K254" s="149"/>
    </row>
    <row r="255" spans="2:11" ht="15.75" customHeight="1" x14ac:dyDescent="0.4">
      <c r="B255" s="161"/>
      <c r="J255" s="162"/>
      <c r="K255" s="149"/>
    </row>
    <row r="256" spans="2:11" ht="15.75" customHeight="1" x14ac:dyDescent="0.4">
      <c r="B256" s="161"/>
      <c r="J256" s="162"/>
      <c r="K256" s="149"/>
    </row>
    <row r="257" spans="2:11" ht="15.75" customHeight="1" x14ac:dyDescent="0.4">
      <c r="B257" s="161"/>
      <c r="J257" s="162"/>
      <c r="K257" s="149"/>
    </row>
    <row r="258" spans="2:11" ht="15.75" customHeight="1" x14ac:dyDescent="0.4">
      <c r="B258" s="161"/>
      <c r="J258" s="162"/>
      <c r="K258" s="149"/>
    </row>
    <row r="259" spans="2:11" ht="15.75" customHeight="1" x14ac:dyDescent="0.4">
      <c r="B259" s="161"/>
      <c r="J259" s="162"/>
      <c r="K259" s="149"/>
    </row>
    <row r="260" spans="2:11" ht="15.75" customHeight="1" x14ac:dyDescent="0.4">
      <c r="B260" s="161"/>
      <c r="J260" s="162"/>
      <c r="K260" s="149"/>
    </row>
    <row r="261" spans="2:11" ht="15.75" customHeight="1" x14ac:dyDescent="0.4">
      <c r="B261" s="161"/>
      <c r="J261" s="162"/>
      <c r="K261" s="149"/>
    </row>
    <row r="262" spans="2:11" ht="15.75" customHeight="1" x14ac:dyDescent="0.4">
      <c r="B262" s="161"/>
      <c r="J262" s="162"/>
      <c r="K262" s="149"/>
    </row>
    <row r="263" spans="2:11" ht="15.75" customHeight="1" x14ac:dyDescent="0.4">
      <c r="B263" s="161"/>
      <c r="J263" s="162"/>
      <c r="K263" s="149"/>
    </row>
    <row r="264" spans="2:11" ht="15.75" customHeight="1" x14ac:dyDescent="0.4">
      <c r="B264" s="161"/>
      <c r="J264" s="162"/>
      <c r="K264" s="149"/>
    </row>
    <row r="265" spans="2:11" ht="15.75" customHeight="1" x14ac:dyDescent="0.4">
      <c r="B265" s="161"/>
      <c r="J265" s="162"/>
      <c r="K265" s="149"/>
    </row>
    <row r="266" spans="2:11" ht="15.75" customHeight="1" x14ac:dyDescent="0.4">
      <c r="B266" s="161"/>
      <c r="J266" s="162"/>
      <c r="K266" s="149"/>
    </row>
    <row r="267" spans="2:11" ht="15.75" customHeight="1" x14ac:dyDescent="0.4">
      <c r="B267" s="161"/>
      <c r="J267" s="162"/>
      <c r="K267" s="149"/>
    </row>
    <row r="268" spans="2:11" ht="15.75" customHeight="1" x14ac:dyDescent="0.4">
      <c r="B268" s="161"/>
      <c r="J268" s="162"/>
      <c r="K268" s="149"/>
    </row>
    <row r="269" spans="2:11" ht="15.75" customHeight="1" x14ac:dyDescent="0.4">
      <c r="B269" s="161"/>
      <c r="J269" s="162"/>
      <c r="K269" s="149"/>
    </row>
    <row r="270" spans="2:11" ht="15.75" customHeight="1" x14ac:dyDescent="0.4">
      <c r="B270" s="161"/>
      <c r="J270" s="162"/>
      <c r="K270" s="149"/>
    </row>
    <row r="271" spans="2:11" ht="15.75" customHeight="1" x14ac:dyDescent="0.4">
      <c r="B271" s="161"/>
      <c r="J271" s="162"/>
      <c r="K271" s="149"/>
    </row>
    <row r="272" spans="2:11" ht="15.75" customHeight="1" x14ac:dyDescent="0.4">
      <c r="B272" s="161"/>
      <c r="J272" s="162"/>
      <c r="K272" s="149"/>
    </row>
    <row r="273" spans="2:11" ht="15.75" customHeight="1" x14ac:dyDescent="0.4">
      <c r="B273" s="161"/>
      <c r="J273" s="162"/>
      <c r="K273" s="149"/>
    </row>
    <row r="274" spans="2:11" ht="15.75" customHeight="1" x14ac:dyDescent="0.4">
      <c r="B274" s="161"/>
      <c r="J274" s="162"/>
      <c r="K274" s="149"/>
    </row>
    <row r="275" spans="2:11" ht="15.75" customHeight="1" x14ac:dyDescent="0.4">
      <c r="B275" s="161"/>
      <c r="J275" s="162"/>
      <c r="K275" s="149"/>
    </row>
    <row r="276" spans="2:11" ht="15.75" customHeight="1" x14ac:dyDescent="0.4">
      <c r="B276" s="161"/>
      <c r="J276" s="162"/>
      <c r="K276" s="149"/>
    </row>
    <row r="277" spans="2:11" ht="15.75" customHeight="1" x14ac:dyDescent="0.4">
      <c r="B277" s="161"/>
      <c r="J277" s="162"/>
      <c r="K277" s="149"/>
    </row>
    <row r="278" spans="2:11" ht="15.75" customHeight="1" x14ac:dyDescent="0.4">
      <c r="B278" s="161"/>
      <c r="J278" s="162"/>
      <c r="K278" s="149"/>
    </row>
    <row r="279" spans="2:11" ht="15.75" customHeight="1" x14ac:dyDescent="0.4">
      <c r="B279" s="161"/>
      <c r="J279" s="162"/>
      <c r="K279" s="149"/>
    </row>
    <row r="280" spans="2:11" ht="15.75" customHeight="1" x14ac:dyDescent="0.4">
      <c r="B280" s="161"/>
      <c r="J280" s="162"/>
      <c r="K280" s="149"/>
    </row>
    <row r="281" spans="2:11" ht="15.75" customHeight="1" x14ac:dyDescent="0.4">
      <c r="B281" s="161"/>
      <c r="J281" s="162"/>
      <c r="K281" s="149"/>
    </row>
    <row r="282" spans="2:11" ht="15.75" customHeight="1" x14ac:dyDescent="0.4">
      <c r="B282" s="161"/>
      <c r="J282" s="162"/>
      <c r="K282" s="149"/>
    </row>
    <row r="283" spans="2:11" ht="15.75" customHeight="1" x14ac:dyDescent="0.4">
      <c r="B283" s="161"/>
      <c r="J283" s="162"/>
      <c r="K283" s="149"/>
    </row>
    <row r="284" spans="2:11" ht="15.75" customHeight="1" x14ac:dyDescent="0.4">
      <c r="B284" s="161"/>
      <c r="J284" s="162"/>
      <c r="K284" s="149"/>
    </row>
    <row r="285" spans="2:11" ht="15.75" customHeight="1" x14ac:dyDescent="0.4">
      <c r="B285" s="161"/>
      <c r="J285" s="162"/>
      <c r="K285" s="149"/>
    </row>
    <row r="286" spans="2:11" ht="15.75" customHeight="1" x14ac:dyDescent="0.4">
      <c r="B286" s="161"/>
      <c r="J286" s="162"/>
      <c r="K286" s="149"/>
    </row>
    <row r="287" spans="2:11" ht="15.75" customHeight="1" x14ac:dyDescent="0.4">
      <c r="B287" s="161"/>
      <c r="J287" s="162"/>
      <c r="K287" s="149"/>
    </row>
    <row r="288" spans="2:11" ht="15.75" customHeight="1" x14ac:dyDescent="0.4">
      <c r="B288" s="161"/>
      <c r="J288" s="162"/>
      <c r="K288" s="149"/>
    </row>
    <row r="289" spans="2:11" ht="15.75" customHeight="1" x14ac:dyDescent="0.4">
      <c r="B289" s="161"/>
      <c r="J289" s="162"/>
      <c r="K289" s="149"/>
    </row>
    <row r="290" spans="2:11" ht="15.75" customHeight="1" x14ac:dyDescent="0.4">
      <c r="B290" s="161"/>
      <c r="J290" s="162"/>
      <c r="K290" s="149"/>
    </row>
    <row r="291" spans="2:11" ht="15.75" customHeight="1" x14ac:dyDescent="0.4">
      <c r="B291" s="161"/>
      <c r="J291" s="162"/>
      <c r="K291" s="149"/>
    </row>
    <row r="292" spans="2:11" ht="15.75" customHeight="1" x14ac:dyDescent="0.4">
      <c r="B292" s="161"/>
      <c r="J292" s="162"/>
      <c r="K292" s="149"/>
    </row>
    <row r="293" spans="2:11" ht="15.75" customHeight="1" x14ac:dyDescent="0.4">
      <c r="B293" s="161"/>
      <c r="J293" s="162"/>
      <c r="K293" s="149"/>
    </row>
    <row r="294" spans="2:11" ht="15.75" customHeight="1" x14ac:dyDescent="0.4">
      <c r="B294" s="161"/>
      <c r="J294" s="162"/>
      <c r="K294" s="149"/>
    </row>
    <row r="295" spans="2:11" ht="15.75" customHeight="1" x14ac:dyDescent="0.4">
      <c r="B295" s="161"/>
      <c r="J295" s="162"/>
      <c r="K295" s="149"/>
    </row>
    <row r="296" spans="2:11" ht="15.75" customHeight="1" x14ac:dyDescent="0.4">
      <c r="B296" s="161"/>
      <c r="J296" s="162"/>
      <c r="K296" s="149"/>
    </row>
    <row r="297" spans="2:11" ht="15.75" customHeight="1" x14ac:dyDescent="0.4">
      <c r="B297" s="161"/>
      <c r="J297" s="162"/>
      <c r="K297" s="149"/>
    </row>
    <row r="298" spans="2:11" ht="15.75" customHeight="1" x14ac:dyDescent="0.4">
      <c r="B298" s="161"/>
      <c r="J298" s="162"/>
      <c r="K298" s="149"/>
    </row>
    <row r="299" spans="2:11" ht="15.75" customHeight="1" x14ac:dyDescent="0.4">
      <c r="B299" s="161"/>
      <c r="J299" s="162"/>
      <c r="K299" s="149"/>
    </row>
    <row r="300" spans="2:11" ht="15.75" customHeight="1" x14ac:dyDescent="0.4">
      <c r="B300" s="161"/>
      <c r="J300" s="162"/>
      <c r="K300" s="149"/>
    </row>
    <row r="301" spans="2:11" ht="15.75" customHeight="1" x14ac:dyDescent="0.4">
      <c r="B301" s="161"/>
      <c r="J301" s="162"/>
      <c r="K301" s="149"/>
    </row>
    <row r="302" spans="2:11" ht="15.75" customHeight="1" x14ac:dyDescent="0.4">
      <c r="B302" s="161"/>
      <c r="J302" s="162"/>
      <c r="K302" s="149"/>
    </row>
    <row r="303" spans="2:11" ht="15.75" customHeight="1" x14ac:dyDescent="0.4">
      <c r="B303" s="161"/>
      <c r="J303" s="162"/>
      <c r="K303" s="149"/>
    </row>
    <row r="304" spans="2:11" ht="15.75" customHeight="1" x14ac:dyDescent="0.4">
      <c r="B304" s="161"/>
      <c r="J304" s="162"/>
      <c r="K304" s="149"/>
    </row>
    <row r="305" spans="2:11" ht="15.75" customHeight="1" x14ac:dyDescent="0.4">
      <c r="B305" s="161"/>
      <c r="J305" s="162"/>
      <c r="K305" s="149"/>
    </row>
    <row r="306" spans="2:11" ht="15.75" customHeight="1" x14ac:dyDescent="0.4">
      <c r="B306" s="161"/>
      <c r="J306" s="162"/>
      <c r="K306" s="149"/>
    </row>
    <row r="307" spans="2:11" ht="15.75" customHeight="1" x14ac:dyDescent="0.4">
      <c r="B307" s="161"/>
      <c r="J307" s="162"/>
      <c r="K307" s="149"/>
    </row>
    <row r="308" spans="2:11" ht="15.75" customHeight="1" x14ac:dyDescent="0.4">
      <c r="B308" s="161"/>
      <c r="J308" s="162"/>
      <c r="K308" s="149"/>
    </row>
    <row r="309" spans="2:11" ht="15.75" customHeight="1" x14ac:dyDescent="0.4">
      <c r="B309" s="161"/>
      <c r="J309" s="162"/>
      <c r="K309" s="149"/>
    </row>
    <row r="310" spans="2:11" ht="15.75" customHeight="1" x14ac:dyDescent="0.4">
      <c r="B310" s="161"/>
      <c r="J310" s="162"/>
      <c r="K310" s="149"/>
    </row>
    <row r="311" spans="2:11" ht="15.75" customHeight="1" x14ac:dyDescent="0.4">
      <c r="B311" s="161"/>
      <c r="J311" s="162"/>
      <c r="K311" s="149"/>
    </row>
    <row r="312" spans="2:11" ht="15.75" customHeight="1" x14ac:dyDescent="0.4">
      <c r="B312" s="161"/>
      <c r="J312" s="162"/>
      <c r="K312" s="149"/>
    </row>
    <row r="313" spans="2:11" ht="15.75" customHeight="1" x14ac:dyDescent="0.4">
      <c r="B313" s="161"/>
      <c r="J313" s="162"/>
      <c r="K313" s="149"/>
    </row>
    <row r="314" spans="2:11" ht="15.75" customHeight="1" x14ac:dyDescent="0.4">
      <c r="B314" s="161"/>
      <c r="J314" s="162"/>
      <c r="K314" s="149"/>
    </row>
    <row r="315" spans="2:11" ht="15.75" customHeight="1" x14ac:dyDescent="0.4">
      <c r="B315" s="161"/>
      <c r="J315" s="162"/>
      <c r="K315" s="149"/>
    </row>
    <row r="316" spans="2:11" ht="15.75" customHeight="1" x14ac:dyDescent="0.4">
      <c r="B316" s="161"/>
      <c r="J316" s="162"/>
      <c r="K316" s="149"/>
    </row>
    <row r="317" spans="2:11" ht="15.75" customHeight="1" x14ac:dyDescent="0.4">
      <c r="B317" s="161"/>
      <c r="J317" s="162"/>
      <c r="K317" s="149"/>
    </row>
    <row r="318" spans="2:11" ht="15.75" customHeight="1" x14ac:dyDescent="0.4">
      <c r="B318" s="161"/>
      <c r="J318" s="162"/>
      <c r="K318" s="149"/>
    </row>
    <row r="319" spans="2:11" ht="15.75" customHeight="1" x14ac:dyDescent="0.4">
      <c r="B319" s="161"/>
      <c r="J319" s="162"/>
      <c r="K319" s="149"/>
    </row>
    <row r="320" spans="2:11" ht="15.75" customHeight="1" x14ac:dyDescent="0.4">
      <c r="B320" s="161"/>
      <c r="J320" s="162"/>
      <c r="K320" s="149"/>
    </row>
    <row r="321" spans="2:11" ht="15.75" customHeight="1" x14ac:dyDescent="0.4">
      <c r="B321" s="161"/>
      <c r="J321" s="162"/>
      <c r="K321" s="149"/>
    </row>
    <row r="322" spans="2:11" ht="15.75" customHeight="1" x14ac:dyDescent="0.4">
      <c r="B322" s="161"/>
      <c r="J322" s="162"/>
      <c r="K322" s="149"/>
    </row>
    <row r="323" spans="2:11" ht="15.75" customHeight="1" x14ac:dyDescent="0.4">
      <c r="B323" s="161"/>
      <c r="J323" s="162"/>
      <c r="K323" s="149"/>
    </row>
    <row r="324" spans="2:11" ht="15.75" customHeight="1" x14ac:dyDescent="0.4">
      <c r="B324" s="161"/>
      <c r="J324" s="162"/>
      <c r="K324" s="149"/>
    </row>
    <row r="325" spans="2:11" ht="15.75" customHeight="1" x14ac:dyDescent="0.4">
      <c r="B325" s="161"/>
      <c r="J325" s="162"/>
      <c r="K325" s="149"/>
    </row>
    <row r="326" spans="2:11" ht="15.75" customHeight="1" x14ac:dyDescent="0.4">
      <c r="B326" s="161"/>
      <c r="J326" s="162"/>
      <c r="K326" s="149"/>
    </row>
    <row r="327" spans="2:11" ht="15.75" customHeight="1" x14ac:dyDescent="0.4">
      <c r="B327" s="161"/>
      <c r="J327" s="162"/>
      <c r="K327" s="149"/>
    </row>
    <row r="328" spans="2:11" ht="15.75" customHeight="1" x14ac:dyDescent="0.4">
      <c r="B328" s="161"/>
      <c r="J328" s="162"/>
      <c r="K328" s="149"/>
    </row>
    <row r="329" spans="2:11" ht="15.75" customHeight="1" x14ac:dyDescent="0.4">
      <c r="B329" s="161"/>
      <c r="J329" s="162"/>
      <c r="K329" s="149"/>
    </row>
    <row r="330" spans="2:11" ht="15.75" customHeight="1" x14ac:dyDescent="0.4">
      <c r="B330" s="161"/>
      <c r="J330" s="162"/>
      <c r="K330" s="149"/>
    </row>
    <row r="331" spans="2:11" ht="15.75" customHeight="1" x14ac:dyDescent="0.4">
      <c r="B331" s="161"/>
      <c r="J331" s="162"/>
      <c r="K331" s="149"/>
    </row>
    <row r="332" spans="2:11" ht="15.75" customHeight="1" x14ac:dyDescent="0.4">
      <c r="B332" s="161"/>
      <c r="J332" s="162"/>
      <c r="K332" s="149"/>
    </row>
    <row r="333" spans="2:11" ht="15.75" customHeight="1" x14ac:dyDescent="0.4">
      <c r="B333" s="161"/>
      <c r="J333" s="162"/>
      <c r="K333" s="149"/>
    </row>
    <row r="334" spans="2:11" ht="15.75" customHeight="1" x14ac:dyDescent="0.4">
      <c r="B334" s="161"/>
      <c r="J334" s="162"/>
      <c r="K334" s="149"/>
    </row>
    <row r="335" spans="2:11" ht="15.75" customHeight="1" x14ac:dyDescent="0.4">
      <c r="B335" s="161"/>
      <c r="J335" s="162"/>
      <c r="K335" s="149"/>
    </row>
    <row r="336" spans="2:11" ht="15.75" customHeight="1" x14ac:dyDescent="0.4">
      <c r="B336" s="161"/>
      <c r="J336" s="162"/>
      <c r="K336" s="149"/>
    </row>
    <row r="337" spans="2:11" ht="15.75" customHeight="1" x14ac:dyDescent="0.4">
      <c r="B337" s="161"/>
      <c r="J337" s="162"/>
      <c r="K337" s="149"/>
    </row>
    <row r="338" spans="2:11" ht="15.75" customHeight="1" x14ac:dyDescent="0.4">
      <c r="B338" s="161"/>
      <c r="J338" s="162"/>
      <c r="K338" s="149"/>
    </row>
    <row r="339" spans="2:11" ht="15.75" customHeight="1" x14ac:dyDescent="0.4">
      <c r="B339" s="161"/>
      <c r="J339" s="162"/>
      <c r="K339" s="149"/>
    </row>
    <row r="340" spans="2:11" ht="15.75" customHeight="1" x14ac:dyDescent="0.4">
      <c r="B340" s="161"/>
      <c r="J340" s="162"/>
      <c r="K340" s="149"/>
    </row>
    <row r="341" spans="2:11" ht="15.75" customHeight="1" x14ac:dyDescent="0.4">
      <c r="B341" s="161"/>
      <c r="J341" s="162"/>
      <c r="K341" s="149"/>
    </row>
    <row r="342" spans="2:11" ht="15.75" customHeight="1" x14ac:dyDescent="0.4">
      <c r="B342" s="161"/>
      <c r="J342" s="162"/>
      <c r="K342" s="149"/>
    </row>
    <row r="343" spans="2:11" ht="15.75" customHeight="1" x14ac:dyDescent="0.4">
      <c r="B343" s="161"/>
      <c r="J343" s="162"/>
      <c r="K343" s="149"/>
    </row>
    <row r="344" spans="2:11" ht="15.75" customHeight="1" x14ac:dyDescent="0.4">
      <c r="B344" s="161"/>
      <c r="J344" s="162"/>
      <c r="K344" s="149"/>
    </row>
    <row r="345" spans="2:11" ht="15.75" customHeight="1" x14ac:dyDescent="0.4">
      <c r="B345" s="161"/>
      <c r="J345" s="162"/>
      <c r="K345" s="149"/>
    </row>
    <row r="346" spans="2:11" ht="15.75" customHeight="1" x14ac:dyDescent="0.4">
      <c r="B346" s="161"/>
      <c r="J346" s="162"/>
      <c r="K346" s="149"/>
    </row>
    <row r="347" spans="2:11" ht="15.75" customHeight="1" x14ac:dyDescent="0.4">
      <c r="B347" s="161"/>
      <c r="J347" s="162"/>
      <c r="K347" s="149"/>
    </row>
    <row r="348" spans="2:11" ht="15.75" customHeight="1" x14ac:dyDescent="0.4">
      <c r="B348" s="161"/>
      <c r="J348" s="162"/>
      <c r="K348" s="149"/>
    </row>
    <row r="349" spans="2:11" ht="15.75" customHeight="1" x14ac:dyDescent="0.4">
      <c r="B349" s="161"/>
      <c r="J349" s="162"/>
      <c r="K349" s="149"/>
    </row>
    <row r="350" spans="2:11" ht="15.75" customHeight="1" x14ac:dyDescent="0.4">
      <c r="B350" s="161"/>
      <c r="J350" s="162"/>
      <c r="K350" s="149"/>
    </row>
    <row r="351" spans="2:11" ht="15.75" customHeight="1" x14ac:dyDescent="0.4">
      <c r="B351" s="161"/>
      <c r="J351" s="162"/>
      <c r="K351" s="149"/>
    </row>
    <row r="352" spans="2:11" ht="15.75" customHeight="1" x14ac:dyDescent="0.4">
      <c r="B352" s="161"/>
      <c r="J352" s="162"/>
      <c r="K352" s="149"/>
    </row>
    <row r="353" spans="2:11" ht="15.75" customHeight="1" x14ac:dyDescent="0.4">
      <c r="B353" s="161"/>
      <c r="J353" s="162"/>
      <c r="K353" s="149"/>
    </row>
    <row r="354" spans="2:11" ht="15.75" customHeight="1" x14ac:dyDescent="0.4">
      <c r="B354" s="161"/>
      <c r="J354" s="162"/>
      <c r="K354" s="149"/>
    </row>
    <row r="355" spans="2:11" ht="15.75" customHeight="1" x14ac:dyDescent="0.4">
      <c r="B355" s="161"/>
      <c r="J355" s="162"/>
      <c r="K355" s="149"/>
    </row>
    <row r="356" spans="2:11" ht="15.75" customHeight="1" x14ac:dyDescent="0.4">
      <c r="B356" s="161"/>
      <c r="J356" s="162"/>
      <c r="K356" s="149"/>
    </row>
    <row r="357" spans="2:11" ht="15.75" customHeight="1" x14ac:dyDescent="0.4">
      <c r="B357" s="161"/>
      <c r="J357" s="162"/>
      <c r="K357" s="149"/>
    </row>
    <row r="358" spans="2:11" ht="15.75" customHeight="1" x14ac:dyDescent="0.4">
      <c r="B358" s="161"/>
      <c r="J358" s="162"/>
      <c r="K358" s="149"/>
    </row>
    <row r="359" spans="2:11" ht="15.75" customHeight="1" x14ac:dyDescent="0.4">
      <c r="B359" s="161"/>
      <c r="J359" s="162"/>
      <c r="K359" s="149"/>
    </row>
    <row r="360" spans="2:11" ht="15.75" customHeight="1" x14ac:dyDescent="0.4">
      <c r="B360" s="161"/>
      <c r="J360" s="162"/>
      <c r="K360" s="149"/>
    </row>
    <row r="361" spans="2:11" ht="15.75" customHeight="1" x14ac:dyDescent="0.4">
      <c r="B361" s="161"/>
      <c r="J361" s="162"/>
      <c r="K361" s="149"/>
    </row>
    <row r="362" spans="2:11" ht="15.75" customHeight="1" x14ac:dyDescent="0.4">
      <c r="B362" s="161"/>
      <c r="J362" s="162"/>
      <c r="K362" s="149"/>
    </row>
    <row r="363" spans="2:11" ht="15.75" customHeight="1" x14ac:dyDescent="0.4">
      <c r="B363" s="161"/>
      <c r="J363" s="162"/>
      <c r="K363" s="149"/>
    </row>
    <row r="364" spans="2:11" ht="15.75" customHeight="1" x14ac:dyDescent="0.4">
      <c r="B364" s="161"/>
      <c r="J364" s="162"/>
      <c r="K364" s="149"/>
    </row>
    <row r="365" spans="2:11" ht="15.75" customHeight="1" x14ac:dyDescent="0.4">
      <c r="B365" s="161"/>
      <c r="J365" s="162"/>
      <c r="K365" s="149"/>
    </row>
    <row r="366" spans="2:11" ht="15.75" customHeight="1" x14ac:dyDescent="0.4">
      <c r="B366" s="161"/>
      <c r="J366" s="162"/>
      <c r="K366" s="149"/>
    </row>
    <row r="367" spans="2:11" ht="15.75" customHeight="1" x14ac:dyDescent="0.4">
      <c r="B367" s="161"/>
      <c r="J367" s="162"/>
      <c r="K367" s="149"/>
    </row>
    <row r="368" spans="2:11" ht="15.75" customHeight="1" x14ac:dyDescent="0.4">
      <c r="B368" s="161"/>
      <c r="J368" s="162"/>
      <c r="K368" s="149"/>
    </row>
    <row r="369" spans="2:11" ht="15.75" customHeight="1" x14ac:dyDescent="0.4">
      <c r="B369" s="161"/>
      <c r="J369" s="162"/>
      <c r="K369" s="149"/>
    </row>
    <row r="370" spans="2:11" ht="15.75" customHeight="1" x14ac:dyDescent="0.4">
      <c r="B370" s="161"/>
      <c r="J370" s="162"/>
      <c r="K370" s="149"/>
    </row>
    <row r="371" spans="2:11" ht="15.75" customHeight="1" x14ac:dyDescent="0.4">
      <c r="B371" s="161"/>
      <c r="J371" s="162"/>
      <c r="K371" s="149"/>
    </row>
    <row r="372" spans="2:11" ht="15.75" customHeight="1" x14ac:dyDescent="0.4">
      <c r="B372" s="161"/>
      <c r="J372" s="162"/>
      <c r="K372" s="149"/>
    </row>
    <row r="373" spans="2:11" ht="15.75" customHeight="1" x14ac:dyDescent="0.4">
      <c r="B373" s="161"/>
      <c r="J373" s="162"/>
      <c r="K373" s="149"/>
    </row>
    <row r="374" spans="2:11" ht="15.75" customHeight="1" x14ac:dyDescent="0.4">
      <c r="B374" s="161"/>
      <c r="J374" s="162"/>
      <c r="K374" s="149"/>
    </row>
    <row r="375" spans="2:11" ht="15.75" customHeight="1" x14ac:dyDescent="0.4">
      <c r="B375" s="161"/>
      <c r="J375" s="162"/>
      <c r="K375" s="149"/>
    </row>
    <row r="376" spans="2:11" ht="15.75" customHeight="1" x14ac:dyDescent="0.4">
      <c r="B376" s="161"/>
      <c r="J376" s="162"/>
      <c r="K376" s="149"/>
    </row>
    <row r="377" spans="2:11" ht="15.75" customHeight="1" x14ac:dyDescent="0.4">
      <c r="B377" s="161"/>
      <c r="J377" s="162"/>
      <c r="K377" s="149"/>
    </row>
    <row r="378" spans="2:11" ht="15.75" customHeight="1" x14ac:dyDescent="0.4">
      <c r="B378" s="161"/>
      <c r="J378" s="162"/>
      <c r="K378" s="149"/>
    </row>
    <row r="379" spans="2:11" ht="15.75" customHeight="1" x14ac:dyDescent="0.4">
      <c r="B379" s="161"/>
      <c r="J379" s="162"/>
      <c r="K379" s="149"/>
    </row>
    <row r="380" spans="2:11" ht="15.75" customHeight="1" x14ac:dyDescent="0.4">
      <c r="B380" s="161"/>
      <c r="J380" s="162"/>
      <c r="K380" s="149"/>
    </row>
    <row r="381" spans="2:11" ht="15.75" customHeight="1" x14ac:dyDescent="0.4">
      <c r="B381" s="161"/>
      <c r="J381" s="162"/>
      <c r="K381" s="149"/>
    </row>
    <row r="382" spans="2:11" ht="15.75" customHeight="1" x14ac:dyDescent="0.4">
      <c r="B382" s="161"/>
      <c r="J382" s="162"/>
      <c r="K382" s="149"/>
    </row>
    <row r="383" spans="2:11" ht="15.75" customHeight="1" x14ac:dyDescent="0.4">
      <c r="B383" s="161"/>
      <c r="J383" s="162"/>
      <c r="K383" s="149"/>
    </row>
    <row r="384" spans="2:11" ht="15.75" customHeight="1" x14ac:dyDescent="0.4">
      <c r="B384" s="161"/>
      <c r="J384" s="162"/>
      <c r="K384" s="149"/>
    </row>
    <row r="385" spans="2:11" ht="15.75" customHeight="1" x14ac:dyDescent="0.4">
      <c r="B385" s="161"/>
      <c r="J385" s="162"/>
      <c r="K385" s="149"/>
    </row>
    <row r="386" spans="2:11" ht="15.75" customHeight="1" x14ac:dyDescent="0.4">
      <c r="B386" s="161"/>
      <c r="J386" s="162"/>
      <c r="K386" s="149"/>
    </row>
    <row r="387" spans="2:11" ht="15.75" customHeight="1" x14ac:dyDescent="0.4">
      <c r="B387" s="161"/>
      <c r="J387" s="162"/>
      <c r="K387" s="149"/>
    </row>
    <row r="388" spans="2:11" ht="15.75" customHeight="1" x14ac:dyDescent="0.4">
      <c r="B388" s="161"/>
      <c r="J388" s="162"/>
      <c r="K388" s="149"/>
    </row>
    <row r="389" spans="2:11" ht="15.75" customHeight="1" x14ac:dyDescent="0.4">
      <c r="B389" s="161"/>
      <c r="J389" s="162"/>
      <c r="K389" s="149"/>
    </row>
    <row r="390" spans="2:11" ht="15.75" customHeight="1" x14ac:dyDescent="0.4">
      <c r="B390" s="161"/>
      <c r="J390" s="162"/>
      <c r="K390" s="149"/>
    </row>
    <row r="391" spans="2:11" ht="15.75" customHeight="1" x14ac:dyDescent="0.4">
      <c r="B391" s="161"/>
      <c r="J391" s="162"/>
      <c r="K391" s="149"/>
    </row>
    <row r="392" spans="2:11" ht="15.75" customHeight="1" x14ac:dyDescent="0.4">
      <c r="B392" s="161"/>
      <c r="J392" s="162"/>
      <c r="K392" s="149"/>
    </row>
    <row r="393" spans="2:11" ht="15.75" customHeight="1" x14ac:dyDescent="0.4">
      <c r="B393" s="161"/>
      <c r="J393" s="162"/>
      <c r="K393" s="149"/>
    </row>
    <row r="394" spans="2:11" ht="15.75" customHeight="1" x14ac:dyDescent="0.4">
      <c r="B394" s="161"/>
      <c r="J394" s="162"/>
      <c r="K394" s="149"/>
    </row>
    <row r="395" spans="2:11" ht="15.75" customHeight="1" x14ac:dyDescent="0.4">
      <c r="B395" s="161"/>
      <c r="J395" s="162"/>
      <c r="K395" s="149"/>
    </row>
    <row r="396" spans="2:11" ht="15.75" customHeight="1" x14ac:dyDescent="0.4">
      <c r="B396" s="161"/>
      <c r="J396" s="162"/>
      <c r="K396" s="149"/>
    </row>
    <row r="397" spans="2:11" ht="15.75" customHeight="1" x14ac:dyDescent="0.4">
      <c r="B397" s="161"/>
      <c r="J397" s="162"/>
      <c r="K397" s="149"/>
    </row>
    <row r="398" spans="2:11" ht="15.75" customHeight="1" x14ac:dyDescent="0.4">
      <c r="B398" s="161"/>
      <c r="J398" s="162"/>
      <c r="K398" s="149"/>
    </row>
    <row r="399" spans="2:11" ht="15.75" customHeight="1" x14ac:dyDescent="0.4">
      <c r="B399" s="161"/>
      <c r="J399" s="162"/>
      <c r="K399" s="149"/>
    </row>
    <row r="400" spans="2:11" ht="15.75" customHeight="1" x14ac:dyDescent="0.4">
      <c r="B400" s="161"/>
      <c r="J400" s="162"/>
      <c r="K400" s="149"/>
    </row>
    <row r="401" spans="2:11" ht="15.75" customHeight="1" x14ac:dyDescent="0.4">
      <c r="B401" s="161"/>
      <c r="J401" s="162"/>
      <c r="K401" s="149"/>
    </row>
    <row r="402" spans="2:11" ht="15.75" customHeight="1" x14ac:dyDescent="0.4">
      <c r="B402" s="161"/>
      <c r="J402" s="162"/>
      <c r="K402" s="149"/>
    </row>
    <row r="403" spans="2:11" ht="15.75" customHeight="1" x14ac:dyDescent="0.4">
      <c r="B403" s="161"/>
      <c r="J403" s="162"/>
      <c r="K403" s="149"/>
    </row>
    <row r="404" spans="2:11" ht="15.75" customHeight="1" x14ac:dyDescent="0.4">
      <c r="B404" s="161"/>
      <c r="J404" s="162"/>
      <c r="K404" s="149"/>
    </row>
    <row r="405" spans="2:11" ht="15.75" customHeight="1" x14ac:dyDescent="0.4">
      <c r="B405" s="161"/>
      <c r="J405" s="162"/>
      <c r="K405" s="149"/>
    </row>
    <row r="406" spans="2:11" ht="15.75" customHeight="1" x14ac:dyDescent="0.4">
      <c r="B406" s="161"/>
      <c r="J406" s="162"/>
      <c r="K406" s="149"/>
    </row>
    <row r="407" spans="2:11" ht="15.75" customHeight="1" x14ac:dyDescent="0.4">
      <c r="B407" s="161"/>
      <c r="J407" s="162"/>
      <c r="K407" s="149"/>
    </row>
    <row r="408" spans="2:11" ht="15.75" customHeight="1" x14ac:dyDescent="0.4">
      <c r="B408" s="161"/>
      <c r="J408" s="162"/>
      <c r="K408" s="149"/>
    </row>
    <row r="409" spans="2:11" ht="15.75" customHeight="1" x14ac:dyDescent="0.4">
      <c r="B409" s="161"/>
      <c r="J409" s="162"/>
      <c r="K409" s="149"/>
    </row>
    <row r="410" spans="2:11" ht="15.75" customHeight="1" x14ac:dyDescent="0.4">
      <c r="B410" s="161"/>
      <c r="J410" s="162"/>
      <c r="K410" s="149"/>
    </row>
    <row r="411" spans="2:11" ht="15.75" customHeight="1" x14ac:dyDescent="0.4">
      <c r="B411" s="161"/>
      <c r="J411" s="162"/>
      <c r="K411" s="149"/>
    </row>
    <row r="412" spans="2:11" ht="15.75" customHeight="1" x14ac:dyDescent="0.4">
      <c r="B412" s="161"/>
      <c r="J412" s="162"/>
      <c r="K412" s="149"/>
    </row>
    <row r="413" spans="2:11" ht="15.75" customHeight="1" x14ac:dyDescent="0.4">
      <c r="B413" s="161"/>
      <c r="J413" s="162"/>
      <c r="K413" s="149"/>
    </row>
    <row r="414" spans="2:11" ht="15.75" customHeight="1" x14ac:dyDescent="0.4">
      <c r="B414" s="161"/>
      <c r="J414" s="162"/>
      <c r="K414" s="149"/>
    </row>
    <row r="415" spans="2:11" ht="15.75" customHeight="1" x14ac:dyDescent="0.4">
      <c r="B415" s="161"/>
      <c r="J415" s="162"/>
      <c r="K415" s="149"/>
    </row>
    <row r="416" spans="2:11" ht="15.75" customHeight="1" x14ac:dyDescent="0.4">
      <c r="B416" s="161"/>
      <c r="J416" s="162"/>
      <c r="K416" s="149"/>
    </row>
    <row r="417" spans="2:11" ht="15.75" customHeight="1" x14ac:dyDescent="0.4">
      <c r="B417" s="161"/>
      <c r="J417" s="162"/>
      <c r="K417" s="149"/>
    </row>
    <row r="418" spans="2:11" ht="15.75" customHeight="1" x14ac:dyDescent="0.4">
      <c r="B418" s="161"/>
      <c r="J418" s="162"/>
      <c r="K418" s="149"/>
    </row>
    <row r="419" spans="2:11" ht="15.75" customHeight="1" x14ac:dyDescent="0.4">
      <c r="B419" s="161"/>
      <c r="J419" s="162"/>
      <c r="K419" s="149"/>
    </row>
    <row r="420" spans="2:11" ht="15.75" customHeight="1" x14ac:dyDescent="0.4">
      <c r="B420" s="161"/>
      <c r="J420" s="162"/>
      <c r="K420" s="149"/>
    </row>
    <row r="421" spans="2:11" ht="15.75" customHeight="1" x14ac:dyDescent="0.4">
      <c r="B421" s="161"/>
      <c r="J421" s="162"/>
      <c r="K421" s="149"/>
    </row>
    <row r="422" spans="2:11" ht="15.75" customHeight="1" x14ac:dyDescent="0.4">
      <c r="B422" s="161"/>
      <c r="J422" s="162"/>
      <c r="K422" s="149"/>
    </row>
    <row r="423" spans="2:11" ht="15.75" customHeight="1" x14ac:dyDescent="0.4">
      <c r="B423" s="161"/>
      <c r="J423" s="162"/>
      <c r="K423" s="149"/>
    </row>
    <row r="424" spans="2:11" ht="15.75" customHeight="1" x14ac:dyDescent="0.4">
      <c r="B424" s="161"/>
      <c r="J424" s="162"/>
      <c r="K424" s="149"/>
    </row>
    <row r="425" spans="2:11" ht="15.75" customHeight="1" x14ac:dyDescent="0.4">
      <c r="B425" s="161"/>
      <c r="J425" s="162"/>
      <c r="K425" s="149"/>
    </row>
    <row r="426" spans="2:11" ht="15.75" customHeight="1" x14ac:dyDescent="0.4">
      <c r="B426" s="161"/>
      <c r="J426" s="162"/>
      <c r="K426" s="149"/>
    </row>
    <row r="427" spans="2:11" ht="15.75" customHeight="1" x14ac:dyDescent="0.4">
      <c r="B427" s="161"/>
      <c r="J427" s="162"/>
      <c r="K427" s="149"/>
    </row>
    <row r="428" spans="2:11" ht="15.75" customHeight="1" x14ac:dyDescent="0.4">
      <c r="B428" s="161"/>
      <c r="J428" s="162"/>
      <c r="K428" s="149"/>
    </row>
    <row r="429" spans="2:11" ht="15.75" customHeight="1" x14ac:dyDescent="0.4">
      <c r="B429" s="161"/>
      <c r="J429" s="162"/>
      <c r="K429" s="149"/>
    </row>
    <row r="430" spans="2:11" ht="15.75" customHeight="1" x14ac:dyDescent="0.4">
      <c r="B430" s="161"/>
      <c r="J430" s="162"/>
      <c r="K430" s="149"/>
    </row>
    <row r="431" spans="2:11" ht="15.75" customHeight="1" x14ac:dyDescent="0.4">
      <c r="B431" s="161"/>
      <c r="J431" s="162"/>
      <c r="K431" s="149"/>
    </row>
    <row r="432" spans="2:11" ht="15.75" customHeight="1" x14ac:dyDescent="0.4">
      <c r="B432" s="161"/>
      <c r="J432" s="162"/>
      <c r="K432" s="149"/>
    </row>
    <row r="433" spans="2:11" ht="15.75" customHeight="1" x14ac:dyDescent="0.4">
      <c r="B433" s="161"/>
      <c r="J433" s="162"/>
      <c r="K433" s="149"/>
    </row>
    <row r="434" spans="2:11" ht="15.75" customHeight="1" x14ac:dyDescent="0.4">
      <c r="B434" s="161"/>
      <c r="J434" s="162"/>
      <c r="K434" s="149"/>
    </row>
    <row r="435" spans="2:11" ht="15.75" customHeight="1" x14ac:dyDescent="0.4">
      <c r="B435" s="161"/>
      <c r="J435" s="162"/>
      <c r="K435" s="149"/>
    </row>
    <row r="436" spans="2:11" ht="15.75" customHeight="1" x14ac:dyDescent="0.4">
      <c r="B436" s="161"/>
      <c r="J436" s="162"/>
      <c r="K436" s="149"/>
    </row>
    <row r="437" spans="2:11" ht="15.75" customHeight="1" x14ac:dyDescent="0.4">
      <c r="B437" s="161"/>
      <c r="J437" s="162"/>
      <c r="K437" s="149"/>
    </row>
    <row r="438" spans="2:11" ht="15.75" customHeight="1" x14ac:dyDescent="0.4">
      <c r="B438" s="161"/>
      <c r="J438" s="162"/>
      <c r="K438" s="149"/>
    </row>
    <row r="439" spans="2:11" ht="15.75" customHeight="1" x14ac:dyDescent="0.4">
      <c r="B439" s="161"/>
      <c r="J439" s="162"/>
      <c r="K439" s="149"/>
    </row>
    <row r="440" spans="2:11" ht="15.75" customHeight="1" x14ac:dyDescent="0.4">
      <c r="B440" s="161"/>
      <c r="J440" s="162"/>
      <c r="K440" s="149"/>
    </row>
    <row r="441" spans="2:11" ht="15.75" customHeight="1" x14ac:dyDescent="0.4">
      <c r="B441" s="161"/>
      <c r="J441" s="162"/>
      <c r="K441" s="149"/>
    </row>
    <row r="442" spans="2:11" ht="15.75" customHeight="1" x14ac:dyDescent="0.4">
      <c r="B442" s="161"/>
      <c r="J442" s="162"/>
      <c r="K442" s="149"/>
    </row>
    <row r="443" spans="2:11" ht="15.75" customHeight="1" x14ac:dyDescent="0.4">
      <c r="B443" s="161"/>
      <c r="J443" s="162"/>
      <c r="K443" s="149"/>
    </row>
    <row r="444" spans="2:11" ht="15.75" customHeight="1" x14ac:dyDescent="0.4">
      <c r="B444" s="161"/>
      <c r="J444" s="162"/>
      <c r="K444" s="149"/>
    </row>
    <row r="445" spans="2:11" ht="15.75" customHeight="1" x14ac:dyDescent="0.4">
      <c r="B445" s="161"/>
      <c r="J445" s="162"/>
      <c r="K445" s="149"/>
    </row>
    <row r="446" spans="2:11" ht="15.75" customHeight="1" x14ac:dyDescent="0.4">
      <c r="B446" s="161"/>
      <c r="J446" s="162"/>
      <c r="K446" s="149"/>
    </row>
    <row r="447" spans="2:11" ht="15.75" customHeight="1" x14ac:dyDescent="0.4">
      <c r="B447" s="161"/>
      <c r="J447" s="162"/>
      <c r="K447" s="149"/>
    </row>
    <row r="448" spans="2:11" ht="15.75" customHeight="1" x14ac:dyDescent="0.4">
      <c r="B448" s="161"/>
      <c r="J448" s="162"/>
      <c r="K448" s="149"/>
    </row>
    <row r="449" spans="2:11" ht="15.75" customHeight="1" x14ac:dyDescent="0.4">
      <c r="B449" s="161"/>
      <c r="J449" s="162"/>
      <c r="K449" s="149"/>
    </row>
    <row r="450" spans="2:11" ht="15.75" customHeight="1" x14ac:dyDescent="0.4">
      <c r="B450" s="161"/>
      <c r="J450" s="162"/>
      <c r="K450" s="149"/>
    </row>
    <row r="451" spans="2:11" ht="15.75" customHeight="1" x14ac:dyDescent="0.4">
      <c r="B451" s="161"/>
      <c r="J451" s="162"/>
      <c r="K451" s="149"/>
    </row>
    <row r="452" spans="2:11" ht="15.75" customHeight="1" x14ac:dyDescent="0.4">
      <c r="B452" s="161"/>
      <c r="J452" s="162"/>
      <c r="K452" s="149"/>
    </row>
    <row r="453" spans="2:11" ht="15.75" customHeight="1" x14ac:dyDescent="0.4">
      <c r="B453" s="161"/>
      <c r="J453" s="162"/>
      <c r="K453" s="149"/>
    </row>
    <row r="454" spans="2:11" ht="15.75" customHeight="1" x14ac:dyDescent="0.4">
      <c r="B454" s="161"/>
      <c r="J454" s="162"/>
      <c r="K454" s="149"/>
    </row>
    <row r="455" spans="2:11" ht="15.75" customHeight="1" x14ac:dyDescent="0.4">
      <c r="B455" s="161"/>
      <c r="J455" s="162"/>
      <c r="K455" s="149"/>
    </row>
    <row r="456" spans="2:11" ht="15.75" customHeight="1" x14ac:dyDescent="0.4">
      <c r="B456" s="161"/>
      <c r="J456" s="162"/>
      <c r="K456" s="149"/>
    </row>
    <row r="457" spans="2:11" ht="15.75" customHeight="1" x14ac:dyDescent="0.4">
      <c r="B457" s="161"/>
      <c r="J457" s="162"/>
      <c r="K457" s="149"/>
    </row>
    <row r="458" spans="2:11" ht="15.75" customHeight="1" x14ac:dyDescent="0.4">
      <c r="B458" s="161"/>
      <c r="J458" s="162"/>
      <c r="K458" s="149"/>
    </row>
    <row r="459" spans="2:11" ht="15.75" customHeight="1" x14ac:dyDescent="0.4">
      <c r="B459" s="161"/>
      <c r="J459" s="162"/>
      <c r="K459" s="149"/>
    </row>
    <row r="460" spans="2:11" ht="15.75" customHeight="1" x14ac:dyDescent="0.4">
      <c r="B460" s="161"/>
      <c r="J460" s="162"/>
      <c r="K460" s="149"/>
    </row>
    <row r="461" spans="2:11" ht="15.75" customHeight="1" x14ac:dyDescent="0.4">
      <c r="B461" s="161"/>
      <c r="J461" s="162"/>
      <c r="K461" s="149"/>
    </row>
    <row r="462" spans="2:11" ht="15.75" customHeight="1" x14ac:dyDescent="0.4">
      <c r="B462" s="161"/>
      <c r="J462" s="162"/>
      <c r="K462" s="149"/>
    </row>
    <row r="463" spans="2:11" ht="15.75" customHeight="1" x14ac:dyDescent="0.4">
      <c r="B463" s="161"/>
      <c r="J463" s="162"/>
      <c r="K463" s="149"/>
    </row>
    <row r="464" spans="2:11" ht="15.75" customHeight="1" x14ac:dyDescent="0.4">
      <c r="B464" s="161"/>
      <c r="J464" s="162"/>
      <c r="K464" s="149"/>
    </row>
    <row r="465" spans="2:11" ht="15.75" customHeight="1" x14ac:dyDescent="0.4">
      <c r="B465" s="161"/>
      <c r="J465" s="162"/>
      <c r="K465" s="149"/>
    </row>
    <row r="466" spans="2:11" ht="15.75" customHeight="1" x14ac:dyDescent="0.4">
      <c r="B466" s="161"/>
      <c r="J466" s="162"/>
      <c r="K466" s="149"/>
    </row>
    <row r="467" spans="2:11" ht="15.75" customHeight="1" x14ac:dyDescent="0.4">
      <c r="B467" s="161"/>
      <c r="J467" s="162"/>
      <c r="K467" s="149"/>
    </row>
    <row r="468" spans="2:11" ht="15.75" customHeight="1" x14ac:dyDescent="0.4">
      <c r="B468" s="161"/>
      <c r="J468" s="162"/>
      <c r="K468" s="149"/>
    </row>
    <row r="469" spans="2:11" ht="15.75" customHeight="1" x14ac:dyDescent="0.4">
      <c r="B469" s="161"/>
      <c r="J469" s="162"/>
      <c r="K469" s="149"/>
    </row>
    <row r="470" spans="2:11" ht="15.75" customHeight="1" x14ac:dyDescent="0.4">
      <c r="B470" s="161"/>
      <c r="J470" s="162"/>
      <c r="K470" s="149"/>
    </row>
    <row r="471" spans="2:11" ht="15.75" customHeight="1" x14ac:dyDescent="0.4">
      <c r="B471" s="161"/>
      <c r="J471" s="162"/>
      <c r="K471" s="149"/>
    </row>
    <row r="472" spans="2:11" ht="15.75" customHeight="1" x14ac:dyDescent="0.4">
      <c r="B472" s="161"/>
      <c r="J472" s="162"/>
      <c r="K472" s="149"/>
    </row>
    <row r="473" spans="2:11" ht="15.75" customHeight="1" x14ac:dyDescent="0.4">
      <c r="B473" s="161"/>
      <c r="J473" s="162"/>
      <c r="K473" s="149"/>
    </row>
    <row r="474" spans="2:11" ht="15.75" customHeight="1" x14ac:dyDescent="0.4">
      <c r="B474" s="161"/>
      <c r="J474" s="162"/>
      <c r="K474" s="149"/>
    </row>
    <row r="475" spans="2:11" ht="15.75" customHeight="1" x14ac:dyDescent="0.4">
      <c r="B475" s="161"/>
      <c r="J475" s="162"/>
      <c r="K475" s="149"/>
    </row>
    <row r="476" spans="2:11" ht="15.75" customHeight="1" x14ac:dyDescent="0.4">
      <c r="B476" s="161"/>
      <c r="J476" s="162"/>
      <c r="K476" s="149"/>
    </row>
    <row r="477" spans="2:11" ht="15.75" customHeight="1" x14ac:dyDescent="0.4">
      <c r="B477" s="161"/>
      <c r="J477" s="162"/>
      <c r="K477" s="149"/>
    </row>
    <row r="478" spans="2:11" ht="15.75" customHeight="1" x14ac:dyDescent="0.4">
      <c r="B478" s="161"/>
      <c r="J478" s="162"/>
      <c r="K478" s="149"/>
    </row>
    <row r="479" spans="2:11" ht="15.75" customHeight="1" x14ac:dyDescent="0.4">
      <c r="B479" s="161"/>
      <c r="J479" s="162"/>
      <c r="K479" s="149"/>
    </row>
    <row r="480" spans="2:11" ht="15.75" customHeight="1" x14ac:dyDescent="0.4">
      <c r="B480" s="161"/>
      <c r="J480" s="162"/>
      <c r="K480" s="149"/>
    </row>
    <row r="481" spans="2:11" ht="15.75" customHeight="1" x14ac:dyDescent="0.4">
      <c r="B481" s="161"/>
      <c r="J481" s="162"/>
      <c r="K481" s="149"/>
    </row>
    <row r="482" spans="2:11" ht="15.75" customHeight="1" x14ac:dyDescent="0.4">
      <c r="B482" s="161"/>
      <c r="J482" s="162"/>
      <c r="K482" s="149"/>
    </row>
    <row r="483" spans="2:11" ht="15.75" customHeight="1" x14ac:dyDescent="0.4">
      <c r="B483" s="161"/>
      <c r="J483" s="162"/>
      <c r="K483" s="149"/>
    </row>
    <row r="484" spans="2:11" ht="15.75" customHeight="1" x14ac:dyDescent="0.4">
      <c r="B484" s="161"/>
      <c r="J484" s="162"/>
      <c r="K484" s="149"/>
    </row>
    <row r="485" spans="2:11" ht="15.75" customHeight="1" x14ac:dyDescent="0.4">
      <c r="B485" s="161"/>
      <c r="J485" s="162"/>
      <c r="K485" s="149"/>
    </row>
    <row r="486" spans="2:11" ht="15.75" customHeight="1" x14ac:dyDescent="0.4">
      <c r="B486" s="161"/>
      <c r="J486" s="162"/>
      <c r="K486" s="149"/>
    </row>
    <row r="487" spans="2:11" ht="15.75" customHeight="1" x14ac:dyDescent="0.4">
      <c r="B487" s="161"/>
      <c r="J487" s="162"/>
      <c r="K487" s="149"/>
    </row>
    <row r="488" spans="2:11" ht="15.75" customHeight="1" x14ac:dyDescent="0.4">
      <c r="B488" s="161"/>
      <c r="J488" s="162"/>
      <c r="K488" s="149"/>
    </row>
    <row r="489" spans="2:11" ht="15.75" customHeight="1" x14ac:dyDescent="0.4">
      <c r="B489" s="161"/>
      <c r="J489" s="162"/>
      <c r="K489" s="149"/>
    </row>
    <row r="490" spans="2:11" ht="15.75" customHeight="1" x14ac:dyDescent="0.4">
      <c r="B490" s="161"/>
      <c r="J490" s="162"/>
      <c r="K490" s="149"/>
    </row>
    <row r="491" spans="2:11" ht="15.75" customHeight="1" x14ac:dyDescent="0.4">
      <c r="B491" s="161"/>
      <c r="J491" s="162"/>
      <c r="K491" s="149"/>
    </row>
    <row r="492" spans="2:11" ht="15.75" customHeight="1" x14ac:dyDescent="0.4">
      <c r="B492" s="161"/>
      <c r="J492" s="162"/>
      <c r="K492" s="149"/>
    </row>
    <row r="493" spans="2:11" ht="15.75" customHeight="1" x14ac:dyDescent="0.4">
      <c r="B493" s="161"/>
      <c r="J493" s="162"/>
      <c r="K493" s="149"/>
    </row>
    <row r="494" spans="2:11" ht="15.75" customHeight="1" x14ac:dyDescent="0.4">
      <c r="B494" s="161"/>
      <c r="J494" s="162"/>
      <c r="K494" s="149"/>
    </row>
    <row r="495" spans="2:11" ht="15.75" customHeight="1" x14ac:dyDescent="0.4">
      <c r="B495" s="161"/>
      <c r="J495" s="162"/>
      <c r="K495" s="149"/>
    </row>
    <row r="496" spans="2:11" ht="15.75" customHeight="1" x14ac:dyDescent="0.4">
      <c r="B496" s="161"/>
      <c r="J496" s="162"/>
      <c r="K496" s="149"/>
    </row>
    <row r="497" spans="2:11" ht="15.75" customHeight="1" x14ac:dyDescent="0.4">
      <c r="B497" s="161"/>
      <c r="J497" s="162"/>
      <c r="K497" s="149"/>
    </row>
    <row r="498" spans="2:11" ht="15.75" customHeight="1" x14ac:dyDescent="0.4">
      <c r="B498" s="161"/>
      <c r="J498" s="162"/>
      <c r="K498" s="149"/>
    </row>
    <row r="499" spans="2:11" ht="15.75" customHeight="1" x14ac:dyDescent="0.4">
      <c r="B499" s="161"/>
      <c r="J499" s="162"/>
      <c r="K499" s="149"/>
    </row>
    <row r="500" spans="2:11" ht="15.75" customHeight="1" x14ac:dyDescent="0.4">
      <c r="B500" s="161"/>
      <c r="J500" s="162"/>
      <c r="K500" s="149"/>
    </row>
    <row r="501" spans="2:11" ht="15.75" customHeight="1" x14ac:dyDescent="0.4">
      <c r="B501" s="161"/>
      <c r="J501" s="162"/>
      <c r="K501" s="149"/>
    </row>
    <row r="502" spans="2:11" ht="15.75" customHeight="1" x14ac:dyDescent="0.4">
      <c r="B502" s="161"/>
      <c r="J502" s="162"/>
      <c r="K502" s="149"/>
    </row>
    <row r="503" spans="2:11" ht="15.75" customHeight="1" x14ac:dyDescent="0.4">
      <c r="B503" s="161"/>
      <c r="J503" s="162"/>
      <c r="K503" s="149"/>
    </row>
    <row r="504" spans="2:11" ht="15.75" customHeight="1" x14ac:dyDescent="0.4">
      <c r="B504" s="161"/>
      <c r="J504" s="162"/>
      <c r="K504" s="149"/>
    </row>
    <row r="505" spans="2:11" ht="15.75" customHeight="1" x14ac:dyDescent="0.4">
      <c r="B505" s="161"/>
      <c r="J505" s="162"/>
      <c r="K505" s="149"/>
    </row>
    <row r="506" spans="2:11" ht="15.75" customHeight="1" x14ac:dyDescent="0.4">
      <c r="B506" s="161"/>
      <c r="J506" s="162"/>
      <c r="K506" s="149"/>
    </row>
    <row r="507" spans="2:11" ht="15.75" customHeight="1" x14ac:dyDescent="0.4">
      <c r="B507" s="161"/>
      <c r="J507" s="162"/>
      <c r="K507" s="149"/>
    </row>
    <row r="508" spans="2:11" ht="15.75" customHeight="1" x14ac:dyDescent="0.4">
      <c r="B508" s="161"/>
      <c r="J508" s="162"/>
      <c r="K508" s="149"/>
    </row>
    <row r="509" spans="2:11" ht="15.75" customHeight="1" x14ac:dyDescent="0.4">
      <c r="B509" s="161"/>
      <c r="J509" s="162"/>
      <c r="K509" s="149"/>
    </row>
    <row r="510" spans="2:11" ht="15.75" customHeight="1" x14ac:dyDescent="0.4">
      <c r="B510" s="161"/>
      <c r="J510" s="162"/>
      <c r="K510" s="149"/>
    </row>
    <row r="511" spans="2:11" ht="15.75" customHeight="1" x14ac:dyDescent="0.4">
      <c r="B511" s="161"/>
      <c r="J511" s="162"/>
      <c r="K511" s="149"/>
    </row>
    <row r="512" spans="2:11" ht="15.75" customHeight="1" x14ac:dyDescent="0.4">
      <c r="B512" s="161"/>
      <c r="J512" s="162"/>
      <c r="K512" s="149"/>
    </row>
    <row r="513" spans="2:11" ht="15.75" customHeight="1" x14ac:dyDescent="0.4">
      <c r="B513" s="161"/>
      <c r="J513" s="162"/>
      <c r="K513" s="149"/>
    </row>
    <row r="514" spans="2:11" ht="15.75" customHeight="1" x14ac:dyDescent="0.4">
      <c r="B514" s="161"/>
      <c r="J514" s="162"/>
      <c r="K514" s="149"/>
    </row>
    <row r="515" spans="2:11" ht="15.75" customHeight="1" x14ac:dyDescent="0.4">
      <c r="B515" s="161"/>
      <c r="J515" s="162"/>
      <c r="K515" s="149"/>
    </row>
    <row r="516" spans="2:11" ht="15.75" customHeight="1" x14ac:dyDescent="0.4">
      <c r="B516" s="161"/>
      <c r="J516" s="162"/>
      <c r="K516" s="149"/>
    </row>
    <row r="517" spans="2:11" ht="15.75" customHeight="1" x14ac:dyDescent="0.4">
      <c r="B517" s="161"/>
      <c r="J517" s="162"/>
      <c r="K517" s="149"/>
    </row>
    <row r="518" spans="2:11" ht="15.75" customHeight="1" x14ac:dyDescent="0.4">
      <c r="B518" s="161"/>
      <c r="J518" s="162"/>
      <c r="K518" s="149"/>
    </row>
    <row r="519" spans="2:11" ht="15.75" customHeight="1" x14ac:dyDescent="0.4">
      <c r="B519" s="161"/>
      <c r="J519" s="162"/>
      <c r="K519" s="149"/>
    </row>
    <row r="520" spans="2:11" ht="15.75" customHeight="1" x14ac:dyDescent="0.4">
      <c r="B520" s="161"/>
      <c r="J520" s="162"/>
      <c r="K520" s="149"/>
    </row>
    <row r="521" spans="2:11" ht="15.75" customHeight="1" x14ac:dyDescent="0.4">
      <c r="B521" s="161"/>
      <c r="J521" s="162"/>
      <c r="K521" s="149"/>
    </row>
    <row r="522" spans="2:11" ht="15.75" customHeight="1" x14ac:dyDescent="0.4">
      <c r="B522" s="161"/>
      <c r="J522" s="162"/>
      <c r="K522" s="149"/>
    </row>
    <row r="523" spans="2:11" ht="15.75" customHeight="1" x14ac:dyDescent="0.4">
      <c r="B523" s="161"/>
      <c r="J523" s="162"/>
      <c r="K523" s="149"/>
    </row>
    <row r="524" spans="2:11" ht="15.75" customHeight="1" x14ac:dyDescent="0.4">
      <c r="B524" s="161"/>
      <c r="J524" s="162"/>
      <c r="K524" s="149"/>
    </row>
    <row r="525" spans="2:11" ht="15.75" customHeight="1" x14ac:dyDescent="0.4">
      <c r="B525" s="161"/>
      <c r="J525" s="162"/>
      <c r="K525" s="149"/>
    </row>
    <row r="526" spans="2:11" ht="15.75" customHeight="1" x14ac:dyDescent="0.4">
      <c r="B526" s="161"/>
      <c r="J526" s="162"/>
      <c r="K526" s="149"/>
    </row>
    <row r="527" spans="2:11" ht="15.75" customHeight="1" x14ac:dyDescent="0.4">
      <c r="B527" s="161"/>
      <c r="J527" s="162"/>
      <c r="K527" s="149"/>
    </row>
    <row r="528" spans="2:11" ht="15.75" customHeight="1" x14ac:dyDescent="0.4">
      <c r="B528" s="161"/>
      <c r="J528" s="162"/>
      <c r="K528" s="149"/>
    </row>
    <row r="529" spans="2:11" ht="15.75" customHeight="1" x14ac:dyDescent="0.4">
      <c r="B529" s="161"/>
      <c r="J529" s="162"/>
      <c r="K529" s="149"/>
    </row>
    <row r="530" spans="2:11" ht="15.75" customHeight="1" x14ac:dyDescent="0.4">
      <c r="B530" s="161"/>
      <c r="J530" s="162"/>
      <c r="K530" s="149"/>
    </row>
    <row r="531" spans="2:11" ht="15.75" customHeight="1" x14ac:dyDescent="0.4">
      <c r="B531" s="161"/>
      <c r="J531" s="162"/>
      <c r="K531" s="149"/>
    </row>
    <row r="532" spans="2:11" ht="15.75" customHeight="1" x14ac:dyDescent="0.4">
      <c r="B532" s="161"/>
      <c r="J532" s="162"/>
      <c r="K532" s="149"/>
    </row>
    <row r="533" spans="2:11" ht="15.75" customHeight="1" x14ac:dyDescent="0.4">
      <c r="B533" s="161"/>
      <c r="J533" s="162"/>
      <c r="K533" s="149"/>
    </row>
    <row r="534" spans="2:11" ht="15.75" customHeight="1" x14ac:dyDescent="0.4">
      <c r="B534" s="161"/>
      <c r="J534" s="162"/>
      <c r="K534" s="149"/>
    </row>
    <row r="535" spans="2:11" ht="15.75" customHeight="1" x14ac:dyDescent="0.4">
      <c r="B535" s="161"/>
      <c r="J535" s="162"/>
      <c r="K535" s="149"/>
    </row>
    <row r="536" spans="2:11" ht="15.75" customHeight="1" x14ac:dyDescent="0.4">
      <c r="B536" s="161"/>
      <c r="J536" s="162"/>
      <c r="K536" s="149"/>
    </row>
    <row r="537" spans="2:11" ht="15.75" customHeight="1" x14ac:dyDescent="0.4">
      <c r="B537" s="161"/>
      <c r="J537" s="162"/>
      <c r="K537" s="149"/>
    </row>
    <row r="538" spans="2:11" ht="15.75" customHeight="1" x14ac:dyDescent="0.4">
      <c r="B538" s="161"/>
      <c r="J538" s="162"/>
      <c r="K538" s="149"/>
    </row>
    <row r="539" spans="2:11" ht="15.75" customHeight="1" x14ac:dyDescent="0.4">
      <c r="B539" s="161"/>
      <c r="J539" s="162"/>
      <c r="K539" s="149"/>
    </row>
    <row r="540" spans="2:11" ht="15.75" customHeight="1" x14ac:dyDescent="0.4">
      <c r="B540" s="161"/>
      <c r="J540" s="162"/>
      <c r="K540" s="149"/>
    </row>
    <row r="541" spans="2:11" ht="15.75" customHeight="1" x14ac:dyDescent="0.4">
      <c r="B541" s="161"/>
      <c r="J541" s="162"/>
      <c r="K541" s="149"/>
    </row>
    <row r="542" spans="2:11" ht="15.75" customHeight="1" x14ac:dyDescent="0.4">
      <c r="B542" s="161"/>
      <c r="J542" s="162"/>
      <c r="K542" s="149"/>
    </row>
    <row r="543" spans="2:11" ht="15.75" customHeight="1" x14ac:dyDescent="0.4">
      <c r="B543" s="161"/>
      <c r="J543" s="162"/>
      <c r="K543" s="149"/>
    </row>
    <row r="544" spans="2:11" ht="15.75" customHeight="1" x14ac:dyDescent="0.4">
      <c r="B544" s="161"/>
      <c r="J544" s="162"/>
      <c r="K544" s="149"/>
    </row>
    <row r="545" spans="2:11" ht="15.75" customHeight="1" x14ac:dyDescent="0.4">
      <c r="B545" s="161"/>
      <c r="J545" s="162"/>
      <c r="K545" s="149"/>
    </row>
    <row r="546" spans="2:11" ht="15.75" customHeight="1" x14ac:dyDescent="0.4">
      <c r="B546" s="161"/>
      <c r="J546" s="162"/>
      <c r="K546" s="149"/>
    </row>
    <row r="547" spans="2:11" ht="15.75" customHeight="1" x14ac:dyDescent="0.4">
      <c r="B547" s="161"/>
      <c r="J547" s="162"/>
      <c r="K547" s="149"/>
    </row>
    <row r="548" spans="2:11" ht="15.75" customHeight="1" x14ac:dyDescent="0.4">
      <c r="B548" s="161"/>
      <c r="J548" s="162"/>
      <c r="K548" s="149"/>
    </row>
    <row r="549" spans="2:11" ht="15.75" customHeight="1" x14ac:dyDescent="0.4">
      <c r="B549" s="161"/>
      <c r="J549" s="162"/>
      <c r="K549" s="149"/>
    </row>
    <row r="550" spans="2:11" ht="15.75" customHeight="1" x14ac:dyDescent="0.4">
      <c r="B550" s="161"/>
      <c r="J550" s="162"/>
      <c r="K550" s="149"/>
    </row>
    <row r="551" spans="2:11" ht="15.75" customHeight="1" x14ac:dyDescent="0.4">
      <c r="B551" s="161"/>
      <c r="J551" s="162"/>
      <c r="K551" s="149"/>
    </row>
    <row r="552" spans="2:11" ht="15.75" customHeight="1" x14ac:dyDescent="0.4">
      <c r="B552" s="161"/>
      <c r="J552" s="162"/>
      <c r="K552" s="149"/>
    </row>
    <row r="553" spans="2:11" ht="15.75" customHeight="1" x14ac:dyDescent="0.4">
      <c r="B553" s="161"/>
      <c r="J553" s="162"/>
      <c r="K553" s="149"/>
    </row>
    <row r="554" spans="2:11" ht="15.75" customHeight="1" x14ac:dyDescent="0.4">
      <c r="B554" s="161"/>
      <c r="J554" s="162"/>
      <c r="K554" s="149"/>
    </row>
    <row r="555" spans="2:11" ht="15.75" customHeight="1" x14ac:dyDescent="0.4">
      <c r="B555" s="161"/>
      <c r="J555" s="162"/>
      <c r="K555" s="149"/>
    </row>
    <row r="556" spans="2:11" ht="15.75" customHeight="1" x14ac:dyDescent="0.4">
      <c r="B556" s="161"/>
      <c r="J556" s="162"/>
      <c r="K556" s="149"/>
    </row>
    <row r="557" spans="2:11" ht="15.75" customHeight="1" x14ac:dyDescent="0.4">
      <c r="B557" s="161"/>
      <c r="J557" s="162"/>
      <c r="K557" s="149"/>
    </row>
    <row r="558" spans="2:11" ht="15.75" customHeight="1" x14ac:dyDescent="0.4">
      <c r="B558" s="161"/>
      <c r="J558" s="162"/>
      <c r="K558" s="149"/>
    </row>
    <row r="559" spans="2:11" ht="15.75" customHeight="1" x14ac:dyDescent="0.4">
      <c r="B559" s="161"/>
      <c r="J559" s="162"/>
      <c r="K559" s="149"/>
    </row>
    <row r="560" spans="2:11" ht="15.75" customHeight="1" x14ac:dyDescent="0.4">
      <c r="B560" s="161"/>
      <c r="J560" s="162"/>
      <c r="K560" s="149"/>
    </row>
    <row r="561" spans="2:11" ht="15.75" customHeight="1" x14ac:dyDescent="0.4">
      <c r="B561" s="161"/>
      <c r="J561" s="162"/>
      <c r="K561" s="149"/>
    </row>
    <row r="562" spans="2:11" ht="15.75" customHeight="1" x14ac:dyDescent="0.4">
      <c r="B562" s="161"/>
      <c r="J562" s="162"/>
      <c r="K562" s="149"/>
    </row>
    <row r="563" spans="2:11" ht="15.75" customHeight="1" x14ac:dyDescent="0.4">
      <c r="B563" s="161"/>
      <c r="J563" s="162"/>
      <c r="K563" s="149"/>
    </row>
    <row r="564" spans="2:11" ht="15.75" customHeight="1" x14ac:dyDescent="0.4">
      <c r="B564" s="161"/>
      <c r="J564" s="162"/>
      <c r="K564" s="149"/>
    </row>
    <row r="565" spans="2:11" ht="15.75" customHeight="1" x14ac:dyDescent="0.4">
      <c r="B565" s="161"/>
      <c r="J565" s="162"/>
      <c r="K565" s="149"/>
    </row>
    <row r="566" spans="2:11" ht="15.75" customHeight="1" x14ac:dyDescent="0.4">
      <c r="B566" s="161"/>
      <c r="J566" s="162"/>
      <c r="K566" s="149"/>
    </row>
    <row r="567" spans="2:11" ht="15.75" customHeight="1" x14ac:dyDescent="0.4">
      <c r="B567" s="161"/>
      <c r="J567" s="162"/>
      <c r="K567" s="149"/>
    </row>
    <row r="568" spans="2:11" ht="15.75" customHeight="1" x14ac:dyDescent="0.4">
      <c r="B568" s="161"/>
      <c r="J568" s="162"/>
      <c r="K568" s="149"/>
    </row>
    <row r="569" spans="2:11" ht="15.75" customHeight="1" x14ac:dyDescent="0.4">
      <c r="B569" s="161"/>
      <c r="J569" s="162"/>
      <c r="K569" s="149"/>
    </row>
    <row r="570" spans="2:11" ht="15.75" customHeight="1" x14ac:dyDescent="0.4">
      <c r="B570" s="161"/>
      <c r="J570" s="162"/>
      <c r="K570" s="149"/>
    </row>
    <row r="571" spans="2:11" ht="15.75" customHeight="1" x14ac:dyDescent="0.4">
      <c r="B571" s="161"/>
      <c r="J571" s="162"/>
      <c r="K571" s="149"/>
    </row>
    <row r="572" spans="2:11" ht="15.75" customHeight="1" x14ac:dyDescent="0.4">
      <c r="B572" s="161"/>
      <c r="J572" s="162"/>
      <c r="K572" s="149"/>
    </row>
    <row r="573" spans="2:11" ht="15.75" customHeight="1" x14ac:dyDescent="0.4">
      <c r="B573" s="161"/>
      <c r="J573" s="162"/>
      <c r="K573" s="149"/>
    </row>
    <row r="574" spans="2:11" ht="15.75" customHeight="1" x14ac:dyDescent="0.4">
      <c r="B574" s="161"/>
      <c r="J574" s="162"/>
      <c r="K574" s="149"/>
    </row>
    <row r="575" spans="2:11" ht="15.75" customHeight="1" x14ac:dyDescent="0.4">
      <c r="B575" s="161"/>
      <c r="J575" s="162"/>
      <c r="K575" s="149"/>
    </row>
    <row r="576" spans="2:11" ht="15.75" customHeight="1" x14ac:dyDescent="0.4">
      <c r="B576" s="161"/>
      <c r="J576" s="162"/>
      <c r="K576" s="149"/>
    </row>
    <row r="577" spans="2:11" ht="15.75" customHeight="1" x14ac:dyDescent="0.4">
      <c r="B577" s="161"/>
      <c r="J577" s="162"/>
      <c r="K577" s="149"/>
    </row>
    <row r="578" spans="2:11" ht="15.75" customHeight="1" x14ac:dyDescent="0.4">
      <c r="B578" s="161"/>
      <c r="J578" s="162"/>
      <c r="K578" s="149"/>
    </row>
    <row r="579" spans="2:11" ht="15.75" customHeight="1" x14ac:dyDescent="0.4">
      <c r="B579" s="161"/>
      <c r="J579" s="162"/>
      <c r="K579" s="149"/>
    </row>
    <row r="580" spans="2:11" ht="15.75" customHeight="1" x14ac:dyDescent="0.4">
      <c r="B580" s="161"/>
      <c r="J580" s="162"/>
      <c r="K580" s="149"/>
    </row>
    <row r="581" spans="2:11" ht="15.75" customHeight="1" x14ac:dyDescent="0.4">
      <c r="B581" s="161"/>
      <c r="J581" s="162"/>
      <c r="K581" s="149"/>
    </row>
    <row r="582" spans="2:11" ht="15.75" customHeight="1" x14ac:dyDescent="0.4">
      <c r="B582" s="161"/>
      <c r="J582" s="162"/>
      <c r="K582" s="149"/>
    </row>
    <row r="583" spans="2:11" ht="15.75" customHeight="1" x14ac:dyDescent="0.4">
      <c r="B583" s="161"/>
      <c r="J583" s="162"/>
      <c r="K583" s="149"/>
    </row>
    <row r="584" spans="2:11" ht="15.75" customHeight="1" x14ac:dyDescent="0.4">
      <c r="B584" s="161"/>
      <c r="J584" s="162"/>
      <c r="K584" s="149"/>
    </row>
    <row r="585" spans="2:11" ht="15.75" customHeight="1" x14ac:dyDescent="0.4">
      <c r="B585" s="161"/>
      <c r="J585" s="162"/>
      <c r="K585" s="149"/>
    </row>
    <row r="586" spans="2:11" ht="15.75" customHeight="1" x14ac:dyDescent="0.4">
      <c r="B586" s="161"/>
      <c r="J586" s="162"/>
      <c r="K586" s="149"/>
    </row>
    <row r="587" spans="2:11" ht="15.75" customHeight="1" x14ac:dyDescent="0.4">
      <c r="B587" s="161"/>
      <c r="J587" s="162"/>
      <c r="K587" s="149"/>
    </row>
    <row r="588" spans="2:11" ht="15.75" customHeight="1" x14ac:dyDescent="0.4">
      <c r="B588" s="161"/>
      <c r="J588" s="162"/>
      <c r="K588" s="149"/>
    </row>
    <row r="589" spans="2:11" ht="15.75" customHeight="1" x14ac:dyDescent="0.4">
      <c r="B589" s="161"/>
      <c r="J589" s="162"/>
      <c r="K589" s="149"/>
    </row>
    <row r="590" spans="2:11" ht="15.75" customHeight="1" x14ac:dyDescent="0.4">
      <c r="B590" s="161"/>
      <c r="J590" s="162"/>
      <c r="K590" s="149"/>
    </row>
    <row r="591" spans="2:11" ht="15.75" customHeight="1" x14ac:dyDescent="0.4">
      <c r="B591" s="161"/>
      <c r="J591" s="162"/>
      <c r="K591" s="149"/>
    </row>
    <row r="592" spans="2:11" ht="15.75" customHeight="1" x14ac:dyDescent="0.4">
      <c r="B592" s="161"/>
      <c r="J592" s="162"/>
      <c r="K592" s="149"/>
    </row>
    <row r="593" spans="2:11" ht="15.75" customHeight="1" x14ac:dyDescent="0.4">
      <c r="B593" s="161"/>
      <c r="J593" s="162"/>
      <c r="K593" s="149"/>
    </row>
    <row r="594" spans="2:11" ht="15.75" customHeight="1" x14ac:dyDescent="0.4">
      <c r="B594" s="161"/>
      <c r="J594" s="162"/>
      <c r="K594" s="149"/>
    </row>
    <row r="595" spans="2:11" ht="15.75" customHeight="1" x14ac:dyDescent="0.4">
      <c r="B595" s="161"/>
      <c r="J595" s="162"/>
      <c r="K595" s="149"/>
    </row>
    <row r="596" spans="2:11" ht="15.75" customHeight="1" x14ac:dyDescent="0.4">
      <c r="B596" s="161"/>
      <c r="J596" s="162"/>
      <c r="K596" s="149"/>
    </row>
    <row r="597" spans="2:11" ht="15.75" customHeight="1" x14ac:dyDescent="0.4">
      <c r="B597" s="161"/>
      <c r="J597" s="162"/>
      <c r="K597" s="149"/>
    </row>
    <row r="598" spans="2:11" ht="15.75" customHeight="1" x14ac:dyDescent="0.4">
      <c r="B598" s="161"/>
      <c r="J598" s="162"/>
      <c r="K598" s="149"/>
    </row>
    <row r="599" spans="2:11" ht="15.75" customHeight="1" x14ac:dyDescent="0.4">
      <c r="B599" s="161"/>
      <c r="J599" s="162"/>
      <c r="K599" s="149"/>
    </row>
    <row r="600" spans="2:11" ht="15.75" customHeight="1" x14ac:dyDescent="0.4">
      <c r="B600" s="161"/>
      <c r="J600" s="162"/>
      <c r="K600" s="149"/>
    </row>
    <row r="601" spans="2:11" ht="15.75" customHeight="1" x14ac:dyDescent="0.4">
      <c r="B601" s="161"/>
      <c r="J601" s="162"/>
      <c r="K601" s="149"/>
    </row>
    <row r="602" spans="2:11" ht="15.75" customHeight="1" x14ac:dyDescent="0.4">
      <c r="B602" s="161"/>
      <c r="J602" s="162"/>
      <c r="K602" s="149"/>
    </row>
    <row r="603" spans="2:11" ht="15.75" customHeight="1" x14ac:dyDescent="0.4">
      <c r="B603" s="161"/>
      <c r="J603" s="162"/>
      <c r="K603" s="149"/>
    </row>
    <row r="604" spans="2:11" ht="15.75" customHeight="1" x14ac:dyDescent="0.4">
      <c r="B604" s="161"/>
      <c r="J604" s="162"/>
      <c r="K604" s="149"/>
    </row>
    <row r="605" spans="2:11" ht="15.75" customHeight="1" x14ac:dyDescent="0.4">
      <c r="B605" s="161"/>
      <c r="J605" s="162"/>
      <c r="K605" s="149"/>
    </row>
    <row r="606" spans="2:11" ht="15.75" customHeight="1" x14ac:dyDescent="0.4">
      <c r="B606" s="161"/>
      <c r="J606" s="162"/>
      <c r="K606" s="149"/>
    </row>
    <row r="607" spans="2:11" ht="15.75" customHeight="1" x14ac:dyDescent="0.4">
      <c r="B607" s="161"/>
      <c r="J607" s="162"/>
      <c r="K607" s="149"/>
    </row>
    <row r="608" spans="2:11" ht="15.75" customHeight="1" x14ac:dyDescent="0.4">
      <c r="B608" s="161"/>
      <c r="J608" s="162"/>
      <c r="K608" s="149"/>
    </row>
    <row r="609" spans="2:11" ht="15.75" customHeight="1" x14ac:dyDescent="0.4">
      <c r="B609" s="161"/>
      <c r="J609" s="162"/>
      <c r="K609" s="149"/>
    </row>
    <row r="610" spans="2:11" ht="15.75" customHeight="1" x14ac:dyDescent="0.4">
      <c r="B610" s="161"/>
      <c r="J610" s="162"/>
      <c r="K610" s="149"/>
    </row>
    <row r="611" spans="2:11" ht="15.75" customHeight="1" x14ac:dyDescent="0.4">
      <c r="B611" s="161"/>
      <c r="J611" s="162"/>
      <c r="K611" s="149"/>
    </row>
    <row r="612" spans="2:11" ht="15.75" customHeight="1" x14ac:dyDescent="0.4">
      <c r="B612" s="161"/>
      <c r="J612" s="162"/>
      <c r="K612" s="149"/>
    </row>
    <row r="613" spans="2:11" ht="15.75" customHeight="1" x14ac:dyDescent="0.4">
      <c r="B613" s="161"/>
      <c r="J613" s="162"/>
      <c r="K613" s="149"/>
    </row>
    <row r="614" spans="2:11" ht="15.75" customHeight="1" x14ac:dyDescent="0.4">
      <c r="B614" s="161"/>
      <c r="J614" s="162"/>
      <c r="K614" s="149"/>
    </row>
    <row r="615" spans="2:11" ht="15.75" customHeight="1" x14ac:dyDescent="0.4">
      <c r="B615" s="161"/>
      <c r="J615" s="162"/>
      <c r="K615" s="149"/>
    </row>
    <row r="616" spans="2:11" ht="15.75" customHeight="1" x14ac:dyDescent="0.4">
      <c r="B616" s="161"/>
      <c r="J616" s="162"/>
      <c r="K616" s="149"/>
    </row>
    <row r="617" spans="2:11" ht="15.75" customHeight="1" x14ac:dyDescent="0.4">
      <c r="B617" s="161"/>
      <c r="J617" s="162"/>
      <c r="K617" s="149"/>
    </row>
    <row r="618" spans="2:11" ht="15.75" customHeight="1" x14ac:dyDescent="0.4">
      <c r="B618" s="161"/>
      <c r="J618" s="162"/>
      <c r="K618" s="149"/>
    </row>
    <row r="619" spans="2:11" ht="15.75" customHeight="1" x14ac:dyDescent="0.4">
      <c r="B619" s="161"/>
      <c r="J619" s="162"/>
      <c r="K619" s="149"/>
    </row>
    <row r="620" spans="2:11" ht="15.75" customHeight="1" x14ac:dyDescent="0.4">
      <c r="B620" s="161"/>
      <c r="J620" s="162"/>
      <c r="K620" s="149"/>
    </row>
    <row r="621" spans="2:11" ht="15.75" customHeight="1" x14ac:dyDescent="0.4">
      <c r="B621" s="161"/>
      <c r="J621" s="162"/>
      <c r="K621" s="149"/>
    </row>
    <row r="622" spans="2:11" ht="15.75" customHeight="1" x14ac:dyDescent="0.4">
      <c r="B622" s="161"/>
      <c r="J622" s="162"/>
      <c r="K622" s="149"/>
    </row>
    <row r="623" spans="2:11" ht="15.75" customHeight="1" x14ac:dyDescent="0.4">
      <c r="B623" s="161"/>
      <c r="J623" s="162"/>
      <c r="K623" s="149"/>
    </row>
    <row r="624" spans="2:11" ht="15.75" customHeight="1" x14ac:dyDescent="0.4">
      <c r="B624" s="161"/>
      <c r="J624" s="162"/>
      <c r="K624" s="149"/>
    </row>
    <row r="625" spans="2:11" ht="15.75" customHeight="1" x14ac:dyDescent="0.4">
      <c r="B625" s="161"/>
      <c r="J625" s="162"/>
      <c r="K625" s="149"/>
    </row>
    <row r="626" spans="2:11" ht="15.75" customHeight="1" x14ac:dyDescent="0.4">
      <c r="B626" s="161"/>
      <c r="J626" s="162"/>
      <c r="K626" s="149"/>
    </row>
    <row r="627" spans="2:11" ht="15.75" customHeight="1" x14ac:dyDescent="0.4">
      <c r="B627" s="161"/>
      <c r="J627" s="162"/>
      <c r="K627" s="149"/>
    </row>
    <row r="628" spans="2:11" ht="15.75" customHeight="1" x14ac:dyDescent="0.4">
      <c r="B628" s="161"/>
      <c r="J628" s="162"/>
      <c r="K628" s="149"/>
    </row>
    <row r="629" spans="2:11" ht="15.75" customHeight="1" x14ac:dyDescent="0.4">
      <c r="B629" s="161"/>
      <c r="J629" s="162"/>
      <c r="K629" s="149"/>
    </row>
    <row r="630" spans="2:11" ht="15.75" customHeight="1" x14ac:dyDescent="0.4">
      <c r="B630" s="161"/>
      <c r="J630" s="162"/>
      <c r="K630" s="149"/>
    </row>
    <row r="631" spans="2:11" ht="15.75" customHeight="1" x14ac:dyDescent="0.4">
      <c r="B631" s="161"/>
      <c r="J631" s="162"/>
      <c r="K631" s="149"/>
    </row>
    <row r="632" spans="2:11" ht="15.75" customHeight="1" x14ac:dyDescent="0.4">
      <c r="B632" s="161"/>
      <c r="J632" s="162"/>
      <c r="K632" s="149"/>
    </row>
    <row r="633" spans="2:11" ht="15.75" customHeight="1" x14ac:dyDescent="0.4">
      <c r="B633" s="161"/>
      <c r="J633" s="162"/>
      <c r="K633" s="149"/>
    </row>
    <row r="634" spans="2:11" ht="15.75" customHeight="1" x14ac:dyDescent="0.4">
      <c r="B634" s="161"/>
      <c r="J634" s="162"/>
      <c r="K634" s="149"/>
    </row>
    <row r="635" spans="2:11" ht="15.75" customHeight="1" x14ac:dyDescent="0.4">
      <c r="B635" s="161"/>
      <c r="J635" s="162"/>
      <c r="K635" s="149"/>
    </row>
    <row r="636" spans="2:11" ht="15.75" customHeight="1" x14ac:dyDescent="0.4">
      <c r="B636" s="161"/>
      <c r="J636" s="162"/>
      <c r="K636" s="149"/>
    </row>
    <row r="637" spans="2:11" ht="15.75" customHeight="1" x14ac:dyDescent="0.4">
      <c r="B637" s="161"/>
      <c r="J637" s="162"/>
      <c r="K637" s="149"/>
    </row>
    <row r="638" spans="2:11" ht="15.75" customHeight="1" x14ac:dyDescent="0.4">
      <c r="B638" s="161"/>
      <c r="J638" s="162"/>
      <c r="K638" s="149"/>
    </row>
    <row r="639" spans="2:11" ht="15.75" customHeight="1" x14ac:dyDescent="0.4">
      <c r="B639" s="161"/>
      <c r="J639" s="162"/>
      <c r="K639" s="149"/>
    </row>
    <row r="640" spans="2:11" ht="15.75" customHeight="1" x14ac:dyDescent="0.4">
      <c r="B640" s="161"/>
      <c r="J640" s="162"/>
      <c r="K640" s="149"/>
    </row>
    <row r="641" spans="2:11" ht="15.75" customHeight="1" x14ac:dyDescent="0.4">
      <c r="B641" s="161"/>
      <c r="J641" s="162"/>
      <c r="K641" s="149"/>
    </row>
    <row r="642" spans="2:11" ht="15.75" customHeight="1" x14ac:dyDescent="0.4">
      <c r="B642" s="161"/>
      <c r="J642" s="162"/>
      <c r="K642" s="149"/>
    </row>
    <row r="643" spans="2:11" ht="15.75" customHeight="1" x14ac:dyDescent="0.4">
      <c r="B643" s="161"/>
      <c r="J643" s="162"/>
      <c r="K643" s="149"/>
    </row>
    <row r="644" spans="2:11" ht="15.75" customHeight="1" x14ac:dyDescent="0.4">
      <c r="B644" s="161"/>
      <c r="J644" s="162"/>
      <c r="K644" s="149"/>
    </row>
    <row r="645" spans="2:11" ht="15.75" customHeight="1" x14ac:dyDescent="0.4">
      <c r="B645" s="161"/>
      <c r="J645" s="162"/>
      <c r="K645" s="149"/>
    </row>
    <row r="646" spans="2:11" ht="15.75" customHeight="1" x14ac:dyDescent="0.4">
      <c r="B646" s="161"/>
      <c r="J646" s="162"/>
      <c r="K646" s="149"/>
    </row>
    <row r="647" spans="2:11" ht="15.75" customHeight="1" x14ac:dyDescent="0.4">
      <c r="B647" s="161"/>
      <c r="J647" s="162"/>
      <c r="K647" s="149"/>
    </row>
    <row r="648" spans="2:11" ht="15.75" customHeight="1" x14ac:dyDescent="0.4">
      <c r="B648" s="161"/>
      <c r="J648" s="162"/>
      <c r="K648" s="149"/>
    </row>
    <row r="649" spans="2:11" ht="15.75" customHeight="1" x14ac:dyDescent="0.4">
      <c r="B649" s="161"/>
      <c r="J649" s="162"/>
      <c r="K649" s="149"/>
    </row>
    <row r="650" spans="2:11" ht="15.75" customHeight="1" x14ac:dyDescent="0.4">
      <c r="B650" s="161"/>
      <c r="J650" s="162"/>
      <c r="K650" s="149"/>
    </row>
    <row r="651" spans="2:11" ht="15.75" customHeight="1" x14ac:dyDescent="0.4">
      <c r="B651" s="161"/>
      <c r="J651" s="162"/>
      <c r="K651" s="149"/>
    </row>
    <row r="652" spans="2:11" ht="15.75" customHeight="1" x14ac:dyDescent="0.4">
      <c r="B652" s="161"/>
      <c r="J652" s="162"/>
      <c r="K652" s="149"/>
    </row>
    <row r="653" spans="2:11" ht="15.75" customHeight="1" x14ac:dyDescent="0.4">
      <c r="B653" s="161"/>
      <c r="J653" s="162"/>
      <c r="K653" s="149"/>
    </row>
    <row r="654" spans="2:11" ht="15.75" customHeight="1" x14ac:dyDescent="0.4">
      <c r="B654" s="161"/>
      <c r="J654" s="162"/>
      <c r="K654" s="149"/>
    </row>
    <row r="655" spans="2:11" ht="15.75" customHeight="1" x14ac:dyDescent="0.4">
      <c r="B655" s="161"/>
      <c r="J655" s="162"/>
      <c r="K655" s="149"/>
    </row>
    <row r="656" spans="2:11" ht="15.75" customHeight="1" x14ac:dyDescent="0.4">
      <c r="B656" s="161"/>
      <c r="J656" s="162"/>
      <c r="K656" s="149"/>
    </row>
    <row r="657" spans="2:11" ht="15.75" customHeight="1" x14ac:dyDescent="0.4">
      <c r="B657" s="161"/>
      <c r="J657" s="162"/>
      <c r="K657" s="149"/>
    </row>
    <row r="658" spans="2:11" ht="15.75" customHeight="1" x14ac:dyDescent="0.4">
      <c r="B658" s="161"/>
      <c r="J658" s="162"/>
      <c r="K658" s="149"/>
    </row>
    <row r="659" spans="2:11" ht="15.75" customHeight="1" x14ac:dyDescent="0.4">
      <c r="B659" s="161"/>
      <c r="J659" s="162"/>
      <c r="K659" s="149"/>
    </row>
    <row r="660" spans="2:11" ht="15.75" customHeight="1" x14ac:dyDescent="0.4">
      <c r="B660" s="161"/>
      <c r="J660" s="162"/>
      <c r="K660" s="149"/>
    </row>
    <row r="661" spans="2:11" ht="15.75" customHeight="1" x14ac:dyDescent="0.4">
      <c r="B661" s="161"/>
      <c r="J661" s="162"/>
      <c r="K661" s="149"/>
    </row>
    <row r="662" spans="2:11" ht="15.75" customHeight="1" x14ac:dyDescent="0.4">
      <c r="B662" s="161"/>
      <c r="J662" s="162"/>
      <c r="K662" s="149"/>
    </row>
    <row r="663" spans="2:11" ht="15.75" customHeight="1" x14ac:dyDescent="0.4">
      <c r="B663" s="161"/>
      <c r="J663" s="162"/>
      <c r="K663" s="149"/>
    </row>
    <row r="664" spans="2:11" ht="15.75" customHeight="1" x14ac:dyDescent="0.4">
      <c r="B664" s="161"/>
      <c r="J664" s="162"/>
      <c r="K664" s="149"/>
    </row>
    <row r="665" spans="2:11" ht="15.75" customHeight="1" x14ac:dyDescent="0.4">
      <c r="B665" s="161"/>
      <c r="J665" s="162"/>
      <c r="K665" s="149"/>
    </row>
    <row r="666" spans="2:11" ht="15.75" customHeight="1" x14ac:dyDescent="0.4">
      <c r="B666" s="161"/>
      <c r="J666" s="162"/>
      <c r="K666" s="149"/>
    </row>
    <row r="667" spans="2:11" ht="15.75" customHeight="1" x14ac:dyDescent="0.4">
      <c r="B667" s="161"/>
      <c r="J667" s="162"/>
      <c r="K667" s="149"/>
    </row>
    <row r="668" spans="2:11" ht="15.75" customHeight="1" x14ac:dyDescent="0.4">
      <c r="B668" s="161"/>
      <c r="J668" s="162"/>
      <c r="K668" s="149"/>
    </row>
    <row r="669" spans="2:11" ht="15.75" customHeight="1" x14ac:dyDescent="0.4">
      <c r="B669" s="161"/>
      <c r="J669" s="162"/>
      <c r="K669" s="149"/>
    </row>
    <row r="670" spans="2:11" ht="15.75" customHeight="1" x14ac:dyDescent="0.4">
      <c r="B670" s="161"/>
      <c r="J670" s="162"/>
      <c r="K670" s="149"/>
    </row>
    <row r="671" spans="2:11" ht="15.75" customHeight="1" x14ac:dyDescent="0.4">
      <c r="B671" s="161"/>
      <c r="J671" s="162"/>
      <c r="K671" s="149"/>
    </row>
    <row r="672" spans="2:11" ht="15.75" customHeight="1" x14ac:dyDescent="0.4">
      <c r="B672" s="161"/>
      <c r="J672" s="162"/>
      <c r="K672" s="149"/>
    </row>
    <row r="673" spans="2:11" ht="15.75" customHeight="1" x14ac:dyDescent="0.4">
      <c r="B673" s="161"/>
      <c r="J673" s="162"/>
      <c r="K673" s="149"/>
    </row>
    <row r="674" spans="2:11" ht="15.75" customHeight="1" x14ac:dyDescent="0.4">
      <c r="B674" s="161"/>
      <c r="J674" s="162"/>
      <c r="K674" s="149"/>
    </row>
    <row r="675" spans="2:11" ht="15.75" customHeight="1" x14ac:dyDescent="0.4">
      <c r="B675" s="161"/>
      <c r="J675" s="162"/>
      <c r="K675" s="149"/>
    </row>
    <row r="676" spans="2:11" ht="15.75" customHeight="1" x14ac:dyDescent="0.4">
      <c r="B676" s="161"/>
      <c r="J676" s="162"/>
      <c r="K676" s="149"/>
    </row>
    <row r="677" spans="2:11" ht="15.75" customHeight="1" x14ac:dyDescent="0.4">
      <c r="B677" s="161"/>
      <c r="J677" s="162"/>
      <c r="K677" s="149"/>
    </row>
    <row r="678" spans="2:11" ht="15.75" customHeight="1" x14ac:dyDescent="0.4">
      <c r="B678" s="161"/>
      <c r="J678" s="162"/>
      <c r="K678" s="149"/>
    </row>
    <row r="679" spans="2:11" ht="15.75" customHeight="1" x14ac:dyDescent="0.4">
      <c r="B679" s="161"/>
      <c r="J679" s="162"/>
      <c r="K679" s="149"/>
    </row>
    <row r="680" spans="2:11" ht="15.75" customHeight="1" x14ac:dyDescent="0.4">
      <c r="B680" s="161"/>
      <c r="J680" s="162"/>
      <c r="K680" s="149"/>
    </row>
    <row r="681" spans="2:11" ht="15.75" customHeight="1" x14ac:dyDescent="0.4">
      <c r="B681" s="161"/>
      <c r="J681" s="162"/>
      <c r="K681" s="149"/>
    </row>
    <row r="682" spans="2:11" ht="15.75" customHeight="1" x14ac:dyDescent="0.4">
      <c r="B682" s="161"/>
      <c r="J682" s="162"/>
      <c r="K682" s="149"/>
    </row>
    <row r="683" spans="2:11" ht="15.75" customHeight="1" x14ac:dyDescent="0.4">
      <c r="B683" s="161"/>
      <c r="J683" s="162"/>
      <c r="K683" s="149"/>
    </row>
    <row r="684" spans="2:11" ht="15.75" customHeight="1" x14ac:dyDescent="0.4">
      <c r="B684" s="161"/>
      <c r="J684" s="162"/>
      <c r="K684" s="149"/>
    </row>
    <row r="685" spans="2:11" ht="15.75" customHeight="1" x14ac:dyDescent="0.4">
      <c r="B685" s="161"/>
      <c r="J685" s="162"/>
      <c r="K685" s="149"/>
    </row>
    <row r="686" spans="2:11" ht="15.75" customHeight="1" x14ac:dyDescent="0.4">
      <c r="B686" s="161"/>
      <c r="J686" s="162"/>
      <c r="K686" s="149"/>
    </row>
    <row r="687" spans="2:11" ht="15.75" customHeight="1" x14ac:dyDescent="0.4">
      <c r="B687" s="161"/>
      <c r="J687" s="162"/>
      <c r="K687" s="149"/>
    </row>
    <row r="688" spans="2:11" ht="15.75" customHeight="1" x14ac:dyDescent="0.4">
      <c r="B688" s="161"/>
      <c r="J688" s="162"/>
      <c r="K688" s="149"/>
    </row>
    <row r="689" spans="2:11" ht="15.75" customHeight="1" x14ac:dyDescent="0.4">
      <c r="B689" s="161"/>
      <c r="J689" s="162"/>
      <c r="K689" s="149"/>
    </row>
    <row r="690" spans="2:11" ht="15.75" customHeight="1" x14ac:dyDescent="0.4">
      <c r="B690" s="161"/>
      <c r="J690" s="162"/>
      <c r="K690" s="149"/>
    </row>
    <row r="691" spans="2:11" ht="15.75" customHeight="1" x14ac:dyDescent="0.4">
      <c r="B691" s="161"/>
      <c r="J691" s="162"/>
      <c r="K691" s="149"/>
    </row>
    <row r="692" spans="2:11" ht="15.75" customHeight="1" x14ac:dyDescent="0.4">
      <c r="B692" s="161"/>
      <c r="J692" s="162"/>
      <c r="K692" s="149"/>
    </row>
    <row r="693" spans="2:11" ht="15.75" customHeight="1" x14ac:dyDescent="0.4">
      <c r="B693" s="161"/>
      <c r="J693" s="162"/>
      <c r="K693" s="149"/>
    </row>
    <row r="694" spans="2:11" ht="15.75" customHeight="1" x14ac:dyDescent="0.4">
      <c r="B694" s="161"/>
      <c r="J694" s="162"/>
      <c r="K694" s="149"/>
    </row>
    <row r="695" spans="2:11" ht="15.75" customHeight="1" x14ac:dyDescent="0.4">
      <c r="B695" s="161"/>
      <c r="J695" s="162"/>
      <c r="K695" s="149"/>
    </row>
    <row r="696" spans="2:11" ht="15.75" customHeight="1" x14ac:dyDescent="0.4">
      <c r="B696" s="161"/>
      <c r="J696" s="162"/>
      <c r="K696" s="149"/>
    </row>
    <row r="697" spans="2:11" ht="15.75" customHeight="1" x14ac:dyDescent="0.4">
      <c r="B697" s="161"/>
      <c r="J697" s="162"/>
      <c r="K697" s="149"/>
    </row>
    <row r="698" spans="2:11" ht="15.75" customHeight="1" x14ac:dyDescent="0.4">
      <c r="B698" s="161"/>
      <c r="J698" s="162"/>
      <c r="K698" s="149"/>
    </row>
    <row r="699" spans="2:11" ht="15.75" customHeight="1" x14ac:dyDescent="0.4">
      <c r="B699" s="161"/>
      <c r="J699" s="162"/>
      <c r="K699" s="149"/>
    </row>
    <row r="700" spans="2:11" ht="15.75" customHeight="1" x14ac:dyDescent="0.4">
      <c r="B700" s="161"/>
      <c r="J700" s="162"/>
      <c r="K700" s="149"/>
    </row>
    <row r="701" spans="2:11" ht="15.75" customHeight="1" x14ac:dyDescent="0.4">
      <c r="B701" s="161"/>
      <c r="J701" s="162"/>
      <c r="K701" s="149"/>
    </row>
    <row r="702" spans="2:11" ht="15.75" customHeight="1" x14ac:dyDescent="0.4">
      <c r="B702" s="161"/>
      <c r="J702" s="162"/>
      <c r="K702" s="149"/>
    </row>
    <row r="703" spans="2:11" ht="15.75" customHeight="1" x14ac:dyDescent="0.4">
      <c r="B703" s="161"/>
      <c r="J703" s="162"/>
      <c r="K703" s="149"/>
    </row>
    <row r="704" spans="2:11" ht="15.75" customHeight="1" x14ac:dyDescent="0.4">
      <c r="B704" s="161"/>
      <c r="J704" s="162"/>
      <c r="K704" s="149"/>
    </row>
    <row r="705" spans="2:11" ht="15.75" customHeight="1" x14ac:dyDescent="0.4">
      <c r="B705" s="161"/>
      <c r="J705" s="162"/>
      <c r="K705" s="149"/>
    </row>
    <row r="706" spans="2:11" ht="15.75" customHeight="1" x14ac:dyDescent="0.4">
      <c r="B706" s="161"/>
      <c r="J706" s="162"/>
      <c r="K706" s="149"/>
    </row>
    <row r="707" spans="2:11" ht="15.75" customHeight="1" x14ac:dyDescent="0.4">
      <c r="B707" s="161"/>
      <c r="J707" s="162"/>
      <c r="K707" s="149"/>
    </row>
    <row r="708" spans="2:11" ht="15.75" customHeight="1" x14ac:dyDescent="0.4">
      <c r="B708" s="161"/>
      <c r="J708" s="162"/>
      <c r="K708" s="149"/>
    </row>
    <row r="709" spans="2:11" ht="15.75" customHeight="1" x14ac:dyDescent="0.4">
      <c r="B709" s="161"/>
      <c r="J709" s="162"/>
      <c r="K709" s="149"/>
    </row>
    <row r="710" spans="2:11" ht="15.75" customHeight="1" x14ac:dyDescent="0.4">
      <c r="B710" s="161"/>
      <c r="J710" s="162"/>
      <c r="K710" s="149"/>
    </row>
    <row r="711" spans="2:11" ht="15.75" customHeight="1" x14ac:dyDescent="0.4">
      <c r="B711" s="161"/>
      <c r="J711" s="162"/>
      <c r="K711" s="149"/>
    </row>
    <row r="712" spans="2:11" ht="15.75" customHeight="1" x14ac:dyDescent="0.4">
      <c r="B712" s="161"/>
      <c r="J712" s="162"/>
      <c r="K712" s="149"/>
    </row>
    <row r="713" spans="2:11" ht="15.75" customHeight="1" x14ac:dyDescent="0.4">
      <c r="B713" s="161"/>
      <c r="J713" s="162"/>
      <c r="K713" s="149"/>
    </row>
    <row r="714" spans="2:11" ht="15.75" customHeight="1" x14ac:dyDescent="0.4">
      <c r="B714" s="161"/>
      <c r="J714" s="162"/>
      <c r="K714" s="149"/>
    </row>
    <row r="715" spans="2:11" ht="15.75" customHeight="1" x14ac:dyDescent="0.4">
      <c r="B715" s="161"/>
      <c r="J715" s="162"/>
      <c r="K715" s="149"/>
    </row>
    <row r="716" spans="2:11" ht="15.75" customHeight="1" x14ac:dyDescent="0.4">
      <c r="B716" s="161"/>
      <c r="J716" s="162"/>
      <c r="K716" s="149"/>
    </row>
    <row r="717" spans="2:11" ht="15.75" customHeight="1" x14ac:dyDescent="0.4">
      <c r="B717" s="161"/>
      <c r="J717" s="162"/>
      <c r="K717" s="149"/>
    </row>
    <row r="718" spans="2:11" ht="15.75" customHeight="1" x14ac:dyDescent="0.4">
      <c r="B718" s="161"/>
      <c r="J718" s="162"/>
      <c r="K718" s="149"/>
    </row>
    <row r="719" spans="2:11" ht="15.75" customHeight="1" x14ac:dyDescent="0.4">
      <c r="B719" s="161"/>
      <c r="J719" s="162"/>
      <c r="K719" s="149"/>
    </row>
    <row r="720" spans="2:11" ht="15.75" customHeight="1" x14ac:dyDescent="0.4">
      <c r="B720" s="161"/>
      <c r="J720" s="162"/>
      <c r="K720" s="149"/>
    </row>
    <row r="721" spans="2:11" ht="15.75" customHeight="1" x14ac:dyDescent="0.4">
      <c r="B721" s="161"/>
      <c r="J721" s="162"/>
      <c r="K721" s="149"/>
    </row>
    <row r="722" spans="2:11" ht="15.75" customHeight="1" x14ac:dyDescent="0.4">
      <c r="B722" s="161"/>
      <c r="J722" s="162"/>
      <c r="K722" s="149"/>
    </row>
    <row r="723" spans="2:11" ht="15.75" customHeight="1" x14ac:dyDescent="0.4">
      <c r="B723" s="161"/>
      <c r="J723" s="162"/>
      <c r="K723" s="149"/>
    </row>
    <row r="724" spans="2:11" ht="15.75" customHeight="1" x14ac:dyDescent="0.4">
      <c r="B724" s="161"/>
      <c r="J724" s="162"/>
      <c r="K724" s="149"/>
    </row>
    <row r="725" spans="2:11" ht="15.75" customHeight="1" x14ac:dyDescent="0.4">
      <c r="B725" s="161"/>
      <c r="J725" s="162"/>
      <c r="K725" s="149"/>
    </row>
    <row r="726" spans="2:11" ht="15.75" customHeight="1" x14ac:dyDescent="0.4">
      <c r="B726" s="161"/>
      <c r="J726" s="162"/>
      <c r="K726" s="149"/>
    </row>
    <row r="727" spans="2:11" ht="15.75" customHeight="1" x14ac:dyDescent="0.4">
      <c r="B727" s="161"/>
      <c r="J727" s="162"/>
      <c r="K727" s="149"/>
    </row>
    <row r="728" spans="2:11" ht="15.75" customHeight="1" x14ac:dyDescent="0.4">
      <c r="B728" s="161"/>
      <c r="J728" s="162"/>
      <c r="K728" s="149"/>
    </row>
    <row r="729" spans="2:11" ht="15.75" customHeight="1" x14ac:dyDescent="0.4">
      <c r="B729" s="161"/>
      <c r="J729" s="162"/>
      <c r="K729" s="149"/>
    </row>
    <row r="730" spans="2:11" ht="15.75" customHeight="1" x14ac:dyDescent="0.4">
      <c r="B730" s="161"/>
      <c r="J730" s="162"/>
      <c r="K730" s="149"/>
    </row>
    <row r="731" spans="2:11" ht="15.75" customHeight="1" x14ac:dyDescent="0.4">
      <c r="B731" s="161"/>
      <c r="J731" s="162"/>
      <c r="K731" s="149"/>
    </row>
    <row r="732" spans="2:11" ht="15.75" customHeight="1" x14ac:dyDescent="0.4">
      <c r="B732" s="161"/>
      <c r="J732" s="162"/>
      <c r="K732" s="149"/>
    </row>
    <row r="733" spans="2:11" ht="15.75" customHeight="1" x14ac:dyDescent="0.4">
      <c r="B733" s="161"/>
      <c r="J733" s="162"/>
      <c r="K733" s="149"/>
    </row>
    <row r="734" spans="2:11" ht="15.75" customHeight="1" x14ac:dyDescent="0.4">
      <c r="B734" s="161"/>
      <c r="J734" s="162"/>
      <c r="K734" s="149"/>
    </row>
    <row r="735" spans="2:11" ht="15.75" customHeight="1" x14ac:dyDescent="0.4">
      <c r="B735" s="161"/>
      <c r="J735" s="162"/>
      <c r="K735" s="149"/>
    </row>
    <row r="736" spans="2:11" ht="15.75" customHeight="1" x14ac:dyDescent="0.4">
      <c r="B736" s="161"/>
      <c r="J736" s="162"/>
      <c r="K736" s="149"/>
    </row>
    <row r="737" spans="2:11" ht="15.75" customHeight="1" x14ac:dyDescent="0.4">
      <c r="B737" s="161"/>
      <c r="J737" s="162"/>
      <c r="K737" s="149"/>
    </row>
    <row r="738" spans="2:11" ht="15.75" customHeight="1" x14ac:dyDescent="0.4">
      <c r="B738" s="161"/>
      <c r="J738" s="162"/>
      <c r="K738" s="149"/>
    </row>
    <row r="739" spans="2:11" ht="15.75" customHeight="1" x14ac:dyDescent="0.4">
      <c r="B739" s="161"/>
      <c r="J739" s="162"/>
      <c r="K739" s="149"/>
    </row>
    <row r="740" spans="2:11" ht="15.75" customHeight="1" x14ac:dyDescent="0.4">
      <c r="B740" s="161"/>
      <c r="J740" s="162"/>
      <c r="K740" s="149"/>
    </row>
    <row r="741" spans="2:11" ht="15.75" customHeight="1" x14ac:dyDescent="0.4">
      <c r="B741" s="161"/>
      <c r="J741" s="162"/>
      <c r="K741" s="149"/>
    </row>
    <row r="742" spans="2:11" ht="15.75" customHeight="1" x14ac:dyDescent="0.4">
      <c r="B742" s="161"/>
      <c r="J742" s="162"/>
      <c r="K742" s="149"/>
    </row>
    <row r="743" spans="2:11" ht="15.75" customHeight="1" x14ac:dyDescent="0.4">
      <c r="B743" s="161"/>
      <c r="J743" s="162"/>
      <c r="K743" s="149"/>
    </row>
    <row r="744" spans="2:11" ht="15.75" customHeight="1" x14ac:dyDescent="0.4">
      <c r="B744" s="161"/>
      <c r="J744" s="162"/>
      <c r="K744" s="149"/>
    </row>
    <row r="745" spans="2:11" ht="15.75" customHeight="1" x14ac:dyDescent="0.4">
      <c r="B745" s="161"/>
      <c r="J745" s="162"/>
      <c r="K745" s="149"/>
    </row>
    <row r="746" spans="2:11" ht="15.75" customHeight="1" x14ac:dyDescent="0.4">
      <c r="B746" s="161"/>
      <c r="J746" s="162"/>
      <c r="K746" s="149"/>
    </row>
    <row r="747" spans="2:11" ht="15.75" customHeight="1" x14ac:dyDescent="0.4">
      <c r="B747" s="161"/>
      <c r="J747" s="162"/>
      <c r="K747" s="149"/>
    </row>
    <row r="748" spans="2:11" ht="15.75" customHeight="1" x14ac:dyDescent="0.4">
      <c r="B748" s="161"/>
      <c r="J748" s="162"/>
      <c r="K748" s="149"/>
    </row>
    <row r="749" spans="2:11" ht="15.75" customHeight="1" x14ac:dyDescent="0.4">
      <c r="B749" s="161"/>
      <c r="J749" s="162"/>
      <c r="K749" s="149"/>
    </row>
    <row r="750" spans="2:11" ht="15.75" customHeight="1" x14ac:dyDescent="0.4">
      <c r="B750" s="161"/>
      <c r="J750" s="162"/>
      <c r="K750" s="149"/>
    </row>
    <row r="751" spans="2:11" ht="15.75" customHeight="1" x14ac:dyDescent="0.4">
      <c r="B751" s="161"/>
      <c r="J751" s="162"/>
      <c r="K751" s="149"/>
    </row>
    <row r="752" spans="2:11" ht="15.75" customHeight="1" x14ac:dyDescent="0.4">
      <c r="B752" s="161"/>
      <c r="J752" s="162"/>
      <c r="K752" s="149"/>
    </row>
    <row r="753" spans="2:11" ht="15.75" customHeight="1" x14ac:dyDescent="0.4">
      <c r="B753" s="161"/>
      <c r="J753" s="162"/>
      <c r="K753" s="149"/>
    </row>
    <row r="754" spans="2:11" ht="15.75" customHeight="1" x14ac:dyDescent="0.4">
      <c r="B754" s="161"/>
      <c r="J754" s="162"/>
      <c r="K754" s="149"/>
    </row>
    <row r="755" spans="2:11" ht="15.75" customHeight="1" x14ac:dyDescent="0.4">
      <c r="B755" s="161"/>
      <c r="J755" s="162"/>
      <c r="K755" s="149"/>
    </row>
    <row r="756" spans="2:11" ht="15.75" customHeight="1" x14ac:dyDescent="0.4">
      <c r="B756" s="161"/>
      <c r="J756" s="162"/>
      <c r="K756" s="149"/>
    </row>
    <row r="757" spans="2:11" ht="15.75" customHeight="1" x14ac:dyDescent="0.4">
      <c r="B757" s="161"/>
      <c r="J757" s="162"/>
      <c r="K757" s="149"/>
    </row>
    <row r="758" spans="2:11" ht="15.75" customHeight="1" x14ac:dyDescent="0.4">
      <c r="B758" s="161"/>
      <c r="J758" s="162"/>
      <c r="K758" s="149"/>
    </row>
    <row r="759" spans="2:11" ht="15.75" customHeight="1" x14ac:dyDescent="0.4">
      <c r="B759" s="161"/>
      <c r="J759" s="162"/>
      <c r="K759" s="149"/>
    </row>
    <row r="760" spans="2:11" ht="15.75" customHeight="1" x14ac:dyDescent="0.4">
      <c r="B760" s="161"/>
      <c r="J760" s="162"/>
      <c r="K760" s="149"/>
    </row>
    <row r="761" spans="2:11" ht="15.75" customHeight="1" x14ac:dyDescent="0.4">
      <c r="B761" s="161"/>
      <c r="J761" s="162"/>
      <c r="K761" s="149"/>
    </row>
    <row r="762" spans="2:11" ht="15.75" customHeight="1" x14ac:dyDescent="0.4">
      <c r="B762" s="161"/>
      <c r="J762" s="162"/>
      <c r="K762" s="149"/>
    </row>
    <row r="763" spans="2:11" ht="15.75" customHeight="1" x14ac:dyDescent="0.4">
      <c r="B763" s="161"/>
      <c r="J763" s="162"/>
      <c r="K763" s="149"/>
    </row>
    <row r="764" spans="2:11" ht="15.75" customHeight="1" x14ac:dyDescent="0.4">
      <c r="B764" s="161"/>
      <c r="J764" s="162"/>
      <c r="K764" s="149"/>
    </row>
    <row r="765" spans="2:11" ht="15.75" customHeight="1" x14ac:dyDescent="0.4">
      <c r="B765" s="161"/>
      <c r="J765" s="162"/>
      <c r="K765" s="149"/>
    </row>
    <row r="766" spans="2:11" ht="15.75" customHeight="1" x14ac:dyDescent="0.4">
      <c r="B766" s="161"/>
      <c r="J766" s="162"/>
      <c r="K766" s="149"/>
    </row>
    <row r="767" spans="2:11" ht="15.75" customHeight="1" x14ac:dyDescent="0.4">
      <c r="B767" s="161"/>
      <c r="J767" s="162"/>
      <c r="K767" s="149"/>
    </row>
    <row r="768" spans="2:11" ht="15.75" customHeight="1" x14ac:dyDescent="0.4">
      <c r="B768" s="161"/>
      <c r="J768" s="162"/>
      <c r="K768" s="149"/>
    </row>
    <row r="769" spans="2:11" ht="15.75" customHeight="1" x14ac:dyDescent="0.4">
      <c r="B769" s="161"/>
      <c r="J769" s="162"/>
      <c r="K769" s="149"/>
    </row>
    <row r="770" spans="2:11" ht="15.75" customHeight="1" x14ac:dyDescent="0.4">
      <c r="B770" s="161"/>
      <c r="J770" s="162"/>
      <c r="K770" s="149"/>
    </row>
    <row r="771" spans="2:11" ht="15.75" customHeight="1" x14ac:dyDescent="0.4">
      <c r="B771" s="161"/>
      <c r="J771" s="162"/>
      <c r="K771" s="149"/>
    </row>
    <row r="772" spans="2:11" ht="15.75" customHeight="1" x14ac:dyDescent="0.4">
      <c r="B772" s="161"/>
      <c r="J772" s="162"/>
      <c r="K772" s="149"/>
    </row>
    <row r="773" spans="2:11" ht="15.75" customHeight="1" x14ac:dyDescent="0.4">
      <c r="B773" s="161"/>
      <c r="J773" s="162"/>
      <c r="K773" s="149"/>
    </row>
    <row r="774" spans="2:11" ht="15.75" customHeight="1" x14ac:dyDescent="0.4">
      <c r="B774" s="161"/>
      <c r="J774" s="162"/>
      <c r="K774" s="149"/>
    </row>
    <row r="775" spans="2:11" ht="15.75" customHeight="1" x14ac:dyDescent="0.4">
      <c r="B775" s="161"/>
      <c r="J775" s="162"/>
      <c r="K775" s="149"/>
    </row>
    <row r="776" spans="2:11" ht="15.75" customHeight="1" x14ac:dyDescent="0.4">
      <c r="B776" s="161"/>
      <c r="J776" s="162"/>
      <c r="K776" s="149"/>
    </row>
    <row r="777" spans="2:11" ht="15.75" customHeight="1" x14ac:dyDescent="0.4">
      <c r="B777" s="161"/>
      <c r="J777" s="162"/>
      <c r="K777" s="149"/>
    </row>
    <row r="778" spans="2:11" ht="15.75" customHeight="1" x14ac:dyDescent="0.4">
      <c r="B778" s="161"/>
      <c r="J778" s="162"/>
      <c r="K778" s="149"/>
    </row>
    <row r="779" spans="2:11" ht="15.75" customHeight="1" x14ac:dyDescent="0.4">
      <c r="B779" s="161"/>
      <c r="J779" s="162"/>
      <c r="K779" s="149"/>
    </row>
    <row r="780" spans="2:11" ht="15.75" customHeight="1" x14ac:dyDescent="0.4">
      <c r="B780" s="161"/>
      <c r="J780" s="162"/>
      <c r="K780" s="149"/>
    </row>
    <row r="781" spans="2:11" ht="15.75" customHeight="1" x14ac:dyDescent="0.4">
      <c r="B781" s="161"/>
      <c r="J781" s="162"/>
      <c r="K781" s="149"/>
    </row>
    <row r="782" spans="2:11" ht="15.75" customHeight="1" x14ac:dyDescent="0.4">
      <c r="B782" s="161"/>
      <c r="J782" s="162"/>
      <c r="K782" s="149"/>
    </row>
    <row r="783" spans="2:11" ht="15.75" customHeight="1" x14ac:dyDescent="0.4">
      <c r="B783" s="161"/>
      <c r="J783" s="162"/>
      <c r="K783" s="149"/>
    </row>
    <row r="784" spans="2:11" ht="15.75" customHeight="1" x14ac:dyDescent="0.4">
      <c r="B784" s="161"/>
      <c r="J784" s="162"/>
      <c r="K784" s="149"/>
    </row>
    <row r="785" spans="2:11" ht="15.75" customHeight="1" x14ac:dyDescent="0.4">
      <c r="B785" s="161"/>
      <c r="J785" s="162"/>
      <c r="K785" s="149"/>
    </row>
    <row r="786" spans="2:11" ht="15.75" customHeight="1" x14ac:dyDescent="0.4">
      <c r="B786" s="161"/>
      <c r="J786" s="162"/>
      <c r="K786" s="149"/>
    </row>
    <row r="787" spans="2:11" ht="15.75" customHeight="1" x14ac:dyDescent="0.4">
      <c r="B787" s="161"/>
      <c r="J787" s="162"/>
      <c r="K787" s="149"/>
    </row>
    <row r="788" spans="2:11" ht="15.75" customHeight="1" x14ac:dyDescent="0.4">
      <c r="B788" s="161"/>
      <c r="J788" s="162"/>
      <c r="K788" s="149"/>
    </row>
    <row r="789" spans="2:11" ht="15.75" customHeight="1" x14ac:dyDescent="0.4">
      <c r="B789" s="161"/>
      <c r="J789" s="162"/>
      <c r="K789" s="149"/>
    </row>
    <row r="790" spans="2:11" ht="15.75" customHeight="1" x14ac:dyDescent="0.4">
      <c r="B790" s="161"/>
      <c r="J790" s="162"/>
      <c r="K790" s="149"/>
    </row>
    <row r="791" spans="2:11" ht="15.75" customHeight="1" x14ac:dyDescent="0.4">
      <c r="B791" s="161"/>
      <c r="J791" s="162"/>
      <c r="K791" s="149"/>
    </row>
    <row r="792" spans="2:11" ht="15.75" customHeight="1" x14ac:dyDescent="0.4">
      <c r="B792" s="161"/>
      <c r="J792" s="162"/>
      <c r="K792" s="149"/>
    </row>
    <row r="793" spans="2:11" ht="15.75" customHeight="1" x14ac:dyDescent="0.4">
      <c r="B793" s="161"/>
      <c r="J793" s="162"/>
      <c r="K793" s="149"/>
    </row>
    <row r="794" spans="2:11" ht="15.75" customHeight="1" x14ac:dyDescent="0.4">
      <c r="B794" s="161"/>
      <c r="J794" s="162"/>
      <c r="K794" s="149"/>
    </row>
    <row r="795" spans="2:11" ht="15.75" customHeight="1" x14ac:dyDescent="0.4">
      <c r="B795" s="161"/>
      <c r="J795" s="162"/>
      <c r="K795" s="149"/>
    </row>
    <row r="796" spans="2:11" ht="15.75" customHeight="1" x14ac:dyDescent="0.4">
      <c r="B796" s="161"/>
      <c r="J796" s="162"/>
      <c r="K796" s="149"/>
    </row>
    <row r="797" spans="2:11" ht="15.75" customHeight="1" x14ac:dyDescent="0.4">
      <c r="B797" s="161"/>
      <c r="J797" s="162"/>
      <c r="K797" s="149"/>
    </row>
    <row r="798" spans="2:11" ht="15.75" customHeight="1" x14ac:dyDescent="0.4">
      <c r="B798" s="161"/>
      <c r="J798" s="162"/>
      <c r="K798" s="149"/>
    </row>
    <row r="799" spans="2:11" ht="15.75" customHeight="1" x14ac:dyDescent="0.4">
      <c r="B799" s="161"/>
      <c r="J799" s="162"/>
      <c r="K799" s="149"/>
    </row>
    <row r="800" spans="2:11" ht="15.75" customHeight="1" x14ac:dyDescent="0.4">
      <c r="B800" s="161"/>
      <c r="J800" s="162"/>
      <c r="K800" s="149"/>
    </row>
    <row r="801" spans="2:11" ht="15.75" customHeight="1" x14ac:dyDescent="0.4">
      <c r="B801" s="161"/>
      <c r="J801" s="162"/>
      <c r="K801" s="149"/>
    </row>
    <row r="802" spans="2:11" ht="15.75" customHeight="1" x14ac:dyDescent="0.4">
      <c r="B802" s="161"/>
      <c r="J802" s="162"/>
      <c r="K802" s="149"/>
    </row>
    <row r="803" spans="2:11" ht="15.75" customHeight="1" x14ac:dyDescent="0.4">
      <c r="B803" s="161"/>
      <c r="J803" s="162"/>
      <c r="K803" s="149"/>
    </row>
    <row r="804" spans="2:11" ht="15.75" customHeight="1" x14ac:dyDescent="0.4">
      <c r="B804" s="161"/>
      <c r="J804" s="162"/>
      <c r="K804" s="149"/>
    </row>
    <row r="805" spans="2:11" ht="15.75" customHeight="1" x14ac:dyDescent="0.4">
      <c r="B805" s="161"/>
      <c r="J805" s="162"/>
      <c r="K805" s="149"/>
    </row>
    <row r="806" spans="2:11" ht="15.75" customHeight="1" x14ac:dyDescent="0.4">
      <c r="B806" s="161"/>
      <c r="J806" s="162"/>
      <c r="K806" s="149"/>
    </row>
    <row r="807" spans="2:11" ht="15.75" customHeight="1" x14ac:dyDescent="0.4">
      <c r="B807" s="161"/>
      <c r="J807" s="162"/>
      <c r="K807" s="149"/>
    </row>
    <row r="808" spans="2:11" ht="15.75" customHeight="1" x14ac:dyDescent="0.4">
      <c r="B808" s="161"/>
      <c r="J808" s="162"/>
      <c r="K808" s="149"/>
    </row>
    <row r="809" spans="2:11" ht="15.75" customHeight="1" x14ac:dyDescent="0.4">
      <c r="B809" s="161"/>
      <c r="J809" s="162"/>
      <c r="K809" s="149"/>
    </row>
    <row r="810" spans="2:11" ht="15.75" customHeight="1" x14ac:dyDescent="0.4">
      <c r="B810" s="161"/>
      <c r="J810" s="162"/>
      <c r="K810" s="149"/>
    </row>
    <row r="811" spans="2:11" ht="15.75" customHeight="1" x14ac:dyDescent="0.4">
      <c r="B811" s="161"/>
      <c r="J811" s="162"/>
      <c r="K811" s="149"/>
    </row>
    <row r="812" spans="2:11" ht="15.75" customHeight="1" x14ac:dyDescent="0.4">
      <c r="B812" s="161"/>
      <c r="J812" s="162"/>
      <c r="K812" s="149"/>
    </row>
    <row r="813" spans="2:11" ht="15.75" customHeight="1" x14ac:dyDescent="0.4">
      <c r="B813" s="161"/>
      <c r="J813" s="162"/>
      <c r="K813" s="149"/>
    </row>
    <row r="814" spans="2:11" ht="15.75" customHeight="1" x14ac:dyDescent="0.4">
      <c r="B814" s="161"/>
      <c r="J814" s="162"/>
      <c r="K814" s="149"/>
    </row>
    <row r="815" spans="2:11" ht="15.75" customHeight="1" x14ac:dyDescent="0.4">
      <c r="B815" s="161"/>
      <c r="J815" s="162"/>
      <c r="K815" s="149"/>
    </row>
    <row r="816" spans="2:11" ht="15.75" customHeight="1" x14ac:dyDescent="0.4">
      <c r="B816" s="161"/>
      <c r="J816" s="162"/>
      <c r="K816" s="149"/>
    </row>
    <row r="817" spans="2:11" ht="15.75" customHeight="1" x14ac:dyDescent="0.4">
      <c r="B817" s="161"/>
      <c r="J817" s="162"/>
      <c r="K817" s="149"/>
    </row>
    <row r="818" spans="2:11" ht="15.75" customHeight="1" x14ac:dyDescent="0.4">
      <c r="B818" s="161"/>
      <c r="J818" s="162"/>
      <c r="K818" s="149"/>
    </row>
    <row r="819" spans="2:11" ht="15.75" customHeight="1" x14ac:dyDescent="0.4">
      <c r="B819" s="161"/>
      <c r="J819" s="162"/>
      <c r="K819" s="149"/>
    </row>
    <row r="820" spans="2:11" ht="15.75" customHeight="1" x14ac:dyDescent="0.4">
      <c r="B820" s="161"/>
      <c r="J820" s="162"/>
      <c r="K820" s="149"/>
    </row>
    <row r="821" spans="2:11" ht="15.75" customHeight="1" x14ac:dyDescent="0.4">
      <c r="B821" s="161"/>
      <c r="J821" s="162"/>
      <c r="K821" s="149"/>
    </row>
    <row r="822" spans="2:11" ht="15.75" customHeight="1" x14ac:dyDescent="0.4">
      <c r="B822" s="161"/>
      <c r="J822" s="162"/>
      <c r="K822" s="149"/>
    </row>
    <row r="823" spans="2:11" ht="15.75" customHeight="1" x14ac:dyDescent="0.4">
      <c r="B823" s="161"/>
      <c r="J823" s="162"/>
      <c r="K823" s="149"/>
    </row>
    <row r="824" spans="2:11" ht="15.75" customHeight="1" x14ac:dyDescent="0.4">
      <c r="B824" s="161"/>
      <c r="J824" s="162"/>
      <c r="K824" s="149"/>
    </row>
    <row r="825" spans="2:11" ht="15.75" customHeight="1" x14ac:dyDescent="0.4">
      <c r="B825" s="161"/>
      <c r="J825" s="162"/>
      <c r="K825" s="149"/>
    </row>
    <row r="826" spans="2:11" ht="15.75" customHeight="1" x14ac:dyDescent="0.4">
      <c r="B826" s="161"/>
      <c r="J826" s="162"/>
      <c r="K826" s="149"/>
    </row>
    <row r="827" spans="2:11" ht="15.75" customHeight="1" x14ac:dyDescent="0.4">
      <c r="B827" s="161"/>
      <c r="J827" s="162"/>
      <c r="K827" s="149"/>
    </row>
    <row r="828" spans="2:11" ht="15.75" customHeight="1" x14ac:dyDescent="0.4">
      <c r="B828" s="161"/>
      <c r="J828" s="162"/>
      <c r="K828" s="149"/>
    </row>
    <row r="829" spans="2:11" ht="15.75" customHeight="1" x14ac:dyDescent="0.4">
      <c r="B829" s="161"/>
      <c r="J829" s="162"/>
      <c r="K829" s="149"/>
    </row>
    <row r="830" spans="2:11" ht="15.75" customHeight="1" x14ac:dyDescent="0.4">
      <c r="B830" s="161"/>
      <c r="J830" s="162"/>
      <c r="K830" s="149"/>
    </row>
    <row r="831" spans="2:11" ht="15.75" customHeight="1" x14ac:dyDescent="0.4">
      <c r="B831" s="161"/>
      <c r="J831" s="162"/>
      <c r="K831" s="149"/>
    </row>
    <row r="832" spans="2:11" ht="15.75" customHeight="1" x14ac:dyDescent="0.4">
      <c r="B832" s="161"/>
      <c r="J832" s="162"/>
      <c r="K832" s="149"/>
    </row>
    <row r="833" spans="2:11" ht="15.75" customHeight="1" x14ac:dyDescent="0.4">
      <c r="B833" s="161"/>
      <c r="J833" s="162"/>
      <c r="K833" s="149"/>
    </row>
    <row r="834" spans="2:11" ht="15.75" customHeight="1" x14ac:dyDescent="0.4">
      <c r="B834" s="161"/>
      <c r="J834" s="162"/>
      <c r="K834" s="149"/>
    </row>
    <row r="835" spans="2:11" ht="15.75" customHeight="1" x14ac:dyDescent="0.4">
      <c r="B835" s="161"/>
      <c r="J835" s="162"/>
      <c r="K835" s="149"/>
    </row>
    <row r="836" spans="2:11" ht="15.75" customHeight="1" x14ac:dyDescent="0.4">
      <c r="B836" s="161"/>
      <c r="J836" s="162"/>
      <c r="K836" s="149"/>
    </row>
    <row r="837" spans="2:11" ht="15.75" customHeight="1" x14ac:dyDescent="0.4">
      <c r="B837" s="161"/>
      <c r="J837" s="162"/>
      <c r="K837" s="149"/>
    </row>
    <row r="838" spans="2:11" ht="15.75" customHeight="1" x14ac:dyDescent="0.4">
      <c r="B838" s="161"/>
      <c r="J838" s="162"/>
      <c r="K838" s="149"/>
    </row>
    <row r="839" spans="2:11" ht="15.75" customHeight="1" x14ac:dyDescent="0.4">
      <c r="B839" s="161"/>
      <c r="J839" s="162"/>
      <c r="K839" s="149"/>
    </row>
    <row r="840" spans="2:11" ht="15.75" customHeight="1" x14ac:dyDescent="0.4">
      <c r="B840" s="161"/>
      <c r="J840" s="162"/>
      <c r="K840" s="149"/>
    </row>
    <row r="841" spans="2:11" ht="15.75" customHeight="1" x14ac:dyDescent="0.4">
      <c r="B841" s="161"/>
      <c r="J841" s="162"/>
      <c r="K841" s="149"/>
    </row>
    <row r="842" spans="2:11" ht="15.75" customHeight="1" x14ac:dyDescent="0.4">
      <c r="B842" s="161"/>
      <c r="J842" s="162"/>
      <c r="K842" s="149"/>
    </row>
    <row r="843" spans="2:11" ht="15.75" customHeight="1" x14ac:dyDescent="0.4">
      <c r="B843" s="161"/>
      <c r="J843" s="162"/>
      <c r="K843" s="149"/>
    </row>
    <row r="844" spans="2:11" ht="15.75" customHeight="1" x14ac:dyDescent="0.4">
      <c r="B844" s="161"/>
      <c r="J844" s="162"/>
      <c r="K844" s="149"/>
    </row>
    <row r="845" spans="2:11" ht="15.75" customHeight="1" x14ac:dyDescent="0.4">
      <c r="B845" s="161"/>
      <c r="J845" s="162"/>
      <c r="K845" s="149"/>
    </row>
    <row r="846" spans="2:11" ht="15.75" customHeight="1" x14ac:dyDescent="0.4">
      <c r="B846" s="161"/>
      <c r="J846" s="162"/>
      <c r="K846" s="149"/>
    </row>
    <row r="847" spans="2:11" ht="15.75" customHeight="1" x14ac:dyDescent="0.4">
      <c r="B847" s="161"/>
      <c r="J847" s="162"/>
      <c r="K847" s="149"/>
    </row>
    <row r="848" spans="2:11" ht="15.75" customHeight="1" x14ac:dyDescent="0.4">
      <c r="B848" s="161"/>
      <c r="J848" s="162"/>
      <c r="K848" s="149"/>
    </row>
    <row r="849" spans="2:11" ht="15.75" customHeight="1" x14ac:dyDescent="0.4">
      <c r="B849" s="161"/>
      <c r="J849" s="162"/>
      <c r="K849" s="149"/>
    </row>
    <row r="850" spans="2:11" ht="15.75" customHeight="1" x14ac:dyDescent="0.4">
      <c r="B850" s="161"/>
      <c r="J850" s="162"/>
      <c r="K850" s="149"/>
    </row>
    <row r="851" spans="2:11" ht="15.75" customHeight="1" x14ac:dyDescent="0.4">
      <c r="B851" s="161"/>
      <c r="J851" s="162"/>
      <c r="K851" s="149"/>
    </row>
    <row r="852" spans="2:11" ht="15.75" customHeight="1" x14ac:dyDescent="0.4">
      <c r="B852" s="161"/>
      <c r="J852" s="162"/>
      <c r="K852" s="149"/>
    </row>
    <row r="853" spans="2:11" ht="15.75" customHeight="1" x14ac:dyDescent="0.4">
      <c r="B853" s="161"/>
      <c r="J853" s="162"/>
      <c r="K853" s="149"/>
    </row>
    <row r="854" spans="2:11" ht="15.75" customHeight="1" x14ac:dyDescent="0.4">
      <c r="B854" s="161"/>
      <c r="J854" s="162"/>
      <c r="K854" s="149"/>
    </row>
    <row r="855" spans="2:11" ht="15.75" customHeight="1" x14ac:dyDescent="0.4">
      <c r="B855" s="161"/>
      <c r="J855" s="162"/>
      <c r="K855" s="149"/>
    </row>
    <row r="856" spans="2:11" ht="15.75" customHeight="1" x14ac:dyDescent="0.4">
      <c r="B856" s="161"/>
      <c r="J856" s="162"/>
      <c r="K856" s="149"/>
    </row>
    <row r="857" spans="2:11" ht="15.75" customHeight="1" x14ac:dyDescent="0.4">
      <c r="B857" s="161"/>
      <c r="J857" s="162"/>
      <c r="K857" s="149"/>
    </row>
    <row r="858" spans="2:11" ht="15.75" customHeight="1" x14ac:dyDescent="0.4">
      <c r="B858" s="161"/>
      <c r="J858" s="162"/>
      <c r="K858" s="149"/>
    </row>
    <row r="859" spans="2:11" ht="15.75" customHeight="1" x14ac:dyDescent="0.4">
      <c r="B859" s="161"/>
      <c r="J859" s="162"/>
      <c r="K859" s="149"/>
    </row>
    <row r="860" spans="2:11" ht="15.75" customHeight="1" x14ac:dyDescent="0.4">
      <c r="B860" s="161"/>
      <c r="J860" s="162"/>
      <c r="K860" s="149"/>
    </row>
    <row r="861" spans="2:11" ht="15.75" customHeight="1" x14ac:dyDescent="0.4">
      <c r="B861" s="161"/>
      <c r="J861" s="162"/>
      <c r="K861" s="149"/>
    </row>
    <row r="862" spans="2:11" ht="15.75" customHeight="1" x14ac:dyDescent="0.4">
      <c r="B862" s="161"/>
      <c r="J862" s="162"/>
      <c r="K862" s="149"/>
    </row>
    <row r="863" spans="2:11" ht="15.75" customHeight="1" x14ac:dyDescent="0.4">
      <c r="B863" s="161"/>
      <c r="J863" s="162"/>
      <c r="K863" s="149"/>
    </row>
    <row r="864" spans="2:11" ht="15.75" customHeight="1" x14ac:dyDescent="0.4">
      <c r="B864" s="161"/>
      <c r="J864" s="162"/>
      <c r="K864" s="149"/>
    </row>
    <row r="865" spans="2:11" ht="15.75" customHeight="1" x14ac:dyDescent="0.4">
      <c r="B865" s="161"/>
      <c r="J865" s="162"/>
      <c r="K865" s="149"/>
    </row>
    <row r="866" spans="2:11" ht="15.75" customHeight="1" x14ac:dyDescent="0.4">
      <c r="B866" s="161"/>
      <c r="J866" s="162"/>
      <c r="K866" s="149"/>
    </row>
    <row r="867" spans="2:11" ht="15.75" customHeight="1" x14ac:dyDescent="0.4">
      <c r="B867" s="161"/>
      <c r="J867" s="162"/>
      <c r="K867" s="149"/>
    </row>
    <row r="868" spans="2:11" ht="15.75" customHeight="1" x14ac:dyDescent="0.4">
      <c r="B868" s="161"/>
      <c r="J868" s="162"/>
      <c r="K868" s="149"/>
    </row>
    <row r="869" spans="2:11" ht="15.75" customHeight="1" x14ac:dyDescent="0.4">
      <c r="B869" s="161"/>
      <c r="J869" s="162"/>
      <c r="K869" s="149"/>
    </row>
    <row r="870" spans="2:11" ht="15.75" customHeight="1" x14ac:dyDescent="0.4">
      <c r="B870" s="161"/>
      <c r="J870" s="162"/>
      <c r="K870" s="149"/>
    </row>
    <row r="871" spans="2:11" ht="15.75" customHeight="1" x14ac:dyDescent="0.4">
      <c r="B871" s="161"/>
      <c r="J871" s="162"/>
      <c r="K871" s="149"/>
    </row>
    <row r="872" spans="2:11" ht="15.75" customHeight="1" x14ac:dyDescent="0.4">
      <c r="B872" s="161"/>
      <c r="J872" s="162"/>
      <c r="K872" s="149"/>
    </row>
    <row r="873" spans="2:11" ht="15.75" customHeight="1" x14ac:dyDescent="0.4">
      <c r="B873" s="161"/>
      <c r="J873" s="162"/>
      <c r="K873" s="149"/>
    </row>
    <row r="874" spans="2:11" ht="15.75" customHeight="1" x14ac:dyDescent="0.4">
      <c r="B874" s="161"/>
      <c r="J874" s="162"/>
      <c r="K874" s="149"/>
    </row>
    <row r="875" spans="2:11" ht="15.75" customHeight="1" x14ac:dyDescent="0.4">
      <c r="B875" s="161"/>
      <c r="J875" s="162"/>
      <c r="K875" s="149"/>
    </row>
    <row r="876" spans="2:11" ht="15.75" customHeight="1" x14ac:dyDescent="0.4">
      <c r="B876" s="161"/>
      <c r="J876" s="162"/>
      <c r="K876" s="149"/>
    </row>
    <row r="877" spans="2:11" ht="15.75" customHeight="1" x14ac:dyDescent="0.4">
      <c r="B877" s="161"/>
      <c r="J877" s="162"/>
      <c r="K877" s="149"/>
    </row>
    <row r="878" spans="2:11" ht="15.75" customHeight="1" x14ac:dyDescent="0.4">
      <c r="B878" s="161"/>
      <c r="J878" s="162"/>
      <c r="K878" s="149"/>
    </row>
    <row r="879" spans="2:11" ht="15.75" customHeight="1" x14ac:dyDescent="0.4">
      <c r="B879" s="161"/>
      <c r="J879" s="162"/>
      <c r="K879" s="149"/>
    </row>
    <row r="880" spans="2:11" ht="15.75" customHeight="1" x14ac:dyDescent="0.4">
      <c r="B880" s="161"/>
      <c r="J880" s="162"/>
      <c r="K880" s="149"/>
    </row>
    <row r="881" spans="2:11" ht="15.75" customHeight="1" x14ac:dyDescent="0.4">
      <c r="B881" s="161"/>
      <c r="J881" s="162"/>
      <c r="K881" s="149"/>
    </row>
    <row r="882" spans="2:11" ht="15.75" customHeight="1" x14ac:dyDescent="0.4">
      <c r="B882" s="161"/>
      <c r="J882" s="162"/>
      <c r="K882" s="149"/>
    </row>
    <row r="883" spans="2:11" ht="15.75" customHeight="1" x14ac:dyDescent="0.4">
      <c r="B883" s="161"/>
      <c r="J883" s="162"/>
      <c r="K883" s="149"/>
    </row>
    <row r="884" spans="2:11" ht="15.75" customHeight="1" x14ac:dyDescent="0.4">
      <c r="B884" s="161"/>
      <c r="J884" s="162"/>
      <c r="K884" s="149"/>
    </row>
    <row r="885" spans="2:11" ht="15.75" customHeight="1" x14ac:dyDescent="0.4">
      <c r="B885" s="161"/>
      <c r="J885" s="162"/>
      <c r="K885" s="149"/>
    </row>
    <row r="886" spans="2:11" ht="15.75" customHeight="1" x14ac:dyDescent="0.4">
      <c r="B886" s="161"/>
      <c r="J886" s="162"/>
      <c r="K886" s="149"/>
    </row>
    <row r="887" spans="2:11" ht="15.75" customHeight="1" x14ac:dyDescent="0.4">
      <c r="B887" s="161"/>
      <c r="J887" s="162"/>
      <c r="K887" s="149"/>
    </row>
    <row r="888" spans="2:11" ht="15.75" customHeight="1" x14ac:dyDescent="0.4">
      <c r="B888" s="161"/>
      <c r="J888" s="162"/>
      <c r="K888" s="149"/>
    </row>
    <row r="889" spans="2:11" ht="15.75" customHeight="1" x14ac:dyDescent="0.4">
      <c r="B889" s="161"/>
      <c r="J889" s="162"/>
      <c r="K889" s="149"/>
    </row>
    <row r="890" spans="2:11" ht="15.75" customHeight="1" x14ac:dyDescent="0.4">
      <c r="B890" s="161"/>
      <c r="J890" s="162"/>
      <c r="K890" s="149"/>
    </row>
    <row r="891" spans="2:11" ht="15.75" customHeight="1" x14ac:dyDescent="0.4">
      <c r="B891" s="161"/>
      <c r="J891" s="162"/>
      <c r="K891" s="149"/>
    </row>
    <row r="892" spans="2:11" ht="15.75" customHeight="1" x14ac:dyDescent="0.4">
      <c r="B892" s="161"/>
      <c r="J892" s="162"/>
      <c r="K892" s="149"/>
    </row>
    <row r="893" spans="2:11" ht="15.75" customHeight="1" x14ac:dyDescent="0.4">
      <c r="B893" s="161"/>
      <c r="J893" s="162"/>
      <c r="K893" s="149"/>
    </row>
    <row r="894" spans="2:11" ht="15.75" customHeight="1" x14ac:dyDescent="0.4">
      <c r="B894" s="161"/>
      <c r="J894" s="162"/>
      <c r="K894" s="149"/>
    </row>
    <row r="895" spans="2:11" ht="15.75" customHeight="1" x14ac:dyDescent="0.4">
      <c r="B895" s="161"/>
      <c r="J895" s="162"/>
      <c r="K895" s="149"/>
    </row>
    <row r="896" spans="2:11" ht="15.75" customHeight="1" x14ac:dyDescent="0.4">
      <c r="B896" s="161"/>
      <c r="J896" s="162"/>
      <c r="K896" s="149"/>
    </row>
    <row r="897" spans="2:11" ht="15.75" customHeight="1" x14ac:dyDescent="0.4">
      <c r="B897" s="161"/>
      <c r="J897" s="162"/>
      <c r="K897" s="149"/>
    </row>
    <row r="898" spans="2:11" ht="15.75" customHeight="1" x14ac:dyDescent="0.4">
      <c r="B898" s="161"/>
      <c r="J898" s="162"/>
      <c r="K898" s="149"/>
    </row>
    <row r="899" spans="2:11" ht="15.75" customHeight="1" x14ac:dyDescent="0.4">
      <c r="B899" s="161"/>
      <c r="J899" s="162"/>
      <c r="K899" s="149"/>
    </row>
    <row r="900" spans="2:11" ht="15.75" customHeight="1" x14ac:dyDescent="0.4">
      <c r="B900" s="161"/>
      <c r="J900" s="162"/>
      <c r="K900" s="149"/>
    </row>
    <row r="901" spans="2:11" ht="15.75" customHeight="1" x14ac:dyDescent="0.4">
      <c r="B901" s="161"/>
      <c r="J901" s="162"/>
      <c r="K901" s="149"/>
    </row>
    <row r="902" spans="2:11" ht="15.75" customHeight="1" x14ac:dyDescent="0.4">
      <c r="B902" s="161"/>
      <c r="J902" s="162"/>
      <c r="K902" s="149"/>
    </row>
    <row r="903" spans="2:11" ht="15.75" customHeight="1" x14ac:dyDescent="0.4">
      <c r="B903" s="161"/>
      <c r="J903" s="162"/>
      <c r="K903" s="149"/>
    </row>
    <row r="904" spans="2:11" ht="15.75" customHeight="1" x14ac:dyDescent="0.4">
      <c r="B904" s="161"/>
      <c r="J904" s="162"/>
      <c r="K904" s="149"/>
    </row>
    <row r="905" spans="2:11" ht="15.75" customHeight="1" x14ac:dyDescent="0.4">
      <c r="B905" s="161"/>
      <c r="J905" s="162"/>
      <c r="K905" s="149"/>
    </row>
    <row r="906" spans="2:11" ht="15.75" customHeight="1" x14ac:dyDescent="0.4">
      <c r="B906" s="161"/>
      <c r="J906" s="162"/>
      <c r="K906" s="149"/>
    </row>
    <row r="907" spans="2:11" ht="15.75" customHeight="1" x14ac:dyDescent="0.4">
      <c r="B907" s="161"/>
      <c r="J907" s="162"/>
      <c r="K907" s="149"/>
    </row>
    <row r="908" spans="2:11" ht="15.75" customHeight="1" x14ac:dyDescent="0.4">
      <c r="B908" s="161"/>
      <c r="J908" s="162"/>
      <c r="K908" s="149"/>
    </row>
    <row r="909" spans="2:11" ht="15.75" customHeight="1" x14ac:dyDescent="0.4">
      <c r="B909" s="161"/>
      <c r="J909" s="162"/>
      <c r="K909" s="149"/>
    </row>
    <row r="910" spans="2:11" ht="15.75" customHeight="1" x14ac:dyDescent="0.4">
      <c r="B910" s="161"/>
      <c r="J910" s="162"/>
      <c r="K910" s="149"/>
    </row>
    <row r="911" spans="2:11" ht="15.75" customHeight="1" x14ac:dyDescent="0.4">
      <c r="B911" s="161"/>
      <c r="J911" s="162"/>
      <c r="K911" s="149"/>
    </row>
    <row r="912" spans="2:11" ht="15.75" customHeight="1" x14ac:dyDescent="0.4">
      <c r="B912" s="161"/>
      <c r="J912" s="162"/>
      <c r="K912" s="149"/>
    </row>
    <row r="913" spans="2:11" ht="15.75" customHeight="1" x14ac:dyDescent="0.4">
      <c r="B913" s="161"/>
      <c r="J913" s="162"/>
      <c r="K913" s="149"/>
    </row>
    <row r="914" spans="2:11" ht="15.75" customHeight="1" x14ac:dyDescent="0.4">
      <c r="B914" s="161"/>
      <c r="J914" s="162"/>
      <c r="K914" s="149"/>
    </row>
    <row r="915" spans="2:11" ht="15.75" customHeight="1" x14ac:dyDescent="0.4">
      <c r="B915" s="161"/>
      <c r="J915" s="162"/>
      <c r="K915" s="149"/>
    </row>
    <row r="916" spans="2:11" ht="15.75" customHeight="1" x14ac:dyDescent="0.4">
      <c r="B916" s="161"/>
      <c r="J916" s="162"/>
      <c r="K916" s="149"/>
    </row>
    <row r="917" spans="2:11" ht="15.75" customHeight="1" x14ac:dyDescent="0.4">
      <c r="B917" s="161"/>
      <c r="J917" s="162"/>
      <c r="K917" s="149"/>
    </row>
    <row r="918" spans="2:11" ht="15.75" customHeight="1" x14ac:dyDescent="0.4">
      <c r="B918" s="161"/>
      <c r="J918" s="162"/>
      <c r="K918" s="149"/>
    </row>
    <row r="919" spans="2:11" ht="15.75" customHeight="1" x14ac:dyDescent="0.4">
      <c r="B919" s="161"/>
      <c r="J919" s="162"/>
      <c r="K919" s="149"/>
    </row>
    <row r="920" spans="2:11" ht="15.75" customHeight="1" x14ac:dyDescent="0.4">
      <c r="B920" s="161"/>
      <c r="J920" s="162"/>
      <c r="K920" s="149"/>
    </row>
    <row r="921" spans="2:11" ht="15.75" customHeight="1" x14ac:dyDescent="0.4">
      <c r="B921" s="161"/>
      <c r="J921" s="162"/>
      <c r="K921" s="149"/>
    </row>
    <row r="922" spans="2:11" ht="15.75" customHeight="1" x14ac:dyDescent="0.4">
      <c r="B922" s="161"/>
      <c r="J922" s="162"/>
      <c r="K922" s="149"/>
    </row>
    <row r="923" spans="2:11" ht="15.75" customHeight="1" x14ac:dyDescent="0.4">
      <c r="B923" s="161"/>
      <c r="J923" s="162"/>
      <c r="K923" s="149"/>
    </row>
    <row r="924" spans="2:11" ht="15.75" customHeight="1" x14ac:dyDescent="0.4">
      <c r="B924" s="161"/>
      <c r="J924" s="162"/>
      <c r="K924" s="149"/>
    </row>
    <row r="925" spans="2:11" ht="15.75" customHeight="1" x14ac:dyDescent="0.4">
      <c r="B925" s="161"/>
      <c r="J925" s="162"/>
      <c r="K925" s="149"/>
    </row>
    <row r="926" spans="2:11" ht="15.75" customHeight="1" x14ac:dyDescent="0.4">
      <c r="B926" s="161"/>
      <c r="J926" s="162"/>
      <c r="K926" s="149"/>
    </row>
    <row r="927" spans="2:11" ht="15.75" customHeight="1" x14ac:dyDescent="0.4">
      <c r="B927" s="161"/>
      <c r="J927" s="162"/>
      <c r="K927" s="149"/>
    </row>
    <row r="928" spans="2:11" ht="15.75" customHeight="1" x14ac:dyDescent="0.4">
      <c r="B928" s="161"/>
      <c r="J928" s="162"/>
      <c r="K928" s="149"/>
    </row>
    <row r="929" spans="2:11" ht="15.75" customHeight="1" x14ac:dyDescent="0.4">
      <c r="B929" s="161"/>
      <c r="J929" s="162"/>
      <c r="K929" s="149"/>
    </row>
    <row r="930" spans="2:11" ht="15.75" customHeight="1" x14ac:dyDescent="0.4">
      <c r="B930" s="161"/>
      <c r="J930" s="162"/>
      <c r="K930" s="149"/>
    </row>
    <row r="931" spans="2:11" ht="15.75" customHeight="1" x14ac:dyDescent="0.4">
      <c r="B931" s="161"/>
      <c r="J931" s="162"/>
      <c r="K931" s="149"/>
    </row>
    <row r="932" spans="2:11" ht="15.75" customHeight="1" x14ac:dyDescent="0.4">
      <c r="B932" s="161"/>
      <c r="J932" s="162"/>
      <c r="K932" s="149"/>
    </row>
    <row r="933" spans="2:11" ht="15.75" customHeight="1" x14ac:dyDescent="0.4">
      <c r="B933" s="161"/>
      <c r="J933" s="162"/>
      <c r="K933" s="149"/>
    </row>
    <row r="934" spans="2:11" ht="15.75" customHeight="1" x14ac:dyDescent="0.4">
      <c r="B934" s="161"/>
      <c r="J934" s="162"/>
      <c r="K934" s="149"/>
    </row>
    <row r="935" spans="2:11" ht="15.75" customHeight="1" x14ac:dyDescent="0.4">
      <c r="B935" s="161"/>
      <c r="J935" s="162"/>
      <c r="K935" s="149"/>
    </row>
    <row r="936" spans="2:11" ht="15.75" customHeight="1" x14ac:dyDescent="0.4">
      <c r="B936" s="161"/>
      <c r="J936" s="162"/>
      <c r="K936" s="149"/>
    </row>
    <row r="937" spans="2:11" ht="15.75" customHeight="1" x14ac:dyDescent="0.4">
      <c r="B937" s="161"/>
      <c r="J937" s="162"/>
      <c r="K937" s="149"/>
    </row>
    <row r="938" spans="2:11" ht="15.75" customHeight="1" x14ac:dyDescent="0.4">
      <c r="B938" s="161"/>
      <c r="J938" s="162"/>
      <c r="K938" s="149"/>
    </row>
    <row r="939" spans="2:11" ht="15.75" customHeight="1" x14ac:dyDescent="0.4">
      <c r="B939" s="161"/>
      <c r="J939" s="162"/>
      <c r="K939" s="149"/>
    </row>
    <row r="940" spans="2:11" ht="15.75" customHeight="1" x14ac:dyDescent="0.4">
      <c r="B940" s="161"/>
      <c r="J940" s="162"/>
      <c r="K940" s="149"/>
    </row>
    <row r="941" spans="2:11" ht="15.75" customHeight="1" x14ac:dyDescent="0.4">
      <c r="B941" s="161"/>
      <c r="J941" s="162"/>
      <c r="K941" s="149"/>
    </row>
    <row r="942" spans="2:11" ht="15.75" customHeight="1" x14ac:dyDescent="0.4">
      <c r="B942" s="161"/>
      <c r="J942" s="162"/>
      <c r="K942" s="149"/>
    </row>
    <row r="943" spans="2:11" ht="15.75" customHeight="1" x14ac:dyDescent="0.4">
      <c r="B943" s="161"/>
      <c r="J943" s="162"/>
      <c r="K943" s="149"/>
    </row>
    <row r="944" spans="2:11" ht="15.75" customHeight="1" x14ac:dyDescent="0.4">
      <c r="B944" s="161"/>
      <c r="J944" s="162"/>
      <c r="K944" s="149"/>
    </row>
    <row r="945" spans="2:11" ht="15.75" customHeight="1" x14ac:dyDescent="0.4">
      <c r="B945" s="161"/>
      <c r="J945" s="162"/>
      <c r="K945" s="149"/>
    </row>
    <row r="946" spans="2:11" ht="15.75" customHeight="1" x14ac:dyDescent="0.4">
      <c r="B946" s="161"/>
      <c r="J946" s="162"/>
      <c r="K946" s="149"/>
    </row>
    <row r="947" spans="2:11" ht="15.75" customHeight="1" x14ac:dyDescent="0.4">
      <c r="B947" s="161"/>
      <c r="J947" s="162"/>
      <c r="K947" s="149"/>
    </row>
    <row r="948" spans="2:11" ht="15.75" customHeight="1" x14ac:dyDescent="0.4">
      <c r="B948" s="161"/>
      <c r="J948" s="162"/>
      <c r="K948" s="149"/>
    </row>
    <row r="949" spans="2:11" ht="15.75" customHeight="1" x14ac:dyDescent="0.4">
      <c r="B949" s="161"/>
      <c r="J949" s="162"/>
      <c r="K949" s="149"/>
    </row>
    <row r="950" spans="2:11" ht="15.75" customHeight="1" x14ac:dyDescent="0.4">
      <c r="B950" s="161"/>
      <c r="J950" s="162"/>
      <c r="K950" s="149"/>
    </row>
    <row r="951" spans="2:11" ht="15.75" customHeight="1" x14ac:dyDescent="0.4">
      <c r="B951" s="161"/>
      <c r="J951" s="162"/>
      <c r="K951" s="149"/>
    </row>
    <row r="952" spans="2:11" ht="15.75" customHeight="1" x14ac:dyDescent="0.4">
      <c r="B952" s="161"/>
      <c r="J952" s="162"/>
      <c r="K952" s="149"/>
    </row>
    <row r="953" spans="2:11" ht="15.75" customHeight="1" x14ac:dyDescent="0.4">
      <c r="B953" s="161"/>
      <c r="J953" s="162"/>
      <c r="K953" s="149"/>
    </row>
    <row r="954" spans="2:11" ht="15.75" customHeight="1" x14ac:dyDescent="0.4">
      <c r="B954" s="161"/>
      <c r="J954" s="162"/>
      <c r="K954" s="149"/>
    </row>
    <row r="955" spans="2:11" ht="15.75" customHeight="1" x14ac:dyDescent="0.4">
      <c r="B955" s="161"/>
      <c r="J955" s="162"/>
      <c r="K955" s="149"/>
    </row>
    <row r="956" spans="2:11" ht="15.75" customHeight="1" x14ac:dyDescent="0.4">
      <c r="B956" s="161"/>
      <c r="J956" s="162"/>
      <c r="K956" s="149"/>
    </row>
    <row r="957" spans="2:11" ht="15.75" customHeight="1" x14ac:dyDescent="0.4">
      <c r="B957" s="161"/>
      <c r="J957" s="162"/>
      <c r="K957" s="149"/>
    </row>
    <row r="958" spans="2:11" ht="15.75" customHeight="1" x14ac:dyDescent="0.4">
      <c r="B958" s="161"/>
      <c r="J958" s="162"/>
      <c r="K958" s="149"/>
    </row>
    <row r="959" spans="2:11" ht="15.75" customHeight="1" x14ac:dyDescent="0.4">
      <c r="B959" s="161"/>
      <c r="J959" s="162"/>
      <c r="K959" s="149"/>
    </row>
    <row r="960" spans="2:11" ht="15.75" customHeight="1" x14ac:dyDescent="0.4">
      <c r="B960" s="161"/>
      <c r="J960" s="162"/>
      <c r="K960" s="149"/>
    </row>
    <row r="961" spans="2:11" ht="15.75" customHeight="1" x14ac:dyDescent="0.4">
      <c r="B961" s="161"/>
      <c r="J961" s="162"/>
      <c r="K961" s="149"/>
    </row>
    <row r="962" spans="2:11" ht="15.75" customHeight="1" x14ac:dyDescent="0.4">
      <c r="B962" s="161"/>
      <c r="J962" s="162"/>
      <c r="K962" s="149"/>
    </row>
    <row r="963" spans="2:11" ht="15.75" customHeight="1" x14ac:dyDescent="0.4">
      <c r="B963" s="161"/>
      <c r="J963" s="162"/>
      <c r="K963" s="149"/>
    </row>
    <row r="964" spans="2:11" ht="15.75" customHeight="1" x14ac:dyDescent="0.4">
      <c r="B964" s="161"/>
      <c r="J964" s="162"/>
      <c r="K964" s="149"/>
    </row>
    <row r="965" spans="2:11" ht="15.75" customHeight="1" x14ac:dyDescent="0.4">
      <c r="B965" s="161"/>
      <c r="J965" s="162"/>
      <c r="K965" s="149"/>
    </row>
    <row r="966" spans="2:11" ht="15.75" customHeight="1" x14ac:dyDescent="0.4">
      <c r="B966" s="161"/>
      <c r="J966" s="162"/>
      <c r="K966" s="149"/>
    </row>
    <row r="967" spans="2:11" ht="15.75" customHeight="1" x14ac:dyDescent="0.4">
      <c r="B967" s="161"/>
      <c r="J967" s="162"/>
      <c r="K967" s="149"/>
    </row>
    <row r="968" spans="2:11" ht="15.75" customHeight="1" x14ac:dyDescent="0.4">
      <c r="B968" s="161"/>
      <c r="J968" s="162"/>
      <c r="K968" s="149"/>
    </row>
    <row r="969" spans="2:11" ht="15.75" customHeight="1" x14ac:dyDescent="0.4">
      <c r="B969" s="161"/>
      <c r="J969" s="162"/>
      <c r="K969" s="149"/>
    </row>
    <row r="970" spans="2:11" ht="15.75" customHeight="1" x14ac:dyDescent="0.4">
      <c r="B970" s="161"/>
      <c r="J970" s="162"/>
      <c r="K970" s="149"/>
    </row>
    <row r="971" spans="2:11" ht="15.75" customHeight="1" x14ac:dyDescent="0.4">
      <c r="B971" s="161"/>
      <c r="J971" s="162"/>
      <c r="K971" s="149"/>
    </row>
    <row r="972" spans="2:11" ht="15.75" customHeight="1" x14ac:dyDescent="0.4">
      <c r="B972" s="161"/>
      <c r="J972" s="162"/>
      <c r="K972" s="149"/>
    </row>
    <row r="973" spans="2:11" ht="15.75" customHeight="1" x14ac:dyDescent="0.4">
      <c r="B973" s="161"/>
      <c r="J973" s="162"/>
      <c r="K973" s="149"/>
    </row>
    <row r="974" spans="2:11" ht="15.75" customHeight="1" x14ac:dyDescent="0.4">
      <c r="B974" s="161"/>
      <c r="J974" s="162"/>
      <c r="K974" s="149"/>
    </row>
    <row r="975" spans="2:11" ht="15.75" customHeight="1" x14ac:dyDescent="0.4">
      <c r="B975" s="161"/>
      <c r="J975" s="162"/>
      <c r="K975" s="149"/>
    </row>
    <row r="976" spans="2:11" ht="15.75" customHeight="1" x14ac:dyDescent="0.4">
      <c r="B976" s="161"/>
      <c r="J976" s="162"/>
      <c r="K976" s="149"/>
    </row>
    <row r="977" spans="2:11" ht="15.75" customHeight="1" x14ac:dyDescent="0.4">
      <c r="B977" s="161"/>
      <c r="J977" s="162"/>
      <c r="K977" s="149"/>
    </row>
    <row r="978" spans="2:11" ht="15.75" customHeight="1" x14ac:dyDescent="0.4">
      <c r="B978" s="161"/>
      <c r="J978" s="162"/>
      <c r="K978" s="149"/>
    </row>
    <row r="979" spans="2:11" ht="15.75" customHeight="1" x14ac:dyDescent="0.4">
      <c r="B979" s="161"/>
      <c r="J979" s="162"/>
      <c r="K979" s="149"/>
    </row>
    <row r="980" spans="2:11" ht="15.75" customHeight="1" x14ac:dyDescent="0.4">
      <c r="B980" s="161"/>
      <c r="J980" s="162"/>
      <c r="K980" s="149"/>
    </row>
    <row r="981" spans="2:11" ht="15.75" customHeight="1" x14ac:dyDescent="0.4">
      <c r="B981" s="161"/>
      <c r="J981" s="162"/>
      <c r="K981" s="149"/>
    </row>
    <row r="982" spans="2:11" ht="15.75" customHeight="1" x14ac:dyDescent="0.4">
      <c r="B982" s="161"/>
      <c r="J982" s="162"/>
      <c r="K982" s="149"/>
    </row>
    <row r="983" spans="2:11" ht="15.75" customHeight="1" x14ac:dyDescent="0.4">
      <c r="B983" s="161"/>
      <c r="J983" s="162"/>
      <c r="K983" s="149"/>
    </row>
    <row r="984" spans="2:11" ht="15.75" customHeight="1" x14ac:dyDescent="0.4">
      <c r="B984" s="161"/>
      <c r="J984" s="162"/>
      <c r="K984" s="149"/>
    </row>
    <row r="985" spans="2:11" ht="15.75" customHeight="1" x14ac:dyDescent="0.4">
      <c r="B985" s="161"/>
      <c r="J985" s="162"/>
      <c r="K985" s="149"/>
    </row>
    <row r="986" spans="2:11" ht="15.75" customHeight="1" x14ac:dyDescent="0.4">
      <c r="B986" s="161"/>
      <c r="J986" s="162"/>
      <c r="K986" s="149"/>
    </row>
    <row r="987" spans="2:11" ht="15.75" customHeight="1" x14ac:dyDescent="0.4">
      <c r="B987" s="161"/>
      <c r="J987" s="162"/>
      <c r="K987" s="149"/>
    </row>
    <row r="988" spans="2:11" ht="15.75" customHeight="1" x14ac:dyDescent="0.4">
      <c r="B988" s="161"/>
      <c r="J988" s="162"/>
      <c r="K988" s="149"/>
    </row>
    <row r="989" spans="2:11" ht="15.75" customHeight="1" x14ac:dyDescent="0.4">
      <c r="B989" s="161"/>
      <c r="J989" s="162"/>
      <c r="K989" s="149"/>
    </row>
    <row r="990" spans="2:11" ht="15.75" customHeight="1" x14ac:dyDescent="0.4">
      <c r="B990" s="161"/>
      <c r="J990" s="162"/>
      <c r="K990" s="149"/>
    </row>
    <row r="991" spans="2:11" ht="15.75" customHeight="1" x14ac:dyDescent="0.4">
      <c r="B991" s="161"/>
      <c r="J991" s="162"/>
      <c r="K991" s="149"/>
    </row>
    <row r="992" spans="2:11" ht="15.75" customHeight="1" x14ac:dyDescent="0.4">
      <c r="B992" s="161"/>
      <c r="J992" s="162"/>
      <c r="K992" s="149"/>
    </row>
    <row r="993" spans="2:11" ht="15.75" customHeight="1" x14ac:dyDescent="0.4">
      <c r="B993" s="161"/>
      <c r="J993" s="162"/>
      <c r="K993" s="149"/>
    </row>
    <row r="994" spans="2:11" ht="15.75" customHeight="1" x14ac:dyDescent="0.4">
      <c r="B994" s="161"/>
      <c r="J994" s="162"/>
      <c r="K994" s="149"/>
    </row>
    <row r="995" spans="2:11" ht="15.75" customHeight="1" x14ac:dyDescent="0.4">
      <c r="B995" s="161"/>
      <c r="J995" s="162"/>
      <c r="K995" s="149"/>
    </row>
    <row r="996" spans="2:11" ht="15.75" customHeight="1" x14ac:dyDescent="0.4">
      <c r="B996" s="161"/>
      <c r="J996" s="162"/>
      <c r="K996" s="149"/>
    </row>
    <row r="997" spans="2:11" ht="15.75" customHeight="1" x14ac:dyDescent="0.4">
      <c r="B997" s="161"/>
      <c r="J997" s="162"/>
      <c r="K997" s="149"/>
    </row>
    <row r="998" spans="2:11" ht="15.75" customHeight="1" x14ac:dyDescent="0.4">
      <c r="B998" s="161"/>
      <c r="J998" s="162"/>
      <c r="K998" s="149"/>
    </row>
    <row r="999" spans="2:11" ht="15.75" customHeight="1" x14ac:dyDescent="0.4">
      <c r="B999" s="161"/>
      <c r="J999" s="162"/>
      <c r="K999" s="149"/>
    </row>
    <row r="1000" spans="2:11" ht="15.75" customHeight="1" x14ac:dyDescent="0.4">
      <c r="B1000" s="161"/>
      <c r="J1000" s="162"/>
      <c r="K1000" s="149"/>
    </row>
    <row r="1001" spans="2:11" ht="15.75" customHeight="1" x14ac:dyDescent="0.4">
      <c r="B1001" s="161"/>
      <c r="J1001" s="162"/>
      <c r="K1001" s="149"/>
    </row>
    <row r="1002" spans="2:11" ht="15.75" customHeight="1" x14ac:dyDescent="0.4">
      <c r="B1002" s="161"/>
      <c r="J1002" s="162"/>
      <c r="K1002" s="149"/>
    </row>
    <row r="1003" spans="2:11" ht="15.75" customHeight="1" x14ac:dyDescent="0.4">
      <c r="B1003" s="161"/>
      <c r="J1003" s="162"/>
      <c r="K1003" s="149"/>
    </row>
    <row r="1004" spans="2:11" ht="15.75" customHeight="1" x14ac:dyDescent="0.4">
      <c r="B1004" s="161"/>
      <c r="J1004" s="162"/>
      <c r="K1004" s="149"/>
    </row>
    <row r="1005" spans="2:11" ht="15.75" customHeight="1" x14ac:dyDescent="0.4">
      <c r="B1005" s="161"/>
      <c r="J1005" s="162"/>
      <c r="K1005" s="149"/>
    </row>
    <row r="1006" spans="2:11" ht="15.75" customHeight="1" x14ac:dyDescent="0.4">
      <c r="B1006" s="161"/>
      <c r="J1006" s="162"/>
      <c r="K1006" s="149"/>
    </row>
    <row r="1007" spans="2:11" ht="15.75" customHeight="1" x14ac:dyDescent="0.4">
      <c r="B1007" s="161"/>
      <c r="J1007" s="162"/>
      <c r="K1007" s="149"/>
    </row>
    <row r="1008" spans="2:11" ht="15.75" customHeight="1" x14ac:dyDescent="0.4">
      <c r="B1008" s="161"/>
      <c r="J1008" s="162"/>
      <c r="K1008" s="149"/>
    </row>
    <row r="1009" spans="2:11" ht="15.75" customHeight="1" x14ac:dyDescent="0.4">
      <c r="B1009" s="161"/>
      <c r="J1009" s="162"/>
      <c r="K1009" s="149"/>
    </row>
    <row r="1010" spans="2:11" ht="15.75" customHeight="1" x14ac:dyDescent="0.4">
      <c r="B1010" s="161"/>
      <c r="J1010" s="162"/>
      <c r="K1010" s="149"/>
    </row>
    <row r="1011" spans="2:11" ht="15.75" customHeight="1" x14ac:dyDescent="0.4">
      <c r="B1011" s="161"/>
      <c r="J1011" s="162"/>
      <c r="K1011" s="149"/>
    </row>
    <row r="1012" spans="2:11" ht="15.75" customHeight="1" x14ac:dyDescent="0.4">
      <c r="B1012" s="161"/>
      <c r="J1012" s="162"/>
      <c r="K1012" s="149"/>
    </row>
    <row r="1013" spans="2:11" ht="15.75" customHeight="1" x14ac:dyDescent="0.4">
      <c r="B1013" s="161"/>
      <c r="J1013" s="162"/>
      <c r="K1013" s="149"/>
    </row>
    <row r="1014" spans="2:11" ht="15.75" customHeight="1" x14ac:dyDescent="0.4">
      <c r="B1014" s="161"/>
      <c r="J1014" s="162"/>
      <c r="K1014" s="149"/>
    </row>
    <row r="1015" spans="2:11" ht="15.75" customHeight="1" x14ac:dyDescent="0.4">
      <c r="B1015" s="161"/>
      <c r="J1015" s="162"/>
      <c r="K1015" s="149"/>
    </row>
    <row r="1016" spans="2:11" ht="15.75" customHeight="1" x14ac:dyDescent="0.4">
      <c r="B1016" s="161"/>
      <c r="J1016" s="162"/>
      <c r="K1016" s="149"/>
    </row>
    <row r="1017" spans="2:11" ht="15.75" customHeight="1" x14ac:dyDescent="0.4">
      <c r="B1017" s="161"/>
      <c r="J1017" s="162"/>
      <c r="K1017" s="149"/>
    </row>
    <row r="1018" spans="2:11" ht="15.75" customHeight="1" x14ac:dyDescent="0.4">
      <c r="B1018" s="161"/>
      <c r="J1018" s="162"/>
      <c r="K1018" s="149"/>
    </row>
    <row r="1019" spans="2:11" ht="15.75" customHeight="1" x14ac:dyDescent="0.4">
      <c r="B1019" s="161"/>
      <c r="J1019" s="162"/>
      <c r="K1019" s="149"/>
    </row>
    <row r="1020" spans="2:11" ht="15.75" customHeight="1" x14ac:dyDescent="0.4">
      <c r="B1020" s="161"/>
      <c r="J1020" s="162"/>
      <c r="K1020" s="149"/>
    </row>
    <row r="1021" spans="2:11" ht="15.75" customHeight="1" x14ac:dyDescent="0.4">
      <c r="B1021" s="161"/>
      <c r="J1021" s="162"/>
      <c r="K1021" s="149"/>
    </row>
    <row r="1022" spans="2:11" ht="15.75" customHeight="1" x14ac:dyDescent="0.4">
      <c r="B1022" s="161"/>
      <c r="J1022" s="162"/>
      <c r="K1022" s="149"/>
    </row>
    <row r="1023" spans="2:11" ht="15.75" customHeight="1" x14ac:dyDescent="0.4">
      <c r="B1023" s="161"/>
      <c r="J1023" s="162"/>
      <c r="K1023" s="149"/>
    </row>
    <row r="1024" spans="2:11" ht="15.75" customHeight="1" x14ac:dyDescent="0.4">
      <c r="B1024" s="161"/>
      <c r="J1024" s="162"/>
      <c r="K1024" s="149"/>
    </row>
    <row r="1025" spans="2:11" ht="15.75" customHeight="1" x14ac:dyDescent="0.4">
      <c r="B1025" s="161"/>
      <c r="J1025" s="162"/>
      <c r="K1025" s="149"/>
    </row>
    <row r="1026" spans="2:11" ht="15.75" customHeight="1" x14ac:dyDescent="0.4">
      <c r="B1026" s="161"/>
      <c r="J1026" s="162"/>
      <c r="K1026" s="149"/>
    </row>
    <row r="1027" spans="2:11" ht="15.75" customHeight="1" x14ac:dyDescent="0.4">
      <c r="B1027" s="161"/>
      <c r="J1027" s="162"/>
      <c r="K1027" s="149"/>
    </row>
    <row r="1028" spans="2:11" ht="15.75" customHeight="1" x14ac:dyDescent="0.4">
      <c r="B1028" s="161"/>
      <c r="J1028" s="162"/>
      <c r="K1028" s="149"/>
    </row>
    <row r="1029" spans="2:11" ht="15.75" customHeight="1" x14ac:dyDescent="0.4">
      <c r="B1029" s="161"/>
      <c r="J1029" s="162"/>
      <c r="K1029" s="149"/>
    </row>
    <row r="1030" spans="2:11" ht="15.75" customHeight="1" x14ac:dyDescent="0.4">
      <c r="B1030" s="161"/>
      <c r="J1030" s="162"/>
      <c r="K1030" s="149"/>
    </row>
    <row r="1031" spans="2:11" ht="15.75" customHeight="1" x14ac:dyDescent="0.4">
      <c r="B1031" s="161"/>
      <c r="J1031" s="162"/>
      <c r="K1031" s="149"/>
    </row>
    <row r="1032" spans="2:11" ht="15.75" customHeight="1" x14ac:dyDescent="0.4">
      <c r="B1032" s="161"/>
      <c r="J1032" s="162"/>
      <c r="K1032" s="149"/>
    </row>
    <row r="1033" spans="2:11" ht="15.75" customHeight="1" x14ac:dyDescent="0.4">
      <c r="B1033" s="161"/>
      <c r="J1033" s="162"/>
      <c r="K1033" s="149"/>
    </row>
    <row r="1034" spans="2:11" ht="15.75" customHeight="1" x14ac:dyDescent="0.4">
      <c r="B1034" s="161"/>
      <c r="J1034" s="162"/>
      <c r="K1034" s="149"/>
    </row>
    <row r="1035" spans="2:11" ht="15.75" customHeight="1" x14ac:dyDescent="0.4">
      <c r="B1035" s="161"/>
      <c r="J1035" s="162"/>
      <c r="K1035" s="149"/>
    </row>
    <row r="1036" spans="2:11" ht="15.75" customHeight="1" x14ac:dyDescent="0.4">
      <c r="B1036" s="161"/>
      <c r="J1036" s="162"/>
      <c r="K1036" s="149"/>
    </row>
    <row r="1037" spans="2:11" ht="15.75" customHeight="1" x14ac:dyDescent="0.4">
      <c r="B1037" s="161"/>
      <c r="J1037" s="162"/>
      <c r="K1037" s="149"/>
    </row>
    <row r="1038" spans="2:11" ht="15.75" customHeight="1" x14ac:dyDescent="0.4">
      <c r="B1038" s="161"/>
      <c r="J1038" s="162"/>
      <c r="K1038" s="149"/>
    </row>
    <row r="1039" spans="2:11" ht="15.75" customHeight="1" x14ac:dyDescent="0.4">
      <c r="B1039" s="161"/>
      <c r="J1039" s="162"/>
      <c r="K1039" s="149"/>
    </row>
    <row r="1040" spans="2:11" ht="15.75" customHeight="1" x14ac:dyDescent="0.4">
      <c r="B1040" s="161"/>
      <c r="J1040" s="162"/>
      <c r="K1040" s="149"/>
    </row>
    <row r="1041" spans="2:11" ht="15.75" customHeight="1" x14ac:dyDescent="0.4">
      <c r="B1041" s="161"/>
      <c r="J1041" s="162"/>
      <c r="K1041" s="149"/>
    </row>
    <row r="1042" spans="2:11" ht="15.75" customHeight="1" x14ac:dyDescent="0.4">
      <c r="B1042" s="161"/>
      <c r="J1042" s="162"/>
      <c r="K1042" s="149"/>
    </row>
    <row r="1043" spans="2:11" ht="15.75" customHeight="1" x14ac:dyDescent="0.4">
      <c r="B1043" s="161"/>
      <c r="J1043" s="162"/>
      <c r="K1043" s="149"/>
    </row>
    <row r="1044" spans="2:11" ht="15.75" customHeight="1" x14ac:dyDescent="0.4">
      <c r="B1044" s="161"/>
      <c r="J1044" s="162"/>
      <c r="K1044" s="149"/>
    </row>
    <row r="1045" spans="2:11" ht="15.75" customHeight="1" x14ac:dyDescent="0.4">
      <c r="B1045" s="161"/>
      <c r="J1045" s="162"/>
      <c r="K1045" s="149"/>
    </row>
    <row r="1046" spans="2:11" ht="15.75" customHeight="1" x14ac:dyDescent="0.4">
      <c r="B1046" s="161"/>
      <c r="J1046" s="162"/>
      <c r="K1046" s="149"/>
    </row>
    <row r="1047" spans="2:11" ht="15.75" customHeight="1" x14ac:dyDescent="0.4">
      <c r="B1047" s="161"/>
      <c r="J1047" s="162"/>
      <c r="K1047" s="149"/>
    </row>
    <row r="1048" spans="2:11" ht="15.75" customHeight="1" x14ac:dyDescent="0.4">
      <c r="B1048" s="161"/>
      <c r="J1048" s="162"/>
      <c r="K1048" s="149"/>
    </row>
    <row r="1049" spans="2:11" ht="15.75" customHeight="1" x14ac:dyDescent="0.4">
      <c r="B1049" s="161"/>
      <c r="J1049" s="162"/>
      <c r="K1049" s="149"/>
    </row>
    <row r="1050" spans="2:11" ht="15.75" customHeight="1" x14ac:dyDescent="0.4">
      <c r="B1050" s="161"/>
      <c r="J1050" s="162"/>
      <c r="K1050" s="149"/>
    </row>
    <row r="1051" spans="2:11" ht="15.75" customHeight="1" x14ac:dyDescent="0.4">
      <c r="B1051" s="161"/>
      <c r="J1051" s="162"/>
      <c r="K1051" s="149"/>
    </row>
    <row r="1052" spans="2:11" ht="15.75" customHeight="1" x14ac:dyDescent="0.4">
      <c r="B1052" s="161"/>
      <c r="J1052" s="162"/>
      <c r="K1052" s="149"/>
    </row>
    <row r="1053" spans="2:11" ht="15.75" customHeight="1" x14ac:dyDescent="0.4">
      <c r="B1053" s="161"/>
      <c r="J1053" s="162"/>
      <c r="K1053" s="149"/>
    </row>
    <row r="1054" spans="2:11" ht="15.75" customHeight="1" x14ac:dyDescent="0.4">
      <c r="B1054" s="161"/>
      <c r="J1054" s="162"/>
      <c r="K1054" s="149"/>
    </row>
    <row r="1055" spans="2:11" ht="15.75" customHeight="1" x14ac:dyDescent="0.4">
      <c r="B1055" s="161"/>
      <c r="J1055" s="162"/>
      <c r="K1055" s="149"/>
    </row>
    <row r="1056" spans="2:11" ht="15.75" customHeight="1" x14ac:dyDescent="0.4">
      <c r="B1056" s="161"/>
      <c r="J1056" s="162"/>
      <c r="K1056" s="149"/>
    </row>
    <row r="1057" spans="2:11" ht="15.75" customHeight="1" x14ac:dyDescent="0.4">
      <c r="B1057" s="161"/>
      <c r="J1057" s="162"/>
      <c r="K1057" s="149"/>
    </row>
    <row r="1058" spans="2:11" ht="15.75" customHeight="1" x14ac:dyDescent="0.4">
      <c r="B1058" s="161"/>
      <c r="J1058" s="162"/>
      <c r="K1058" s="149"/>
    </row>
    <row r="1059" spans="2:11" ht="15.75" customHeight="1" x14ac:dyDescent="0.4">
      <c r="B1059" s="161"/>
      <c r="J1059" s="162"/>
      <c r="K1059" s="149"/>
    </row>
    <row r="1060" spans="2:11" ht="15.75" customHeight="1" x14ac:dyDescent="0.4">
      <c r="B1060" s="161"/>
      <c r="J1060" s="162"/>
      <c r="K1060" s="149"/>
    </row>
    <row r="1061" spans="2:11" ht="15.75" customHeight="1" x14ac:dyDescent="0.4">
      <c r="B1061" s="161"/>
      <c r="J1061" s="162"/>
      <c r="K1061" s="149"/>
    </row>
    <row r="1062" spans="2:11" ht="15.75" customHeight="1" x14ac:dyDescent="0.4">
      <c r="B1062" s="161"/>
      <c r="J1062" s="162"/>
      <c r="K1062" s="149"/>
    </row>
    <row r="1063" spans="2:11" ht="15.75" customHeight="1" x14ac:dyDescent="0.4">
      <c r="B1063" s="161"/>
      <c r="J1063" s="162"/>
      <c r="K1063" s="149"/>
    </row>
    <row r="1064" spans="2:11" ht="15.75" customHeight="1" x14ac:dyDescent="0.4">
      <c r="B1064" s="161"/>
      <c r="J1064" s="162"/>
      <c r="K1064" s="149"/>
    </row>
    <row r="1065" spans="2:11" ht="15.75" customHeight="1" x14ac:dyDescent="0.4">
      <c r="B1065" s="161"/>
      <c r="J1065" s="162"/>
      <c r="K1065" s="149"/>
    </row>
    <row r="1066" spans="2:11" ht="15.75" customHeight="1" x14ac:dyDescent="0.4">
      <c r="B1066" s="161"/>
      <c r="J1066" s="162"/>
      <c r="K1066" s="149"/>
    </row>
  </sheetData>
  <mergeCells count="12">
    <mergeCell ref="D204:J204"/>
    <mergeCell ref="D17:J17"/>
    <mergeCell ref="D32:J32"/>
    <mergeCell ref="D47:J47"/>
    <mergeCell ref="D62:J62"/>
    <mergeCell ref="D77:J77"/>
    <mergeCell ref="D90:J90"/>
    <mergeCell ref="D105:J105"/>
    <mergeCell ref="D120:J120"/>
    <mergeCell ref="D147:J147"/>
    <mergeCell ref="D162:J162"/>
    <mergeCell ref="D189:J189"/>
  </mergeCells>
  <pageMargins left="0.7" right="0.7" top="0.75" bottom="0.75" header="0" footer="0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11071-343A-4E12-8900-866D829C105C}">
  <dimension ref="A1:M1052"/>
  <sheetViews>
    <sheetView showGridLines="0" topLeftCell="A78" workbookViewId="0">
      <selection activeCell="K91" sqref="K91"/>
    </sheetView>
  </sheetViews>
  <sheetFormatPr defaultColWidth="13.3515625" defaultRowHeight="15" customHeight="1" x14ac:dyDescent="0.35"/>
  <cols>
    <col min="1" max="1" width="6.17578125" style="146" bestFit="1" customWidth="1"/>
    <col min="2" max="2" width="11.1171875" style="146" customWidth="1"/>
    <col min="3" max="3" width="1.8203125" style="146" customWidth="1"/>
    <col min="4" max="4" width="9.234375" style="146" bestFit="1" customWidth="1"/>
    <col min="5" max="5" width="4.703125" style="146" bestFit="1" customWidth="1"/>
    <col min="6" max="10" width="7.29296875" style="146" customWidth="1"/>
    <col min="11" max="11" width="1.8203125" style="146" customWidth="1"/>
    <col min="12" max="13" width="8.17578125" style="146" customWidth="1"/>
    <col min="14" max="16384" width="13.3515625" style="146"/>
  </cols>
  <sheetData>
    <row r="1" spans="1:13" ht="11.35" x14ac:dyDescent="0.35">
      <c r="A1" s="142"/>
      <c r="B1" s="143"/>
      <c r="C1" s="142"/>
      <c r="D1" s="142"/>
      <c r="E1" s="142"/>
      <c r="F1" s="144">
        <v>1.2</v>
      </c>
      <c r="G1" s="144">
        <v>1.35</v>
      </c>
      <c r="H1" s="144">
        <v>1.5</v>
      </c>
      <c r="I1" s="144">
        <v>1.65</v>
      </c>
      <c r="J1" s="144">
        <v>1.85</v>
      </c>
      <c r="K1" s="163"/>
      <c r="L1" s="163"/>
      <c r="M1" s="163"/>
    </row>
    <row r="2" spans="1:13" ht="11.35" x14ac:dyDescent="0.35">
      <c r="A2" s="142"/>
      <c r="B2" s="143"/>
      <c r="C2" s="142"/>
      <c r="D2" s="142"/>
      <c r="E2" s="142"/>
      <c r="F2" s="144"/>
      <c r="G2" s="144"/>
      <c r="H2" s="144"/>
      <c r="I2" s="144"/>
      <c r="J2" s="144"/>
      <c r="K2" s="163"/>
      <c r="L2" s="163"/>
      <c r="M2" s="163"/>
    </row>
    <row r="3" spans="1:13" ht="11.35" x14ac:dyDescent="0.35">
      <c r="A3" s="142"/>
      <c r="B3" s="143"/>
      <c r="C3" s="142"/>
      <c r="D3" s="142"/>
      <c r="E3" s="142"/>
      <c r="F3" s="144"/>
      <c r="G3" s="144"/>
      <c r="H3" s="144"/>
      <c r="I3" s="144"/>
      <c r="J3" s="144"/>
      <c r="K3" s="163"/>
      <c r="L3" s="163"/>
      <c r="M3" s="163"/>
    </row>
    <row r="4" spans="1:13" ht="11.35" x14ac:dyDescent="0.35">
      <c r="A4" s="142"/>
      <c r="B4" s="143"/>
      <c r="C4" s="142"/>
      <c r="D4" s="142"/>
      <c r="E4" s="142"/>
      <c r="F4" s="144"/>
      <c r="G4" s="144"/>
      <c r="H4" s="144"/>
      <c r="I4" s="144"/>
      <c r="J4" s="144"/>
      <c r="K4" s="163"/>
      <c r="L4" s="163"/>
      <c r="M4" s="163"/>
    </row>
    <row r="5" spans="1:13" ht="11.35" x14ac:dyDescent="0.35">
      <c r="A5" s="142"/>
      <c r="B5" s="143"/>
      <c r="C5" s="142"/>
      <c r="D5" s="142"/>
      <c r="E5" s="142"/>
      <c r="F5" s="144"/>
      <c r="G5" s="144"/>
      <c r="H5" s="144"/>
      <c r="I5" s="144"/>
      <c r="J5" s="144"/>
      <c r="K5" s="163"/>
      <c r="L5" s="163"/>
      <c r="M5" s="163"/>
    </row>
    <row r="6" spans="1:13" ht="11.35" x14ac:dyDescent="0.35">
      <c r="A6" s="142"/>
      <c r="B6" s="143"/>
      <c r="C6" s="142"/>
      <c r="D6" s="142"/>
      <c r="E6" s="142"/>
      <c r="F6" s="144"/>
      <c r="G6" s="144"/>
      <c r="H6" s="144"/>
      <c r="I6" s="144"/>
      <c r="J6" s="144"/>
      <c r="K6" s="163"/>
      <c r="L6" s="163"/>
      <c r="M6" s="163"/>
    </row>
    <row r="7" spans="1:13" ht="11.35" x14ac:dyDescent="0.35">
      <c r="A7" s="142"/>
      <c r="B7" s="143"/>
      <c r="C7" s="142"/>
      <c r="D7" s="142"/>
      <c r="E7" s="142"/>
      <c r="F7" s="144"/>
      <c r="G7" s="144"/>
      <c r="H7" s="144"/>
      <c r="I7" s="144"/>
      <c r="J7" s="144"/>
      <c r="K7" s="163"/>
      <c r="L7" s="163"/>
      <c r="M7" s="163"/>
    </row>
    <row r="8" spans="1:13" ht="11.35" x14ac:dyDescent="0.35">
      <c r="A8" s="142"/>
      <c r="B8" s="143"/>
      <c r="C8" s="142"/>
      <c r="D8" s="142"/>
      <c r="E8" s="142"/>
      <c r="F8" s="144"/>
      <c r="G8" s="144"/>
      <c r="H8" s="144"/>
      <c r="I8" s="144"/>
      <c r="J8" s="144"/>
      <c r="K8" s="163"/>
      <c r="L8" s="163"/>
      <c r="M8" s="163"/>
    </row>
    <row r="9" spans="1:13" ht="11.35" x14ac:dyDescent="0.35">
      <c r="A9" s="142"/>
      <c r="B9" s="143"/>
      <c r="C9" s="142"/>
      <c r="D9" s="142"/>
      <c r="E9" s="142"/>
      <c r="F9" s="144"/>
      <c r="G9" s="144"/>
      <c r="H9" s="144"/>
      <c r="I9" s="144"/>
      <c r="J9" s="144"/>
      <c r="K9" s="163"/>
      <c r="L9" s="163"/>
      <c r="M9" s="163"/>
    </row>
    <row r="10" spans="1:13" ht="11.35" x14ac:dyDescent="0.35">
      <c r="A10" s="142"/>
      <c r="B10" s="143"/>
      <c r="C10" s="142"/>
      <c r="D10" s="142"/>
      <c r="E10" s="142"/>
      <c r="F10" s="144"/>
      <c r="G10" s="144"/>
      <c r="H10" s="144"/>
      <c r="I10" s="144"/>
      <c r="J10" s="144"/>
      <c r="K10" s="163"/>
      <c r="L10" s="163"/>
      <c r="M10" s="163"/>
    </row>
    <row r="11" spans="1:13" ht="11.35" x14ac:dyDescent="0.35">
      <c r="A11" s="142"/>
      <c r="B11" s="143"/>
      <c r="C11" s="142"/>
      <c r="D11" s="142"/>
      <c r="E11" s="142"/>
      <c r="F11" s="144"/>
      <c r="G11" s="144"/>
      <c r="H11" s="144"/>
      <c r="I11" s="144"/>
      <c r="J11" s="144"/>
      <c r="K11" s="163"/>
      <c r="L11" s="163"/>
      <c r="M11" s="163"/>
    </row>
    <row r="12" spans="1:13" ht="11.35" x14ac:dyDescent="0.35">
      <c r="A12" s="142"/>
      <c r="B12" s="143"/>
      <c r="C12" s="142"/>
      <c r="D12" s="142"/>
      <c r="E12" s="142"/>
      <c r="F12" s="144"/>
      <c r="G12" s="144"/>
      <c r="H12" s="144"/>
      <c r="I12" s="144"/>
      <c r="J12" s="144"/>
      <c r="K12" s="163"/>
      <c r="L12" s="163"/>
      <c r="M12" s="163"/>
    </row>
    <row r="13" spans="1:13" ht="11.35" x14ac:dyDescent="0.35">
      <c r="A13" s="142"/>
      <c r="B13" s="143"/>
      <c r="C13" s="142"/>
      <c r="D13" s="142"/>
      <c r="E13" s="142"/>
      <c r="F13" s="144"/>
      <c r="G13" s="144"/>
      <c r="H13" s="144"/>
      <c r="I13" s="144"/>
      <c r="J13" s="144"/>
      <c r="K13" s="163"/>
      <c r="L13" s="163"/>
      <c r="M13" s="163"/>
    </row>
    <row r="14" spans="1:13" ht="11.35" x14ac:dyDescent="0.35">
      <c r="A14" s="142"/>
      <c r="B14" s="143"/>
      <c r="C14" s="142"/>
      <c r="D14" s="142"/>
      <c r="E14" s="142"/>
      <c r="F14" s="144"/>
      <c r="G14" s="144"/>
      <c r="H14" s="144"/>
      <c r="I14" s="144"/>
      <c r="J14" s="144"/>
      <c r="K14" s="163"/>
      <c r="L14" s="163"/>
      <c r="M14" s="163"/>
    </row>
    <row r="15" spans="1:13" ht="11.35" x14ac:dyDescent="0.35">
      <c r="A15" s="142"/>
      <c r="B15" s="143"/>
      <c r="C15" s="142"/>
      <c r="D15" s="142"/>
      <c r="E15" s="142"/>
      <c r="F15" s="144"/>
      <c r="G15" s="144"/>
      <c r="H15" s="144"/>
      <c r="I15" s="144"/>
      <c r="J15" s="144"/>
      <c r="K15" s="163"/>
      <c r="L15" s="163"/>
      <c r="M15" s="163"/>
    </row>
    <row r="16" spans="1:13" ht="15.35" customHeight="1" x14ac:dyDescent="0.35">
      <c r="A16" s="142"/>
      <c r="B16" s="143"/>
      <c r="C16" s="142"/>
      <c r="D16" s="142"/>
      <c r="E16" s="142"/>
      <c r="F16" s="144"/>
      <c r="G16" s="144"/>
      <c r="H16" s="144"/>
      <c r="I16" s="144"/>
      <c r="J16" s="144"/>
      <c r="K16" s="163"/>
      <c r="L16" s="163"/>
      <c r="M16" s="163"/>
    </row>
    <row r="17" spans="1:12" ht="12.7" x14ac:dyDescent="0.35">
      <c r="A17" s="142"/>
      <c r="B17" s="147" t="str">
        <f>D17</f>
        <v>1M</v>
      </c>
      <c r="C17" s="148"/>
      <c r="D17" s="431" t="s">
        <v>420</v>
      </c>
      <c r="E17" s="430"/>
      <c r="F17" s="430"/>
      <c r="G17" s="430"/>
      <c r="H17" s="430"/>
      <c r="I17" s="430"/>
      <c r="J17" s="430"/>
      <c r="K17" s="164"/>
    </row>
    <row r="18" spans="1:12" ht="34" x14ac:dyDescent="0.35">
      <c r="A18" s="142"/>
      <c r="B18" s="150" t="s">
        <v>421</v>
      </c>
      <c r="C18" s="142"/>
      <c r="D18" s="151" t="s">
        <v>248</v>
      </c>
      <c r="E18" s="151" t="s">
        <v>52</v>
      </c>
      <c r="F18" s="152" t="s">
        <v>422</v>
      </c>
      <c r="G18" s="152" t="s">
        <v>423</v>
      </c>
      <c r="H18" s="152" t="s">
        <v>424</v>
      </c>
      <c r="I18" s="152" t="s">
        <v>425</v>
      </c>
      <c r="J18" s="152" t="s">
        <v>426</v>
      </c>
      <c r="K18" s="164"/>
      <c r="L18" s="165"/>
    </row>
    <row r="19" spans="1:12" ht="15.7" customHeight="1" x14ac:dyDescent="0.35">
      <c r="A19" s="142" t="s">
        <v>427</v>
      </c>
      <c r="B19" s="153">
        <v>2.8657407407407407E-3</v>
      </c>
      <c r="C19" s="142"/>
      <c r="D19" s="151" t="str">
        <f>D17</f>
        <v>1M</v>
      </c>
      <c r="E19" s="151" t="s">
        <v>428</v>
      </c>
      <c r="F19" s="154">
        <f t="shared" ref="F19:J20" si="0">$B19*F$1</f>
        <v>3.4388888888888889E-3</v>
      </c>
      <c r="G19" s="154">
        <f t="shared" si="0"/>
        <v>3.8687500000000002E-3</v>
      </c>
      <c r="H19" s="154">
        <f t="shared" si="0"/>
        <v>4.2986111111111107E-3</v>
      </c>
      <c r="I19" s="154">
        <f t="shared" si="0"/>
        <v>4.7284722222222216E-3</v>
      </c>
      <c r="J19" s="154">
        <f t="shared" si="0"/>
        <v>5.3016203703703706E-3</v>
      </c>
      <c r="K19" s="164"/>
    </row>
    <row r="20" spans="1:12" ht="15.7" customHeight="1" x14ac:dyDescent="0.35">
      <c r="A20" s="142" t="s">
        <v>429</v>
      </c>
      <c r="B20" s="153">
        <v>2.9783564814814811E-3</v>
      </c>
      <c r="C20" s="142"/>
      <c r="D20" s="151" t="str">
        <f t="shared" ref="D20:D30" si="1">D19</f>
        <v>1M</v>
      </c>
      <c r="E20" s="151" t="s">
        <v>429</v>
      </c>
      <c r="F20" s="154">
        <f>$B20*F$1</f>
        <v>3.5740277777777771E-3</v>
      </c>
      <c r="G20" s="154">
        <f t="shared" si="0"/>
        <v>4.02078125E-3</v>
      </c>
      <c r="H20" s="154">
        <f t="shared" si="0"/>
        <v>4.4675347222222217E-3</v>
      </c>
      <c r="I20" s="154">
        <f t="shared" si="0"/>
        <v>4.9142881944444433E-3</v>
      </c>
      <c r="J20" s="154">
        <f t="shared" si="0"/>
        <v>5.5099594907407406E-3</v>
      </c>
      <c r="K20" s="164"/>
    </row>
    <row r="21" spans="1:12" ht="15.7" customHeight="1" x14ac:dyDescent="0.35">
      <c r="A21" s="142" t="s">
        <v>430</v>
      </c>
      <c r="B21" s="153">
        <v>3.0530092592592588E-3</v>
      </c>
      <c r="C21" s="142"/>
      <c r="D21" s="151" t="str">
        <f t="shared" si="1"/>
        <v>1M</v>
      </c>
      <c r="E21" s="151" t="s">
        <v>430</v>
      </c>
      <c r="F21" s="154">
        <f t="shared" ref="F21:J30" si="2">$B21*F$1</f>
        <v>3.6636111111111105E-3</v>
      </c>
      <c r="G21" s="154">
        <f t="shared" si="2"/>
        <v>4.1215624999999994E-3</v>
      </c>
      <c r="H21" s="154">
        <f t="shared" si="2"/>
        <v>4.5795138888888882E-3</v>
      </c>
      <c r="I21" s="154">
        <f t="shared" si="2"/>
        <v>5.037465277777777E-3</v>
      </c>
      <c r="J21" s="154">
        <f t="shared" si="2"/>
        <v>5.6480671296296288E-3</v>
      </c>
      <c r="K21" s="164"/>
    </row>
    <row r="22" spans="1:12" ht="15.7" customHeight="1" x14ac:dyDescent="0.35">
      <c r="A22" s="142" t="s">
        <v>431</v>
      </c>
      <c r="B22" s="153">
        <v>3.3381944444444444E-3</v>
      </c>
      <c r="C22" s="142"/>
      <c r="D22" s="151" t="str">
        <f t="shared" si="1"/>
        <v>1M</v>
      </c>
      <c r="E22" s="151" t="s">
        <v>432</v>
      </c>
      <c r="F22" s="154">
        <f t="shared" si="2"/>
        <v>4.0058333333333335E-3</v>
      </c>
      <c r="G22" s="154">
        <f t="shared" si="2"/>
        <v>4.5065625000000002E-3</v>
      </c>
      <c r="H22" s="154">
        <f t="shared" si="2"/>
        <v>5.0072916666666668E-3</v>
      </c>
      <c r="I22" s="154">
        <f t="shared" si="2"/>
        <v>5.5080208333333327E-3</v>
      </c>
      <c r="J22" s="154">
        <f t="shared" si="2"/>
        <v>6.1756597222222221E-3</v>
      </c>
      <c r="K22" s="164"/>
      <c r="L22" s="155"/>
    </row>
    <row r="23" spans="1:12" ht="15.7" customHeight="1" x14ac:dyDescent="0.35">
      <c r="A23" s="142" t="s">
        <v>433</v>
      </c>
      <c r="B23" s="153">
        <v>3.4471064814814811E-3</v>
      </c>
      <c r="C23" s="142"/>
      <c r="D23" s="151" t="str">
        <f t="shared" si="1"/>
        <v>1M</v>
      </c>
      <c r="E23" s="151" t="s">
        <v>433</v>
      </c>
      <c r="F23" s="154">
        <f t="shared" si="2"/>
        <v>4.1365277777777772E-3</v>
      </c>
      <c r="G23" s="154">
        <f t="shared" si="2"/>
        <v>4.6535937499999997E-3</v>
      </c>
      <c r="H23" s="154">
        <f t="shared" si="2"/>
        <v>5.1706597222222215E-3</v>
      </c>
      <c r="I23" s="154">
        <f t="shared" si="2"/>
        <v>5.6877256944444432E-3</v>
      </c>
      <c r="J23" s="154">
        <f t="shared" si="2"/>
        <v>6.3771469907407405E-3</v>
      </c>
      <c r="K23" s="164"/>
      <c r="L23" s="155"/>
    </row>
    <row r="24" spans="1:12" ht="15.7" customHeight="1" x14ac:dyDescent="0.35">
      <c r="A24" s="142" t="s">
        <v>434</v>
      </c>
      <c r="B24" s="153">
        <v>3.5702546296296298E-3</v>
      </c>
      <c r="C24" s="142"/>
      <c r="D24" s="151" t="str">
        <f t="shared" si="1"/>
        <v>1M</v>
      </c>
      <c r="E24" s="151" t="s">
        <v>434</v>
      </c>
      <c r="F24" s="154">
        <f t="shared" si="2"/>
        <v>4.284305555555556E-3</v>
      </c>
      <c r="G24" s="154">
        <f t="shared" si="2"/>
        <v>4.8198437500000003E-3</v>
      </c>
      <c r="H24" s="154">
        <f t="shared" si="2"/>
        <v>5.3553819444444447E-3</v>
      </c>
      <c r="I24" s="154">
        <f t="shared" si="2"/>
        <v>5.8909201388888891E-3</v>
      </c>
      <c r="J24" s="154">
        <f t="shared" si="2"/>
        <v>6.6049710648148153E-3</v>
      </c>
      <c r="K24" s="164"/>
      <c r="L24" s="155"/>
    </row>
    <row r="25" spans="1:12" ht="15.7" customHeight="1" x14ac:dyDescent="0.35">
      <c r="A25" s="142" t="s">
        <v>435</v>
      </c>
      <c r="B25" s="153">
        <v>3.763773148148148E-3</v>
      </c>
      <c r="C25" s="142"/>
      <c r="D25" s="151" t="str">
        <f t="shared" si="1"/>
        <v>1M</v>
      </c>
      <c r="E25" s="151" t="s">
        <v>435</v>
      </c>
      <c r="F25" s="154">
        <f t="shared" si="2"/>
        <v>4.5165277777777773E-3</v>
      </c>
      <c r="G25" s="154">
        <f t="shared" si="2"/>
        <v>5.0810937500000005E-3</v>
      </c>
      <c r="H25" s="154">
        <f t="shared" si="2"/>
        <v>5.6456597222222221E-3</v>
      </c>
      <c r="I25" s="154">
        <f t="shared" si="2"/>
        <v>6.2102256944444436E-3</v>
      </c>
      <c r="J25" s="154">
        <f t="shared" si="2"/>
        <v>6.9629803240740746E-3</v>
      </c>
      <c r="K25" s="164"/>
      <c r="L25" s="155"/>
    </row>
    <row r="26" spans="1:12" ht="15.7" customHeight="1" x14ac:dyDescent="0.35">
      <c r="A26" s="142" t="s">
        <v>436</v>
      </c>
      <c r="B26" s="153">
        <v>4.1040509259259259E-3</v>
      </c>
      <c r="C26" s="142"/>
      <c r="D26" s="151" t="str">
        <f t="shared" si="1"/>
        <v>1M</v>
      </c>
      <c r="E26" s="151" t="s">
        <v>436</v>
      </c>
      <c r="F26" s="154">
        <f t="shared" si="2"/>
        <v>4.9248611111111108E-3</v>
      </c>
      <c r="G26" s="154">
        <f t="shared" si="2"/>
        <v>5.5404687500000003E-3</v>
      </c>
      <c r="H26" s="154">
        <f t="shared" si="2"/>
        <v>6.1560763888888889E-3</v>
      </c>
      <c r="I26" s="154">
        <f t="shared" si="2"/>
        <v>6.7716840277777775E-3</v>
      </c>
      <c r="J26" s="154">
        <f t="shared" si="2"/>
        <v>7.5924942129629632E-3</v>
      </c>
      <c r="K26" s="164"/>
      <c r="L26" s="155"/>
    </row>
    <row r="27" spans="1:12" ht="15.7" customHeight="1" x14ac:dyDescent="0.35">
      <c r="A27" s="142" t="s">
        <v>437</v>
      </c>
      <c r="B27" s="153">
        <v>4.6099537037037038E-3</v>
      </c>
      <c r="C27" s="142"/>
      <c r="D27" s="151" t="str">
        <f t="shared" si="1"/>
        <v>1M</v>
      </c>
      <c r="E27" s="151" t="s">
        <v>437</v>
      </c>
      <c r="F27" s="154">
        <f t="shared" si="2"/>
        <v>5.5319444444444444E-3</v>
      </c>
      <c r="G27" s="154">
        <f t="shared" si="2"/>
        <v>6.2234375000000007E-3</v>
      </c>
      <c r="H27" s="154">
        <f t="shared" si="2"/>
        <v>6.9149305555555561E-3</v>
      </c>
      <c r="I27" s="154">
        <f t="shared" si="2"/>
        <v>7.6064236111111107E-3</v>
      </c>
      <c r="J27" s="154">
        <f t="shared" si="2"/>
        <v>8.528414351851853E-3</v>
      </c>
      <c r="K27" s="164"/>
    </row>
    <row r="28" spans="1:12" ht="15.7" customHeight="1" x14ac:dyDescent="0.35">
      <c r="A28" s="142" t="s">
        <v>438</v>
      </c>
      <c r="B28" s="153">
        <v>9.3787037037037033E-3</v>
      </c>
      <c r="C28" s="142"/>
      <c r="D28" s="151" t="str">
        <f t="shared" si="1"/>
        <v>1M</v>
      </c>
      <c r="E28" s="151" t="s">
        <v>438</v>
      </c>
      <c r="F28" s="154">
        <f t="shared" si="2"/>
        <v>1.1254444444444444E-2</v>
      </c>
      <c r="G28" s="154">
        <f t="shared" si="2"/>
        <v>1.2661250000000001E-2</v>
      </c>
      <c r="H28" s="154">
        <f t="shared" si="2"/>
        <v>1.4068055555555556E-2</v>
      </c>
      <c r="I28" s="154">
        <f t="shared" si="2"/>
        <v>1.5474861111111109E-2</v>
      </c>
      <c r="J28" s="154">
        <f t="shared" si="2"/>
        <v>1.7350601851851853E-2</v>
      </c>
      <c r="K28" s="164"/>
    </row>
    <row r="29" spans="1:12" ht="15.7" customHeight="1" x14ac:dyDescent="0.35">
      <c r="A29" s="142" t="s">
        <v>439</v>
      </c>
      <c r="B29" s="153">
        <v>5.0600694444444443E-3</v>
      </c>
      <c r="C29" s="142"/>
      <c r="D29" s="151" t="str">
        <f t="shared" si="1"/>
        <v>1M</v>
      </c>
      <c r="E29" s="151" t="s">
        <v>439</v>
      </c>
      <c r="F29" s="154">
        <f t="shared" si="2"/>
        <v>6.072083333333333E-3</v>
      </c>
      <c r="G29" s="154">
        <f t="shared" si="2"/>
        <v>6.8310937500000004E-3</v>
      </c>
      <c r="H29" s="154">
        <f t="shared" si="2"/>
        <v>7.5901041666666669E-3</v>
      </c>
      <c r="I29" s="154">
        <f t="shared" si="2"/>
        <v>8.3491145833333325E-3</v>
      </c>
      <c r="J29" s="154">
        <f t="shared" si="2"/>
        <v>9.3611284722222229E-3</v>
      </c>
      <c r="K29" s="164"/>
    </row>
    <row r="30" spans="1:12" ht="15.7" customHeight="1" x14ac:dyDescent="0.35">
      <c r="A30" s="142" t="s">
        <v>440</v>
      </c>
      <c r="B30" s="153">
        <v>6.7899305555555551E-3</v>
      </c>
      <c r="C30" s="142"/>
      <c r="D30" s="151" t="str">
        <f t="shared" si="1"/>
        <v>1M</v>
      </c>
      <c r="E30" s="151" t="s">
        <v>440</v>
      </c>
      <c r="F30" s="154">
        <f t="shared" si="2"/>
        <v>8.1479166666666662E-3</v>
      </c>
      <c r="G30" s="154">
        <f t="shared" si="2"/>
        <v>9.1664062500000001E-3</v>
      </c>
      <c r="H30" s="154">
        <f t="shared" si="2"/>
        <v>1.0184895833333332E-2</v>
      </c>
      <c r="I30" s="154">
        <f t="shared" si="2"/>
        <v>1.1203385416666666E-2</v>
      </c>
      <c r="J30" s="154">
        <f t="shared" si="2"/>
        <v>1.2561371527777778E-2</v>
      </c>
      <c r="K30" s="164"/>
    </row>
    <row r="31" spans="1:12" ht="11.35" x14ac:dyDescent="0.35">
      <c r="A31" s="142"/>
      <c r="B31" s="143"/>
      <c r="C31" s="142"/>
      <c r="D31" s="142"/>
      <c r="E31" s="142"/>
      <c r="F31" s="156"/>
      <c r="G31" s="156"/>
      <c r="H31" s="157"/>
      <c r="I31" s="156"/>
      <c r="J31" s="157"/>
      <c r="K31" s="164"/>
    </row>
    <row r="32" spans="1:12" ht="12.7" x14ac:dyDescent="0.35">
      <c r="A32" s="142"/>
      <c r="B32" s="147" t="s">
        <v>441</v>
      </c>
      <c r="C32" s="148"/>
      <c r="D32" s="431" t="s">
        <v>441</v>
      </c>
      <c r="E32" s="430"/>
      <c r="F32" s="430"/>
      <c r="G32" s="430"/>
      <c r="H32" s="430"/>
      <c r="I32" s="430"/>
      <c r="J32" s="430"/>
      <c r="K32" s="164"/>
    </row>
    <row r="33" spans="1:11" ht="34" x14ac:dyDescent="0.35">
      <c r="A33" s="142"/>
      <c r="B33" s="150" t="s">
        <v>421</v>
      </c>
      <c r="C33" s="142"/>
      <c r="D33" s="151" t="s">
        <v>248</v>
      </c>
      <c r="E33" s="151" t="s">
        <v>52</v>
      </c>
      <c r="F33" s="152" t="s">
        <v>422</v>
      </c>
      <c r="G33" s="152" t="s">
        <v>423</v>
      </c>
      <c r="H33" s="152" t="s">
        <v>424</v>
      </c>
      <c r="I33" s="152" t="s">
        <v>425</v>
      </c>
      <c r="J33" s="152" t="s">
        <v>426</v>
      </c>
      <c r="K33" s="164"/>
    </row>
    <row r="34" spans="1:11" ht="15.7" customHeight="1" x14ac:dyDescent="0.35">
      <c r="A34" s="142" t="s">
        <v>427</v>
      </c>
      <c r="B34" s="153">
        <v>5.6319444444444446E-3</v>
      </c>
      <c r="C34" s="142"/>
      <c r="D34" s="151" t="str">
        <f>D32</f>
        <v>3k</v>
      </c>
      <c r="E34" s="151" t="s">
        <v>428</v>
      </c>
      <c r="F34" s="154">
        <f t="shared" ref="F34:J35" si="3">$B34*F$1</f>
        <v>6.7583333333333332E-3</v>
      </c>
      <c r="G34" s="154">
        <f t="shared" si="3"/>
        <v>7.6031250000000005E-3</v>
      </c>
      <c r="H34" s="154">
        <f t="shared" si="3"/>
        <v>8.4479166666666661E-3</v>
      </c>
      <c r="I34" s="154">
        <f t="shared" si="3"/>
        <v>9.2927083333333334E-3</v>
      </c>
      <c r="J34" s="154">
        <f t="shared" si="3"/>
        <v>1.0419097222222224E-2</v>
      </c>
      <c r="K34" s="164"/>
    </row>
    <row r="35" spans="1:11" ht="15.7" customHeight="1" x14ac:dyDescent="0.35">
      <c r="A35" s="142" t="s">
        <v>429</v>
      </c>
      <c r="B35" s="153">
        <v>5.8776620370370371E-3</v>
      </c>
      <c r="C35" s="142"/>
      <c r="D35" s="151" t="str">
        <f t="shared" ref="D35:D45" si="4">D34</f>
        <v>3k</v>
      </c>
      <c r="E35" s="151" t="s">
        <v>429</v>
      </c>
      <c r="F35" s="154">
        <f>$B35*F$1</f>
        <v>7.0531944444444444E-3</v>
      </c>
      <c r="G35" s="154">
        <f t="shared" si="3"/>
        <v>7.9348437500000001E-3</v>
      </c>
      <c r="H35" s="154">
        <f t="shared" si="3"/>
        <v>8.8164930555555548E-3</v>
      </c>
      <c r="I35" s="154">
        <f t="shared" si="3"/>
        <v>9.6981423611111114E-3</v>
      </c>
      <c r="J35" s="154">
        <f t="shared" si="3"/>
        <v>1.0873674768518519E-2</v>
      </c>
      <c r="K35" s="164"/>
    </row>
    <row r="36" spans="1:11" ht="15.7" customHeight="1" x14ac:dyDescent="0.35">
      <c r="A36" s="142" t="s">
        <v>430</v>
      </c>
      <c r="B36" s="153">
        <v>6.2893518518518515E-3</v>
      </c>
      <c r="C36" s="142"/>
      <c r="D36" s="151" t="str">
        <f t="shared" si="4"/>
        <v>3k</v>
      </c>
      <c r="E36" s="151" t="s">
        <v>430</v>
      </c>
      <c r="F36" s="154">
        <f t="shared" ref="F36:J45" si="5">$B36*F$1</f>
        <v>7.5472222222222217E-3</v>
      </c>
      <c r="G36" s="154">
        <f t="shared" si="5"/>
        <v>8.4906249999999999E-3</v>
      </c>
      <c r="H36" s="154">
        <f t="shared" si="5"/>
        <v>9.4340277777777773E-3</v>
      </c>
      <c r="I36" s="154">
        <f t="shared" si="5"/>
        <v>1.0377430555555555E-2</v>
      </c>
      <c r="J36" s="154">
        <f t="shared" si="5"/>
        <v>1.1635300925925926E-2</v>
      </c>
      <c r="K36" s="164"/>
    </row>
    <row r="37" spans="1:11" ht="15.7" customHeight="1" x14ac:dyDescent="0.35">
      <c r="A37" s="142" t="s">
        <v>431</v>
      </c>
      <c r="B37" s="153">
        <v>6.4498842592592594E-3</v>
      </c>
      <c r="C37" s="142"/>
      <c r="D37" s="151" t="str">
        <f t="shared" si="4"/>
        <v>3k</v>
      </c>
      <c r="E37" s="151" t="s">
        <v>432</v>
      </c>
      <c r="F37" s="154">
        <f t="shared" si="5"/>
        <v>7.7398611111111106E-3</v>
      </c>
      <c r="G37" s="154">
        <f t="shared" si="5"/>
        <v>8.7073437500000007E-3</v>
      </c>
      <c r="H37" s="154">
        <f t="shared" si="5"/>
        <v>9.6748263888888891E-3</v>
      </c>
      <c r="I37" s="154">
        <f t="shared" si="5"/>
        <v>1.0642309027777777E-2</v>
      </c>
      <c r="J37" s="154">
        <f t="shared" si="5"/>
        <v>1.193228587962963E-2</v>
      </c>
      <c r="K37" s="164"/>
    </row>
    <row r="38" spans="1:11" ht="15.7" customHeight="1" x14ac:dyDescent="0.35">
      <c r="A38" s="142" t="s">
        <v>433</v>
      </c>
      <c r="B38" s="153">
        <v>6.7962962962962968E-3</v>
      </c>
      <c r="C38" s="142"/>
      <c r="D38" s="151" t="str">
        <f t="shared" si="4"/>
        <v>3k</v>
      </c>
      <c r="E38" s="151" t="s">
        <v>433</v>
      </c>
      <c r="F38" s="154">
        <f t="shared" si="5"/>
        <v>8.1555555555555565E-3</v>
      </c>
      <c r="G38" s="154">
        <f t="shared" si="5"/>
        <v>9.1750000000000009E-3</v>
      </c>
      <c r="H38" s="154">
        <f t="shared" si="5"/>
        <v>1.0194444444444445E-2</v>
      </c>
      <c r="I38" s="154">
        <f t="shared" si="5"/>
        <v>1.121388888888889E-2</v>
      </c>
      <c r="J38" s="154">
        <f t="shared" si="5"/>
        <v>1.2573148148148149E-2</v>
      </c>
      <c r="K38" s="164"/>
    </row>
    <row r="39" spans="1:11" ht="15.7" customHeight="1" x14ac:dyDescent="0.35">
      <c r="A39" s="142" t="s">
        <v>434</v>
      </c>
      <c r="B39" s="153">
        <v>6.9895833333333329E-3</v>
      </c>
      <c r="C39" s="142"/>
      <c r="D39" s="151" t="str">
        <f t="shared" si="4"/>
        <v>3k</v>
      </c>
      <c r="E39" s="151" t="s">
        <v>434</v>
      </c>
      <c r="F39" s="154">
        <f t="shared" si="5"/>
        <v>8.3874999999999991E-3</v>
      </c>
      <c r="G39" s="154">
        <f t="shared" si="5"/>
        <v>9.4359374999999999E-3</v>
      </c>
      <c r="H39" s="154">
        <f t="shared" si="5"/>
        <v>1.0484374999999999E-2</v>
      </c>
      <c r="I39" s="154">
        <f t="shared" si="5"/>
        <v>1.1532812499999998E-2</v>
      </c>
      <c r="J39" s="154">
        <f t="shared" si="5"/>
        <v>1.2930729166666667E-2</v>
      </c>
      <c r="K39" s="164"/>
    </row>
    <row r="40" spans="1:11" ht="15.7" customHeight="1" x14ac:dyDescent="0.35">
      <c r="A40" s="142" t="s">
        <v>435</v>
      </c>
      <c r="B40" s="153">
        <v>7.2793981481481486E-3</v>
      </c>
      <c r="C40" s="142"/>
      <c r="D40" s="151" t="str">
        <f t="shared" si="4"/>
        <v>3k</v>
      </c>
      <c r="E40" s="151" t="s">
        <v>435</v>
      </c>
      <c r="F40" s="154">
        <f t="shared" si="5"/>
        <v>8.7352777777777776E-3</v>
      </c>
      <c r="G40" s="154">
        <f t="shared" si="5"/>
        <v>9.8271875000000009E-3</v>
      </c>
      <c r="H40" s="154">
        <f t="shared" si="5"/>
        <v>1.0919097222222222E-2</v>
      </c>
      <c r="I40" s="154">
        <f t="shared" si="5"/>
        <v>1.2011006944444444E-2</v>
      </c>
      <c r="J40" s="154">
        <f t="shared" si="5"/>
        <v>1.3466886574074076E-2</v>
      </c>
      <c r="K40" s="164"/>
    </row>
    <row r="41" spans="1:11" ht="15.7" customHeight="1" x14ac:dyDescent="0.35">
      <c r="A41" s="142" t="s">
        <v>436</v>
      </c>
      <c r="B41" s="153">
        <v>8.0298611111111109E-3</v>
      </c>
      <c r="C41" s="142"/>
      <c r="D41" s="151" t="str">
        <f t="shared" si="4"/>
        <v>3k</v>
      </c>
      <c r="E41" s="151" t="s">
        <v>436</v>
      </c>
      <c r="F41" s="154">
        <f t="shared" si="5"/>
        <v>9.6358333333333331E-3</v>
      </c>
      <c r="G41" s="154">
        <f t="shared" si="5"/>
        <v>1.0840312500000001E-2</v>
      </c>
      <c r="H41" s="154">
        <f t="shared" si="5"/>
        <v>1.2044791666666665E-2</v>
      </c>
      <c r="I41" s="154">
        <f t="shared" si="5"/>
        <v>1.3249270833333332E-2</v>
      </c>
      <c r="J41" s="154">
        <f t="shared" si="5"/>
        <v>1.4855243055555556E-2</v>
      </c>
      <c r="K41" s="164"/>
    </row>
    <row r="42" spans="1:11" ht="15.7" customHeight="1" x14ac:dyDescent="0.35">
      <c r="A42" s="142" t="s">
        <v>437</v>
      </c>
      <c r="B42" s="153">
        <v>8.4851851851851859E-3</v>
      </c>
      <c r="C42" s="142"/>
      <c r="D42" s="151" t="str">
        <f t="shared" si="4"/>
        <v>3k</v>
      </c>
      <c r="E42" s="151" t="s">
        <v>437</v>
      </c>
      <c r="F42" s="154">
        <f t="shared" si="5"/>
        <v>1.0182222222222223E-2</v>
      </c>
      <c r="G42" s="154">
        <f t="shared" si="5"/>
        <v>1.1455000000000002E-2</v>
      </c>
      <c r="H42" s="154">
        <f t="shared" si="5"/>
        <v>1.2727777777777779E-2</v>
      </c>
      <c r="I42" s="154">
        <f t="shared" si="5"/>
        <v>1.4000555555555556E-2</v>
      </c>
      <c r="J42" s="154">
        <f t="shared" si="5"/>
        <v>1.5697592592592596E-2</v>
      </c>
      <c r="K42" s="164"/>
    </row>
    <row r="43" spans="1:11" ht="15.7" customHeight="1" x14ac:dyDescent="0.35">
      <c r="A43" s="142" t="s">
        <v>438</v>
      </c>
      <c r="B43" s="153">
        <v>8.8796296296296297E-3</v>
      </c>
      <c r="C43" s="142"/>
      <c r="D43" s="151" t="str">
        <f t="shared" si="4"/>
        <v>3k</v>
      </c>
      <c r="E43" s="151" t="s">
        <v>438</v>
      </c>
      <c r="F43" s="154">
        <f t="shared" si="5"/>
        <v>1.0655555555555555E-2</v>
      </c>
      <c r="G43" s="154">
        <f t="shared" si="5"/>
        <v>1.1987500000000002E-2</v>
      </c>
      <c r="H43" s="154">
        <f t="shared" si="5"/>
        <v>1.3319444444444445E-2</v>
      </c>
      <c r="I43" s="154">
        <f t="shared" si="5"/>
        <v>1.4651388888888887E-2</v>
      </c>
      <c r="J43" s="154">
        <f t="shared" si="5"/>
        <v>1.6427314814814815E-2</v>
      </c>
      <c r="K43" s="164"/>
    </row>
    <row r="44" spans="1:11" ht="15.7" customHeight="1" x14ac:dyDescent="0.35">
      <c r="A44" s="142" t="s">
        <v>439</v>
      </c>
      <c r="B44" s="153">
        <v>1.0040393518518518E-2</v>
      </c>
      <c r="C44" s="142"/>
      <c r="D44" s="151" t="str">
        <f t="shared" si="4"/>
        <v>3k</v>
      </c>
      <c r="E44" s="151" t="s">
        <v>439</v>
      </c>
      <c r="F44" s="154">
        <f t="shared" si="5"/>
        <v>1.2048472222222221E-2</v>
      </c>
      <c r="G44" s="154">
        <f t="shared" si="5"/>
        <v>1.355453125E-2</v>
      </c>
      <c r="H44" s="154">
        <f t="shared" si="5"/>
        <v>1.5060590277777777E-2</v>
      </c>
      <c r="I44" s="154">
        <f t="shared" si="5"/>
        <v>1.6566649305555552E-2</v>
      </c>
      <c r="J44" s="154">
        <f t="shared" si="5"/>
        <v>1.8574728009259259E-2</v>
      </c>
      <c r="K44" s="164"/>
    </row>
    <row r="45" spans="1:11" ht="15.7" customHeight="1" x14ac:dyDescent="0.35">
      <c r="A45" s="142" t="s">
        <v>440</v>
      </c>
      <c r="B45" s="153">
        <v>1.156423611111111E-2</v>
      </c>
      <c r="C45" s="142"/>
      <c r="D45" s="151" t="str">
        <f t="shared" si="4"/>
        <v>3k</v>
      </c>
      <c r="E45" s="151" t="s">
        <v>440</v>
      </c>
      <c r="F45" s="154">
        <f t="shared" si="5"/>
        <v>1.3877083333333332E-2</v>
      </c>
      <c r="G45" s="154">
        <f t="shared" si="5"/>
        <v>1.561171875E-2</v>
      </c>
      <c r="H45" s="154">
        <f t="shared" si="5"/>
        <v>1.7346354166666664E-2</v>
      </c>
      <c r="I45" s="154">
        <f t="shared" si="5"/>
        <v>1.9080989583333329E-2</v>
      </c>
      <c r="J45" s="154">
        <f t="shared" si="5"/>
        <v>2.1393836805555556E-2</v>
      </c>
      <c r="K45" s="164"/>
    </row>
    <row r="46" spans="1:11" ht="50" customHeight="1" x14ac:dyDescent="0.35">
      <c r="A46" s="142"/>
      <c r="B46" s="143"/>
      <c r="C46" s="142"/>
      <c r="D46" s="142"/>
      <c r="E46" s="142"/>
      <c r="F46" s="156"/>
      <c r="G46" s="156"/>
      <c r="H46" s="157"/>
      <c r="I46" s="156"/>
      <c r="J46" s="157"/>
      <c r="K46" s="164"/>
    </row>
    <row r="47" spans="1:11" ht="12.7" x14ac:dyDescent="0.35">
      <c r="A47" s="142"/>
      <c r="B47" s="147" t="str">
        <f>D47</f>
        <v>5k</v>
      </c>
      <c r="C47" s="148"/>
      <c r="D47" s="431" t="s">
        <v>442</v>
      </c>
      <c r="E47" s="430"/>
      <c r="F47" s="430"/>
      <c r="G47" s="430"/>
      <c r="H47" s="430"/>
      <c r="I47" s="430"/>
      <c r="J47" s="430"/>
      <c r="K47" s="164"/>
    </row>
    <row r="48" spans="1:11" ht="34" x14ac:dyDescent="0.35">
      <c r="A48" s="142"/>
      <c r="B48" s="150" t="s">
        <v>421</v>
      </c>
      <c r="C48" s="142"/>
      <c r="D48" s="151" t="s">
        <v>248</v>
      </c>
      <c r="E48" s="151" t="s">
        <v>52</v>
      </c>
      <c r="F48" s="152" t="s">
        <v>422</v>
      </c>
      <c r="G48" s="152" t="s">
        <v>423</v>
      </c>
      <c r="H48" s="152" t="s">
        <v>424</v>
      </c>
      <c r="I48" s="152" t="s">
        <v>425</v>
      </c>
      <c r="J48" s="152" t="s">
        <v>426</v>
      </c>
      <c r="K48" s="164"/>
    </row>
    <row r="49" spans="1:11" ht="15.7" customHeight="1" x14ac:dyDescent="0.35">
      <c r="A49" s="142" t="s">
        <v>427</v>
      </c>
      <c r="B49" s="154">
        <v>9.9421296296296289E-3</v>
      </c>
      <c r="C49" s="142"/>
      <c r="D49" s="151" t="str">
        <f>D47</f>
        <v>5k</v>
      </c>
      <c r="E49" s="151" t="s">
        <v>428</v>
      </c>
      <c r="F49" s="154">
        <f t="shared" ref="F49:J50" si="6">$B49*F$1</f>
        <v>1.1930555555555554E-2</v>
      </c>
      <c r="G49" s="154">
        <f t="shared" si="6"/>
        <v>1.3421875E-2</v>
      </c>
      <c r="H49" s="154">
        <f t="shared" si="6"/>
        <v>1.4913194444444444E-2</v>
      </c>
      <c r="I49" s="154">
        <f t="shared" si="6"/>
        <v>1.6404513888888885E-2</v>
      </c>
      <c r="J49" s="154">
        <f t="shared" si="6"/>
        <v>1.8392939814814813E-2</v>
      </c>
      <c r="K49" s="164"/>
    </row>
    <row r="50" spans="1:11" ht="15.7" customHeight="1" x14ac:dyDescent="0.35">
      <c r="A50" s="142" t="s">
        <v>429</v>
      </c>
      <c r="B50" s="154">
        <v>1.0136230943885825E-2</v>
      </c>
      <c r="C50" s="142"/>
      <c r="D50" s="151" t="str">
        <f t="shared" ref="D50:D60" si="7">D49</f>
        <v>5k</v>
      </c>
      <c r="E50" s="151" t="s">
        <v>429</v>
      </c>
      <c r="F50" s="154">
        <f>$B50*F$1</f>
        <v>1.2163477132662989E-2</v>
      </c>
      <c r="G50" s="154">
        <f t="shared" si="6"/>
        <v>1.3683911774245865E-2</v>
      </c>
      <c r="H50" s="154">
        <f t="shared" si="6"/>
        <v>1.5204346415828737E-2</v>
      </c>
      <c r="I50" s="154">
        <f t="shared" si="6"/>
        <v>1.6724781057411611E-2</v>
      </c>
      <c r="J50" s="154">
        <f t="shared" si="6"/>
        <v>1.8752027246188779E-2</v>
      </c>
      <c r="K50" s="164"/>
    </row>
    <row r="51" spans="1:11" ht="15.7" customHeight="1" x14ac:dyDescent="0.35">
      <c r="A51" s="142" t="s">
        <v>430</v>
      </c>
      <c r="B51" s="154">
        <v>1.0960648148148148E-2</v>
      </c>
      <c r="C51" s="142"/>
      <c r="D51" s="151" t="str">
        <f t="shared" si="7"/>
        <v>5k</v>
      </c>
      <c r="E51" s="151" t="s">
        <v>430</v>
      </c>
      <c r="F51" s="154">
        <f t="shared" ref="F51:J60" si="8">$B51*F$1</f>
        <v>1.3152777777777777E-2</v>
      </c>
      <c r="G51" s="154">
        <f t="shared" si="8"/>
        <v>1.4796875000000001E-2</v>
      </c>
      <c r="H51" s="154">
        <f t="shared" si="8"/>
        <v>1.6440972222222221E-2</v>
      </c>
      <c r="I51" s="154">
        <f t="shared" si="8"/>
        <v>1.8085069444444442E-2</v>
      </c>
      <c r="J51" s="154">
        <f t="shared" si="8"/>
        <v>2.0277199074074076E-2</v>
      </c>
      <c r="K51" s="164"/>
    </row>
    <row r="52" spans="1:11" ht="15.7" customHeight="1" x14ac:dyDescent="0.35">
      <c r="A52" s="142" t="s">
        <v>431</v>
      </c>
      <c r="B52" s="154">
        <v>1.1261574074074071E-2</v>
      </c>
      <c r="C52" s="142"/>
      <c r="D52" s="151" t="str">
        <f t="shared" si="7"/>
        <v>5k</v>
      </c>
      <c r="E52" s="151" t="s">
        <v>432</v>
      </c>
      <c r="F52" s="154">
        <f t="shared" si="8"/>
        <v>1.3513888888888886E-2</v>
      </c>
      <c r="G52" s="154">
        <f t="shared" si="8"/>
        <v>1.5203124999999998E-2</v>
      </c>
      <c r="H52" s="154">
        <f t="shared" si="8"/>
        <v>1.6892361111111108E-2</v>
      </c>
      <c r="I52" s="154">
        <f t="shared" si="8"/>
        <v>1.8581597222222218E-2</v>
      </c>
      <c r="J52" s="154">
        <f t="shared" si="8"/>
        <v>2.0833912037037033E-2</v>
      </c>
      <c r="K52" s="164"/>
    </row>
    <row r="53" spans="1:11" ht="15.7" customHeight="1" x14ac:dyDescent="0.35">
      <c r="A53" s="142" t="s">
        <v>433</v>
      </c>
      <c r="B53" s="154">
        <v>1.1550925925925925E-2</v>
      </c>
      <c r="C53" s="142"/>
      <c r="D53" s="151" t="str">
        <f t="shared" si="7"/>
        <v>5k</v>
      </c>
      <c r="E53" s="151" t="s">
        <v>433</v>
      </c>
      <c r="F53" s="154">
        <f t="shared" si="8"/>
        <v>1.3861111111111109E-2</v>
      </c>
      <c r="G53" s="154">
        <f t="shared" si="8"/>
        <v>1.559375E-2</v>
      </c>
      <c r="H53" s="154">
        <f t="shared" si="8"/>
        <v>1.7326388888888888E-2</v>
      </c>
      <c r="I53" s="154">
        <f t="shared" si="8"/>
        <v>1.9059027777777775E-2</v>
      </c>
      <c r="J53" s="154">
        <f t="shared" si="8"/>
        <v>2.1369212962962961E-2</v>
      </c>
      <c r="K53" s="164"/>
    </row>
    <row r="54" spans="1:11" ht="15.7" customHeight="1" x14ac:dyDescent="0.35">
      <c r="A54" s="142" t="s">
        <v>434</v>
      </c>
      <c r="B54" s="154">
        <v>1.2280092592592592E-2</v>
      </c>
      <c r="C54" s="142"/>
      <c r="D54" s="151" t="str">
        <f t="shared" si="7"/>
        <v>5k</v>
      </c>
      <c r="E54" s="151" t="s">
        <v>434</v>
      </c>
      <c r="F54" s="154">
        <f t="shared" si="8"/>
        <v>1.473611111111111E-2</v>
      </c>
      <c r="G54" s="154">
        <f t="shared" si="8"/>
        <v>1.6578125000000003E-2</v>
      </c>
      <c r="H54" s="154">
        <f t="shared" si="8"/>
        <v>1.8420138888888889E-2</v>
      </c>
      <c r="I54" s="154">
        <f t="shared" si="8"/>
        <v>2.0262152777777775E-2</v>
      </c>
      <c r="J54" s="154">
        <f t="shared" si="8"/>
        <v>2.2718171296296299E-2</v>
      </c>
      <c r="K54" s="164"/>
    </row>
    <row r="55" spans="1:11" ht="15.7" customHeight="1" x14ac:dyDescent="0.35">
      <c r="A55" s="142" t="s">
        <v>435</v>
      </c>
      <c r="B55" s="154">
        <v>1.324074074074074E-2</v>
      </c>
      <c r="C55" s="142"/>
      <c r="D55" s="151" t="str">
        <f t="shared" si="7"/>
        <v>5k</v>
      </c>
      <c r="E55" s="151" t="s">
        <v>435</v>
      </c>
      <c r="F55" s="154">
        <f t="shared" si="8"/>
        <v>1.5888888888888886E-2</v>
      </c>
      <c r="G55" s="154">
        <f t="shared" si="8"/>
        <v>1.7875000000000002E-2</v>
      </c>
      <c r="H55" s="154">
        <f t="shared" si="8"/>
        <v>1.9861111111111111E-2</v>
      </c>
      <c r="I55" s="154">
        <f t="shared" si="8"/>
        <v>2.1847222222222219E-2</v>
      </c>
      <c r="J55" s="154">
        <f t="shared" si="8"/>
        <v>2.4495370370370372E-2</v>
      </c>
      <c r="K55" s="164"/>
    </row>
    <row r="56" spans="1:11" ht="15.7" customHeight="1" x14ac:dyDescent="0.35">
      <c r="A56" s="142" t="s">
        <v>436</v>
      </c>
      <c r="B56" s="154">
        <v>1.3773148148148147E-2</v>
      </c>
      <c r="C56" s="142"/>
      <c r="D56" s="151" t="str">
        <f t="shared" si="7"/>
        <v>5k</v>
      </c>
      <c r="E56" s="151" t="s">
        <v>436</v>
      </c>
      <c r="F56" s="154">
        <f t="shared" si="8"/>
        <v>1.6527777777777777E-2</v>
      </c>
      <c r="G56" s="154">
        <f t="shared" si="8"/>
        <v>1.8593749999999999E-2</v>
      </c>
      <c r="H56" s="154">
        <f t="shared" si="8"/>
        <v>2.0659722222222222E-2</v>
      </c>
      <c r="I56" s="154">
        <f t="shared" si="8"/>
        <v>2.2725694444444441E-2</v>
      </c>
      <c r="J56" s="154">
        <f t="shared" si="8"/>
        <v>2.5480324074074072E-2</v>
      </c>
      <c r="K56" s="164"/>
    </row>
    <row r="57" spans="1:11" ht="15.7" customHeight="1" x14ac:dyDescent="0.35">
      <c r="A57" s="142" t="s">
        <v>437</v>
      </c>
      <c r="B57" s="154">
        <v>1.5196759259259259E-2</v>
      </c>
      <c r="C57" s="142"/>
      <c r="D57" s="151" t="str">
        <f t="shared" si="7"/>
        <v>5k</v>
      </c>
      <c r="E57" s="151" t="s">
        <v>437</v>
      </c>
      <c r="F57" s="154">
        <f t="shared" si="8"/>
        <v>1.8236111111111109E-2</v>
      </c>
      <c r="G57" s="154">
        <f t="shared" si="8"/>
        <v>2.0515624999999999E-2</v>
      </c>
      <c r="H57" s="154">
        <f t="shared" si="8"/>
        <v>2.2795138888888889E-2</v>
      </c>
      <c r="I57" s="154">
        <f t="shared" si="8"/>
        <v>2.5074652777777776E-2</v>
      </c>
      <c r="J57" s="154">
        <f t="shared" si="8"/>
        <v>2.8114004629629631E-2</v>
      </c>
      <c r="K57" s="164"/>
    </row>
    <row r="58" spans="1:11" ht="15.7" customHeight="1" x14ac:dyDescent="0.35">
      <c r="A58" s="142" t="s">
        <v>438</v>
      </c>
      <c r="B58" s="154">
        <v>1.636574074074074E-2</v>
      </c>
      <c r="C58" s="142"/>
      <c r="D58" s="151" t="str">
        <f t="shared" si="7"/>
        <v>5k</v>
      </c>
      <c r="E58" s="151" t="s">
        <v>438</v>
      </c>
      <c r="F58" s="154">
        <f t="shared" si="8"/>
        <v>1.9638888888888886E-2</v>
      </c>
      <c r="G58" s="154">
        <f t="shared" si="8"/>
        <v>2.2093749999999999E-2</v>
      </c>
      <c r="H58" s="154">
        <f t="shared" si="8"/>
        <v>2.4548611111111111E-2</v>
      </c>
      <c r="I58" s="154">
        <f t="shared" si="8"/>
        <v>2.700347222222222E-2</v>
      </c>
      <c r="J58" s="154">
        <f t="shared" si="8"/>
        <v>3.027662037037037E-2</v>
      </c>
      <c r="K58" s="164"/>
    </row>
    <row r="59" spans="1:11" ht="15.7" customHeight="1" x14ac:dyDescent="0.35">
      <c r="A59" s="142" t="s">
        <v>439</v>
      </c>
      <c r="B59" s="154">
        <v>1.7523148148148149E-2</v>
      </c>
      <c r="C59" s="142"/>
      <c r="D59" s="151" t="str">
        <f t="shared" si="7"/>
        <v>5k</v>
      </c>
      <c r="E59" s="151" t="s">
        <v>439</v>
      </c>
      <c r="F59" s="154">
        <f t="shared" si="8"/>
        <v>2.1027777777777777E-2</v>
      </c>
      <c r="G59" s="154">
        <f t="shared" si="8"/>
        <v>2.3656250000000004E-2</v>
      </c>
      <c r="H59" s="154">
        <f t="shared" si="8"/>
        <v>2.6284722222222223E-2</v>
      </c>
      <c r="I59" s="154">
        <f t="shared" si="8"/>
        <v>2.8913194444444443E-2</v>
      </c>
      <c r="J59" s="154">
        <f t="shared" si="8"/>
        <v>3.2417824074074078E-2</v>
      </c>
      <c r="K59" s="164"/>
    </row>
    <row r="60" spans="1:11" ht="15.7" customHeight="1" x14ac:dyDescent="0.35">
      <c r="A60" s="142" t="s">
        <v>440</v>
      </c>
      <c r="B60" s="154">
        <v>2.3877314814814813E-2</v>
      </c>
      <c r="C60" s="142"/>
      <c r="D60" s="151" t="str">
        <f t="shared" si="7"/>
        <v>5k</v>
      </c>
      <c r="E60" s="151" t="s">
        <v>440</v>
      </c>
      <c r="F60" s="154">
        <f t="shared" si="8"/>
        <v>2.8652777777777774E-2</v>
      </c>
      <c r="G60" s="154">
        <f t="shared" si="8"/>
        <v>3.2234375000000003E-2</v>
      </c>
      <c r="H60" s="154">
        <f t="shared" si="8"/>
        <v>3.5815972222222221E-2</v>
      </c>
      <c r="I60" s="154">
        <f t="shared" si="8"/>
        <v>3.939756944444444E-2</v>
      </c>
      <c r="J60" s="154">
        <f t="shared" si="8"/>
        <v>4.4173032407407407E-2</v>
      </c>
      <c r="K60" s="164"/>
    </row>
    <row r="61" spans="1:11" ht="11.35" x14ac:dyDescent="0.35">
      <c r="A61" s="142"/>
      <c r="B61" s="143"/>
      <c r="C61" s="142"/>
      <c r="D61" s="142"/>
      <c r="E61" s="142"/>
      <c r="F61" s="142"/>
      <c r="G61" s="142"/>
      <c r="H61" s="142"/>
      <c r="I61" s="142"/>
      <c r="J61" s="143"/>
      <c r="K61" s="164"/>
    </row>
    <row r="62" spans="1:11" ht="12.7" x14ac:dyDescent="0.35">
      <c r="A62" s="142"/>
      <c r="B62" s="147" t="str">
        <f>D62</f>
        <v>5M</v>
      </c>
      <c r="C62" s="148"/>
      <c r="D62" s="432" t="s">
        <v>443</v>
      </c>
      <c r="E62" s="430"/>
      <c r="F62" s="430"/>
      <c r="G62" s="430"/>
      <c r="H62" s="430"/>
      <c r="I62" s="430"/>
      <c r="J62" s="430"/>
      <c r="K62" s="164"/>
    </row>
    <row r="63" spans="1:11" ht="34" x14ac:dyDescent="0.35">
      <c r="A63" s="142"/>
      <c r="B63" s="150" t="s">
        <v>421</v>
      </c>
      <c r="C63" s="142"/>
      <c r="D63" s="151" t="s">
        <v>248</v>
      </c>
      <c r="E63" s="151" t="s">
        <v>52</v>
      </c>
      <c r="F63" s="152" t="s">
        <v>422</v>
      </c>
      <c r="G63" s="152" t="s">
        <v>423</v>
      </c>
      <c r="H63" s="152" t="s">
        <v>424</v>
      </c>
      <c r="I63" s="152" t="s">
        <v>425</v>
      </c>
      <c r="J63" s="152" t="s">
        <v>426</v>
      </c>
      <c r="K63" s="164"/>
    </row>
    <row r="64" spans="1:11" ht="15.7" customHeight="1" x14ac:dyDescent="0.35">
      <c r="A64" s="142" t="s">
        <v>427</v>
      </c>
      <c r="B64" s="154">
        <v>1.6423611111111111E-2</v>
      </c>
      <c r="C64" s="142"/>
      <c r="D64" s="151" t="str">
        <f>D62</f>
        <v>5M</v>
      </c>
      <c r="E64" s="151" t="s">
        <v>428</v>
      </c>
      <c r="F64" s="154">
        <f t="shared" ref="F64:J75" si="9">$B64*F$1</f>
        <v>1.9708333333333331E-2</v>
      </c>
      <c r="G64" s="154">
        <f t="shared" si="9"/>
        <v>2.2171875000000001E-2</v>
      </c>
      <c r="H64" s="154">
        <f t="shared" si="9"/>
        <v>2.4635416666666667E-2</v>
      </c>
      <c r="I64" s="154">
        <f t="shared" si="9"/>
        <v>2.7098958333333333E-2</v>
      </c>
      <c r="J64" s="154">
        <f t="shared" si="9"/>
        <v>3.0383680555555556E-2</v>
      </c>
      <c r="K64" s="164"/>
    </row>
    <row r="65" spans="1:11" ht="15.75" customHeight="1" x14ac:dyDescent="0.35">
      <c r="A65" s="142" t="s">
        <v>429</v>
      </c>
      <c r="B65" s="154">
        <v>1.6660523758963573E-2</v>
      </c>
      <c r="C65" s="142"/>
      <c r="D65" s="151" t="str">
        <f t="shared" ref="D65:D75" si="10">D64</f>
        <v>5M</v>
      </c>
      <c r="E65" s="151" t="s">
        <v>429</v>
      </c>
      <c r="F65" s="154">
        <f t="shared" si="9"/>
        <v>1.9992628510756286E-2</v>
      </c>
      <c r="G65" s="154">
        <f t="shared" si="9"/>
        <v>2.2491707074600825E-2</v>
      </c>
      <c r="H65" s="154">
        <f t="shared" si="9"/>
        <v>2.4990785638445361E-2</v>
      </c>
      <c r="I65" s="154">
        <f t="shared" si="9"/>
        <v>2.7489864202289892E-2</v>
      </c>
      <c r="J65" s="154">
        <f t="shared" si="9"/>
        <v>3.082196895408261E-2</v>
      </c>
      <c r="K65" s="164"/>
    </row>
    <row r="66" spans="1:11" ht="15.75" customHeight="1" x14ac:dyDescent="0.35">
      <c r="A66" s="142" t="s">
        <v>430</v>
      </c>
      <c r="B66" s="154">
        <v>1.7128268059060876E-2</v>
      </c>
      <c r="C66" s="142"/>
      <c r="D66" s="151" t="str">
        <f t="shared" si="10"/>
        <v>5M</v>
      </c>
      <c r="E66" s="151" t="s">
        <v>430</v>
      </c>
      <c r="F66" s="154">
        <f t="shared" si="9"/>
        <v>2.0553921670873051E-2</v>
      </c>
      <c r="G66" s="154">
        <f t="shared" si="9"/>
        <v>2.3123161879732186E-2</v>
      </c>
      <c r="H66" s="154">
        <f t="shared" si="9"/>
        <v>2.5692402088591314E-2</v>
      </c>
      <c r="I66" s="154">
        <f t="shared" si="9"/>
        <v>2.8261642297450443E-2</v>
      </c>
      <c r="J66" s="154">
        <f t="shared" si="9"/>
        <v>3.1687295909262621E-2</v>
      </c>
      <c r="K66" s="164"/>
    </row>
    <row r="67" spans="1:11" ht="15.75" customHeight="1" x14ac:dyDescent="0.35">
      <c r="A67" s="142" t="s">
        <v>431</v>
      </c>
      <c r="B67" s="154">
        <v>1.789688247658346E-2</v>
      </c>
      <c r="C67" s="142"/>
      <c r="D67" s="151" t="str">
        <f t="shared" si="10"/>
        <v>5M</v>
      </c>
      <c r="E67" s="151" t="s">
        <v>432</v>
      </c>
      <c r="F67" s="154">
        <f t="shared" si="9"/>
        <v>2.1476258971900152E-2</v>
      </c>
      <c r="G67" s="154">
        <f t="shared" si="9"/>
        <v>2.4160791343387673E-2</v>
      </c>
      <c r="H67" s="154">
        <f t="shared" si="9"/>
        <v>2.6845323714875191E-2</v>
      </c>
      <c r="I67" s="154">
        <f t="shared" si="9"/>
        <v>2.9529856086362705E-2</v>
      </c>
      <c r="J67" s="154">
        <f t="shared" si="9"/>
        <v>3.3109232581679401E-2</v>
      </c>
      <c r="K67" s="164"/>
    </row>
    <row r="68" spans="1:11" ht="15.75" customHeight="1" x14ac:dyDescent="0.35">
      <c r="A68" s="142" t="s">
        <v>433</v>
      </c>
      <c r="B68" s="154">
        <v>1.8938229181881313E-2</v>
      </c>
      <c r="C68" s="142"/>
      <c r="D68" s="151" t="str">
        <f t="shared" si="10"/>
        <v>5M</v>
      </c>
      <c r="E68" s="151" t="s">
        <v>433</v>
      </c>
      <c r="F68" s="154">
        <f t="shared" si="9"/>
        <v>2.2725875018257576E-2</v>
      </c>
      <c r="G68" s="154">
        <f t="shared" si="9"/>
        <v>2.5566609395539775E-2</v>
      </c>
      <c r="H68" s="154">
        <f t="shared" si="9"/>
        <v>2.8407343772821968E-2</v>
      </c>
      <c r="I68" s="154">
        <f t="shared" si="9"/>
        <v>3.1248078150104164E-2</v>
      </c>
      <c r="J68" s="154">
        <f t="shared" si="9"/>
        <v>3.503572398648043E-2</v>
      </c>
      <c r="K68" s="164"/>
    </row>
    <row r="69" spans="1:11" ht="15.75" customHeight="1" x14ac:dyDescent="0.35">
      <c r="A69" s="142" t="s">
        <v>434</v>
      </c>
      <c r="B69" s="154">
        <v>2.0127467721158743E-2</v>
      </c>
      <c r="C69" s="142"/>
      <c r="D69" s="151" t="str">
        <f t="shared" si="10"/>
        <v>5M</v>
      </c>
      <c r="E69" s="151" t="s">
        <v>434</v>
      </c>
      <c r="F69" s="154">
        <f t="shared" si="9"/>
        <v>2.4152961265390491E-2</v>
      </c>
      <c r="G69" s="154">
        <f t="shared" si="9"/>
        <v>2.7172081423564306E-2</v>
      </c>
      <c r="H69" s="154">
        <f t="shared" si="9"/>
        <v>3.0191201581738117E-2</v>
      </c>
      <c r="I69" s="154">
        <f t="shared" si="9"/>
        <v>3.3210321739911924E-2</v>
      </c>
      <c r="J69" s="154">
        <f t="shared" si="9"/>
        <v>3.7235815284143679E-2</v>
      </c>
      <c r="K69" s="164"/>
    </row>
    <row r="70" spans="1:11" ht="15.75" customHeight="1" x14ac:dyDescent="0.35">
      <c r="A70" s="142" t="s">
        <v>435</v>
      </c>
      <c r="B70" s="154">
        <v>2.1476633422835956E-2</v>
      </c>
      <c r="C70" s="142"/>
      <c r="D70" s="151" t="str">
        <f t="shared" si="10"/>
        <v>5M</v>
      </c>
      <c r="E70" s="151" t="s">
        <v>435</v>
      </c>
      <c r="F70" s="154">
        <f t="shared" si="9"/>
        <v>2.5771960107403145E-2</v>
      </c>
      <c r="G70" s="154">
        <f t="shared" si="9"/>
        <v>2.8993455120828543E-2</v>
      </c>
      <c r="H70" s="154">
        <f t="shared" si="9"/>
        <v>3.2214950134253934E-2</v>
      </c>
      <c r="I70" s="154">
        <f t="shared" si="9"/>
        <v>3.5436445147679324E-2</v>
      </c>
      <c r="J70" s="154">
        <f t="shared" si="9"/>
        <v>3.9731771832246521E-2</v>
      </c>
      <c r="K70" s="164"/>
    </row>
    <row r="71" spans="1:11" ht="15.75" customHeight="1" x14ac:dyDescent="0.35">
      <c r="A71" s="142" t="s">
        <v>436</v>
      </c>
      <c r="B71" s="154">
        <v>2.3020311604495278E-2</v>
      </c>
      <c r="C71" s="142"/>
      <c r="D71" s="151" t="str">
        <f t="shared" si="10"/>
        <v>5M</v>
      </c>
      <c r="E71" s="151" t="s">
        <v>436</v>
      </c>
      <c r="F71" s="154">
        <f t="shared" si="9"/>
        <v>2.7624373925394335E-2</v>
      </c>
      <c r="G71" s="154">
        <f t="shared" si="9"/>
        <v>3.1077420666068629E-2</v>
      </c>
      <c r="H71" s="154">
        <f t="shared" si="9"/>
        <v>3.4530467406742919E-2</v>
      </c>
      <c r="I71" s="154">
        <f t="shared" si="9"/>
        <v>3.7983514147417206E-2</v>
      </c>
      <c r="J71" s="154">
        <f t="shared" si="9"/>
        <v>4.258757646831627E-2</v>
      </c>
      <c r="K71" s="164"/>
    </row>
    <row r="72" spans="1:11" ht="15.75" customHeight="1" x14ac:dyDescent="0.35">
      <c r="A72" s="142" t="s">
        <v>437</v>
      </c>
      <c r="B72" s="154">
        <v>2.4802336390575237E-2</v>
      </c>
      <c r="C72" s="142"/>
      <c r="D72" s="151" t="str">
        <f t="shared" si="10"/>
        <v>5M</v>
      </c>
      <c r="E72" s="151" t="s">
        <v>437</v>
      </c>
      <c r="F72" s="154">
        <f t="shared" si="9"/>
        <v>2.9762803668690281E-2</v>
      </c>
      <c r="G72" s="154">
        <f t="shared" si="9"/>
        <v>3.3483154127276572E-2</v>
      </c>
      <c r="H72" s="154">
        <f t="shared" si="9"/>
        <v>3.7203504585862857E-2</v>
      </c>
      <c r="I72" s="154">
        <f t="shared" si="9"/>
        <v>4.0923855044449141E-2</v>
      </c>
      <c r="J72" s="154">
        <f t="shared" si="9"/>
        <v>4.5884322322564189E-2</v>
      </c>
      <c r="K72" s="164"/>
    </row>
    <row r="73" spans="1:11" ht="15.75" customHeight="1" x14ac:dyDescent="0.35">
      <c r="A73" s="142" t="s">
        <v>438</v>
      </c>
      <c r="B73" s="154">
        <v>2.6886047721427352E-2</v>
      </c>
      <c r="C73" s="142"/>
      <c r="D73" s="151" t="str">
        <f t="shared" si="10"/>
        <v>5M</v>
      </c>
      <c r="E73" s="151" t="s">
        <v>438</v>
      </c>
      <c r="F73" s="154">
        <f t="shared" si="9"/>
        <v>3.2263257265712823E-2</v>
      </c>
      <c r="G73" s="154">
        <f t="shared" si="9"/>
        <v>3.6296164423926927E-2</v>
      </c>
      <c r="H73" s="154">
        <f t="shared" si="9"/>
        <v>4.0329071582141024E-2</v>
      </c>
      <c r="I73" s="154">
        <f t="shared" si="9"/>
        <v>4.4361978740355128E-2</v>
      </c>
      <c r="J73" s="154">
        <f t="shared" si="9"/>
        <v>4.9739188284640599E-2</v>
      </c>
      <c r="K73" s="164"/>
    </row>
    <row r="74" spans="1:11" ht="15.75" customHeight="1" x14ac:dyDescent="0.35">
      <c r="A74" s="142" t="s">
        <v>439</v>
      </c>
      <c r="B74" s="154">
        <v>3.0428240740740742E-2</v>
      </c>
      <c r="C74" s="142"/>
      <c r="D74" s="151" t="str">
        <f t="shared" si="10"/>
        <v>5M</v>
      </c>
      <c r="E74" s="151" t="s">
        <v>439</v>
      </c>
      <c r="F74" s="154">
        <f t="shared" si="9"/>
        <v>3.6513888888888887E-2</v>
      </c>
      <c r="G74" s="154">
        <f t="shared" si="9"/>
        <v>4.1078125000000007E-2</v>
      </c>
      <c r="H74" s="154">
        <f t="shared" si="9"/>
        <v>4.5642361111111113E-2</v>
      </c>
      <c r="I74" s="154">
        <f t="shared" si="9"/>
        <v>5.0206597222222218E-2</v>
      </c>
      <c r="J74" s="154">
        <f t="shared" si="9"/>
        <v>5.6292245370370378E-2</v>
      </c>
      <c r="K74" s="164"/>
    </row>
    <row r="75" spans="1:11" ht="15.75" customHeight="1" x14ac:dyDescent="0.35">
      <c r="A75" s="142" t="s">
        <v>440</v>
      </c>
      <c r="B75" s="154">
        <v>3.8483796296296294E-2</v>
      </c>
      <c r="C75" s="142"/>
      <c r="D75" s="151" t="str">
        <f t="shared" si="10"/>
        <v>5M</v>
      </c>
      <c r="E75" s="151" t="s">
        <v>440</v>
      </c>
      <c r="F75" s="154">
        <f t="shared" si="9"/>
        <v>4.6180555555555551E-2</v>
      </c>
      <c r="G75" s="154">
        <f t="shared" si="9"/>
        <v>5.1953125000000003E-2</v>
      </c>
      <c r="H75" s="154">
        <f t="shared" si="9"/>
        <v>5.7725694444444441E-2</v>
      </c>
      <c r="I75" s="154">
        <f t="shared" si="9"/>
        <v>6.3498263888888878E-2</v>
      </c>
      <c r="J75" s="154">
        <f t="shared" si="9"/>
        <v>7.1195023148148143E-2</v>
      </c>
      <c r="K75" s="164"/>
    </row>
    <row r="76" spans="1:11" ht="15.75" customHeight="1" x14ac:dyDescent="0.35">
      <c r="A76" s="142"/>
      <c r="B76" s="143"/>
      <c r="C76" s="142"/>
      <c r="D76" s="142"/>
      <c r="E76" s="142"/>
      <c r="F76" s="142"/>
      <c r="G76" s="142"/>
      <c r="H76" s="142"/>
      <c r="I76" s="142"/>
      <c r="J76" s="143"/>
      <c r="K76" s="164"/>
    </row>
    <row r="77" spans="1:11" ht="15.75" customHeight="1" x14ac:dyDescent="0.35">
      <c r="A77" s="142"/>
      <c r="B77" s="147" t="str">
        <f>D77</f>
        <v>6M</v>
      </c>
      <c r="C77" s="148"/>
      <c r="D77" s="429" t="s">
        <v>444</v>
      </c>
      <c r="E77" s="430"/>
      <c r="F77" s="430"/>
      <c r="G77" s="430"/>
      <c r="H77" s="430"/>
      <c r="I77" s="430"/>
      <c r="J77" s="430"/>
      <c r="K77" s="164"/>
    </row>
    <row r="78" spans="1:11" ht="34" x14ac:dyDescent="0.35">
      <c r="A78" s="142"/>
      <c r="B78" s="150" t="s">
        <v>421</v>
      </c>
      <c r="C78" s="142"/>
      <c r="D78" s="151" t="s">
        <v>248</v>
      </c>
      <c r="E78" s="151" t="s">
        <v>52</v>
      </c>
      <c r="F78" s="152" t="s">
        <v>422</v>
      </c>
      <c r="G78" s="152" t="s">
        <v>423</v>
      </c>
      <c r="H78" s="152" t="s">
        <v>424</v>
      </c>
      <c r="I78" s="152" t="s">
        <v>425</v>
      </c>
      <c r="J78" s="152" t="s">
        <v>426</v>
      </c>
      <c r="K78" s="164"/>
    </row>
    <row r="79" spans="1:11" ht="15.75" customHeight="1" x14ac:dyDescent="0.35">
      <c r="A79" s="142" t="s">
        <v>427</v>
      </c>
      <c r="B79" s="154">
        <v>2.0104166666666666E-2</v>
      </c>
      <c r="C79" s="142"/>
      <c r="D79" s="151" t="str">
        <f>D77</f>
        <v>6M</v>
      </c>
      <c r="E79" s="151" t="s">
        <v>428</v>
      </c>
      <c r="F79" s="154">
        <f t="shared" ref="F79:J88" si="11">$B79*F$1</f>
        <v>2.4124999999999997E-2</v>
      </c>
      <c r="G79" s="154">
        <f t="shared" si="11"/>
        <v>2.7140625000000002E-2</v>
      </c>
      <c r="H79" s="154">
        <f t="shared" si="11"/>
        <v>3.0156249999999999E-2</v>
      </c>
      <c r="I79" s="154">
        <f t="shared" si="11"/>
        <v>3.3171874999999997E-2</v>
      </c>
      <c r="J79" s="154">
        <f t="shared" si="11"/>
        <v>3.7192708333333331E-2</v>
      </c>
      <c r="K79" s="164"/>
    </row>
    <row r="80" spans="1:11" ht="15.75" customHeight="1" x14ac:dyDescent="0.35">
      <c r="A80" s="142" t="s">
        <v>429</v>
      </c>
      <c r="B80" s="154">
        <v>2.0400794214546169E-2</v>
      </c>
      <c r="C80" s="142"/>
      <c r="D80" s="151" t="str">
        <f t="shared" ref="D80:D88" si="12">D79</f>
        <v>6M</v>
      </c>
      <c r="E80" s="151" t="s">
        <v>429</v>
      </c>
      <c r="F80" s="154">
        <f t="shared" si="11"/>
        <v>2.4480953057455401E-2</v>
      </c>
      <c r="G80" s="154">
        <f t="shared" si="11"/>
        <v>2.754107218963733E-2</v>
      </c>
      <c r="H80" s="154">
        <f t="shared" si="11"/>
        <v>3.0601191321819252E-2</v>
      </c>
      <c r="I80" s="154">
        <f t="shared" si="11"/>
        <v>3.3661310454001177E-2</v>
      </c>
      <c r="J80" s="154">
        <f t="shared" si="11"/>
        <v>3.7741469296910413E-2</v>
      </c>
      <c r="K80" s="164"/>
    </row>
    <row r="81" spans="1:11" ht="15.75" customHeight="1" x14ac:dyDescent="0.35">
      <c r="A81" s="142" t="s">
        <v>430</v>
      </c>
      <c r="B81" s="154">
        <v>2.0987750983053208E-2</v>
      </c>
      <c r="C81" s="142"/>
      <c r="D81" s="151" t="str">
        <f t="shared" si="12"/>
        <v>6M</v>
      </c>
      <c r="E81" s="151" t="s">
        <v>430</v>
      </c>
      <c r="F81" s="154">
        <f t="shared" si="11"/>
        <v>2.518530117966385E-2</v>
      </c>
      <c r="G81" s="154">
        <f t="shared" si="11"/>
        <v>2.8333463827121833E-2</v>
      </c>
      <c r="H81" s="154">
        <f t="shared" si="11"/>
        <v>3.1481626474579812E-2</v>
      </c>
      <c r="I81" s="154">
        <f t="shared" si="11"/>
        <v>3.4629789122037791E-2</v>
      </c>
      <c r="J81" s="154">
        <f t="shared" si="11"/>
        <v>3.8827339318648436E-2</v>
      </c>
      <c r="K81" s="164"/>
    </row>
    <row r="82" spans="1:11" ht="15.75" customHeight="1" x14ac:dyDescent="0.35">
      <c r="A82" s="142" t="s">
        <v>431</v>
      </c>
      <c r="B82" s="154">
        <v>2.1954970696370719E-2</v>
      </c>
      <c r="C82" s="142"/>
      <c r="D82" s="151" t="str">
        <f t="shared" si="12"/>
        <v>6M</v>
      </c>
      <c r="E82" s="151" t="s">
        <v>432</v>
      </c>
      <c r="F82" s="154">
        <f t="shared" si="11"/>
        <v>2.6345964835644862E-2</v>
      </c>
      <c r="G82" s="154">
        <f t="shared" si="11"/>
        <v>2.9639210440100473E-2</v>
      </c>
      <c r="H82" s="154">
        <f t="shared" si="11"/>
        <v>3.293245604455608E-2</v>
      </c>
      <c r="I82" s="154">
        <f t="shared" si="11"/>
        <v>3.6225701649011684E-2</v>
      </c>
      <c r="J82" s="154">
        <f t="shared" si="11"/>
        <v>4.0616695788285834E-2</v>
      </c>
      <c r="K82" s="164"/>
    </row>
    <row r="83" spans="1:11" ht="15.75" customHeight="1" x14ac:dyDescent="0.35">
      <c r="A83" s="142" t="s">
        <v>433</v>
      </c>
      <c r="B83" s="154">
        <v>2.3268711419753087E-2</v>
      </c>
      <c r="C83" s="142"/>
      <c r="D83" s="151" t="str">
        <f t="shared" si="12"/>
        <v>6M</v>
      </c>
      <c r="E83" s="151" t="s">
        <v>433</v>
      </c>
      <c r="F83" s="154">
        <f t="shared" si="11"/>
        <v>2.7922453703703703E-2</v>
      </c>
      <c r="G83" s="154">
        <f t="shared" si="11"/>
        <v>3.1412760416666671E-2</v>
      </c>
      <c r="H83" s="154">
        <f t="shared" si="11"/>
        <v>3.4903067129629629E-2</v>
      </c>
      <c r="I83" s="154">
        <f t="shared" si="11"/>
        <v>3.8393373842592594E-2</v>
      </c>
      <c r="J83" s="154">
        <f t="shared" si="11"/>
        <v>4.3047116126543217E-2</v>
      </c>
      <c r="K83" s="164"/>
    </row>
    <row r="84" spans="1:11" ht="15.75" customHeight="1" x14ac:dyDescent="0.35">
      <c r="A84" s="142" t="s">
        <v>434</v>
      </c>
      <c r="B84" s="154">
        <v>2.4774080920106797E-2</v>
      </c>
      <c r="C84" s="142"/>
      <c r="D84" s="151" t="str">
        <f t="shared" si="12"/>
        <v>6M</v>
      </c>
      <c r="E84" s="151" t="s">
        <v>434</v>
      </c>
      <c r="F84" s="154">
        <f t="shared" si="11"/>
        <v>2.9728897104128155E-2</v>
      </c>
      <c r="G84" s="154">
        <f t="shared" si="11"/>
        <v>3.3445009242144177E-2</v>
      </c>
      <c r="H84" s="154">
        <f t="shared" si="11"/>
        <v>3.7161121380160193E-2</v>
      </c>
      <c r="I84" s="154">
        <f t="shared" si="11"/>
        <v>4.0877233518176209E-2</v>
      </c>
      <c r="J84" s="154">
        <f t="shared" si="11"/>
        <v>4.5832049702197578E-2</v>
      </c>
      <c r="K84" s="164"/>
    </row>
    <row r="85" spans="1:11" ht="15.75" customHeight="1" x14ac:dyDescent="0.35">
      <c r="A85" s="142" t="s">
        <v>435</v>
      </c>
      <c r="B85" s="154">
        <v>2.64877031181379E-2</v>
      </c>
      <c r="C85" s="142"/>
      <c r="D85" s="151" t="str">
        <f t="shared" si="12"/>
        <v>6M</v>
      </c>
      <c r="E85" s="151" t="s">
        <v>435</v>
      </c>
      <c r="F85" s="154">
        <f t="shared" si="11"/>
        <v>3.178524374176548E-2</v>
      </c>
      <c r="G85" s="154">
        <f t="shared" si="11"/>
        <v>3.5758399209486168E-2</v>
      </c>
      <c r="H85" s="154">
        <f t="shared" si="11"/>
        <v>3.9731554677206848E-2</v>
      </c>
      <c r="I85" s="154">
        <f t="shared" si="11"/>
        <v>4.3704710144927536E-2</v>
      </c>
      <c r="J85" s="154">
        <f t="shared" si="11"/>
        <v>4.900225076855512E-2</v>
      </c>
      <c r="K85" s="164"/>
    </row>
    <row r="86" spans="1:11" ht="15.75" customHeight="1" x14ac:dyDescent="0.35">
      <c r="A86" s="142" t="s">
        <v>436</v>
      </c>
      <c r="B86" s="154">
        <v>2.845600377447511E-2</v>
      </c>
      <c r="C86" s="142"/>
      <c r="D86" s="151" t="str">
        <f t="shared" si="12"/>
        <v>6M</v>
      </c>
      <c r="E86" s="151" t="s">
        <v>436</v>
      </c>
      <c r="F86" s="154">
        <f t="shared" si="11"/>
        <v>3.4147204529370132E-2</v>
      </c>
      <c r="G86" s="154">
        <f t="shared" si="11"/>
        <v>3.84156050955414E-2</v>
      </c>
      <c r="H86" s="154">
        <f t="shared" si="11"/>
        <v>4.2684005661712668E-2</v>
      </c>
      <c r="I86" s="154">
        <f t="shared" si="11"/>
        <v>4.6952406227883929E-2</v>
      </c>
      <c r="J86" s="154">
        <f t="shared" si="11"/>
        <v>5.2643606982778958E-2</v>
      </c>
      <c r="K86" s="164"/>
    </row>
    <row r="87" spans="1:11" ht="15.75" customHeight="1" x14ac:dyDescent="0.35">
      <c r="A87" s="142" t="s">
        <v>437</v>
      </c>
      <c r="B87" s="154">
        <v>3.0740316004077471E-2</v>
      </c>
      <c r="C87" s="142"/>
      <c r="D87" s="151" t="str">
        <f t="shared" si="12"/>
        <v>6M</v>
      </c>
      <c r="E87" s="151" t="s">
        <v>437</v>
      </c>
      <c r="F87" s="154">
        <f t="shared" si="11"/>
        <v>3.6888379204892963E-2</v>
      </c>
      <c r="G87" s="154">
        <f t="shared" si="11"/>
        <v>4.149942660550459E-2</v>
      </c>
      <c r="H87" s="154">
        <f t="shared" si="11"/>
        <v>4.6110474006116203E-2</v>
      </c>
      <c r="I87" s="154">
        <f t="shared" si="11"/>
        <v>5.0721521406727824E-2</v>
      </c>
      <c r="J87" s="154">
        <f t="shared" si="11"/>
        <v>5.6869584607543322E-2</v>
      </c>
      <c r="K87" s="164"/>
    </row>
    <row r="88" spans="1:11" ht="15.75" customHeight="1" x14ac:dyDescent="0.35">
      <c r="A88" s="142" t="s">
        <v>438</v>
      </c>
      <c r="B88" s="166">
        <v>3.3427831908926654E-2</v>
      </c>
      <c r="C88" s="142"/>
      <c r="D88" s="167" t="str">
        <f t="shared" si="12"/>
        <v>6M</v>
      </c>
      <c r="E88" s="167" t="s">
        <v>438</v>
      </c>
      <c r="F88" s="166">
        <f t="shared" si="11"/>
        <v>4.0113398290711984E-2</v>
      </c>
      <c r="G88" s="166">
        <f t="shared" si="11"/>
        <v>4.5127573077050988E-2</v>
      </c>
      <c r="H88" s="166">
        <f t="shared" si="11"/>
        <v>5.0141747863389985E-2</v>
      </c>
      <c r="I88" s="166">
        <f t="shared" si="11"/>
        <v>5.5155922649728975E-2</v>
      </c>
      <c r="J88" s="166">
        <f t="shared" si="11"/>
        <v>6.1841489031514311E-2</v>
      </c>
      <c r="K88" s="164"/>
    </row>
    <row r="89" spans="1:11" ht="15.75" customHeight="1" x14ac:dyDescent="0.35">
      <c r="A89" s="170"/>
      <c r="B89" s="169"/>
      <c r="C89" s="170"/>
      <c r="D89" s="171"/>
      <c r="E89" s="171"/>
      <c r="F89" s="169"/>
      <c r="G89" s="169"/>
      <c r="H89" s="169"/>
      <c r="I89" s="169"/>
      <c r="J89" s="169"/>
      <c r="K89" s="164"/>
    </row>
    <row r="90" spans="1:11" ht="15.75" customHeight="1" x14ac:dyDescent="0.35">
      <c r="A90" s="142"/>
      <c r="B90" s="168" t="str">
        <f>D90</f>
        <v>10k</v>
      </c>
      <c r="C90" s="148"/>
      <c r="D90" s="429" t="s">
        <v>445</v>
      </c>
      <c r="E90" s="430"/>
      <c r="F90" s="430"/>
      <c r="G90" s="430"/>
      <c r="H90" s="430"/>
      <c r="I90" s="430"/>
      <c r="J90" s="430"/>
      <c r="K90" s="164"/>
    </row>
    <row r="91" spans="1:11" ht="34" x14ac:dyDescent="0.35">
      <c r="A91" s="142"/>
      <c r="B91" s="150" t="s">
        <v>421</v>
      </c>
      <c r="C91" s="142"/>
      <c r="D91" s="151" t="s">
        <v>248</v>
      </c>
      <c r="E91" s="151" t="s">
        <v>52</v>
      </c>
      <c r="F91" s="152" t="s">
        <v>422</v>
      </c>
      <c r="G91" s="152" t="s">
        <v>423</v>
      </c>
      <c r="H91" s="152" t="s">
        <v>424</v>
      </c>
      <c r="I91" s="152" t="s">
        <v>425</v>
      </c>
      <c r="J91" s="152" t="s">
        <v>426</v>
      </c>
      <c r="K91" s="164"/>
    </row>
    <row r="92" spans="1:11" ht="15.75" customHeight="1" x14ac:dyDescent="0.35">
      <c r="A92" s="142" t="s">
        <v>427</v>
      </c>
      <c r="B92" s="154">
        <v>2.0775462962962964E-2</v>
      </c>
      <c r="C92" s="142"/>
      <c r="D92" s="151" t="str">
        <f>D90</f>
        <v>10k</v>
      </c>
      <c r="E92" s="151" t="s">
        <v>428</v>
      </c>
      <c r="F92" s="154">
        <f t="shared" ref="F92:J103" si="13">$B92*F$1</f>
        <v>2.4930555555555556E-2</v>
      </c>
      <c r="G92" s="154">
        <f t="shared" si="13"/>
        <v>2.8046875000000002E-2</v>
      </c>
      <c r="H92" s="154">
        <f t="shared" si="13"/>
        <v>3.1163194444444445E-2</v>
      </c>
      <c r="I92" s="154">
        <f t="shared" si="13"/>
        <v>3.4279513888888891E-2</v>
      </c>
      <c r="J92" s="154">
        <f t="shared" si="13"/>
        <v>3.8434606481481483E-2</v>
      </c>
      <c r="K92" s="164"/>
    </row>
    <row r="93" spans="1:11" ht="15.75" customHeight="1" x14ac:dyDescent="0.35">
      <c r="A93" s="142" t="s">
        <v>429</v>
      </c>
      <c r="B93" s="154">
        <v>2.1081995172775113E-2</v>
      </c>
      <c r="C93" s="142"/>
      <c r="D93" s="151" t="str">
        <f t="shared" ref="D93:D103" si="14">D92</f>
        <v>10k</v>
      </c>
      <c r="E93" s="151" t="s">
        <v>429</v>
      </c>
      <c r="F93" s="154">
        <f t="shared" si="13"/>
        <v>2.5298394207330134E-2</v>
      </c>
      <c r="G93" s="154">
        <f t="shared" si="13"/>
        <v>2.8460693483246403E-2</v>
      </c>
      <c r="H93" s="154">
        <f t="shared" si="13"/>
        <v>3.1622992759162666E-2</v>
      </c>
      <c r="I93" s="154">
        <f t="shared" si="13"/>
        <v>3.4785292035078935E-2</v>
      </c>
      <c r="J93" s="154">
        <f t="shared" si="13"/>
        <v>3.9001691069633963E-2</v>
      </c>
      <c r="K93" s="164"/>
    </row>
    <row r="94" spans="1:11" ht="15.75" customHeight="1" x14ac:dyDescent="0.35">
      <c r="A94" s="142" t="s">
        <v>430</v>
      </c>
      <c r="B94" s="154">
        <v>2.2488425925925926E-2</v>
      </c>
      <c r="C94" s="142"/>
      <c r="D94" s="151" t="str">
        <f t="shared" si="14"/>
        <v>10k</v>
      </c>
      <c r="E94" s="151" t="s">
        <v>430</v>
      </c>
      <c r="F94" s="154">
        <f t="shared" si="13"/>
        <v>2.698611111111111E-2</v>
      </c>
      <c r="G94" s="154">
        <f t="shared" si="13"/>
        <v>3.0359375000000001E-2</v>
      </c>
      <c r="H94" s="154">
        <f t="shared" si="13"/>
        <v>3.3732638888888888E-2</v>
      </c>
      <c r="I94" s="154">
        <f t="shared" si="13"/>
        <v>3.7105902777777776E-2</v>
      </c>
      <c r="J94" s="154">
        <f t="shared" si="13"/>
        <v>4.1603587962962964E-2</v>
      </c>
      <c r="K94" s="164"/>
    </row>
    <row r="95" spans="1:11" ht="15.75" customHeight="1" x14ac:dyDescent="0.35">
      <c r="A95" s="142" t="s">
        <v>431</v>
      </c>
      <c r="B95" s="154">
        <v>2.3240740740740742E-2</v>
      </c>
      <c r="C95" s="142"/>
      <c r="D95" s="151" t="str">
        <f t="shared" si="14"/>
        <v>10k</v>
      </c>
      <c r="E95" s="151" t="s">
        <v>432</v>
      </c>
      <c r="F95" s="154">
        <f t="shared" si="13"/>
        <v>2.788888888888889E-2</v>
      </c>
      <c r="G95" s="154">
        <f t="shared" si="13"/>
        <v>3.1375000000000007E-2</v>
      </c>
      <c r="H95" s="154">
        <f t="shared" si="13"/>
        <v>3.4861111111111114E-2</v>
      </c>
      <c r="I95" s="154">
        <f t="shared" si="13"/>
        <v>3.834722222222222E-2</v>
      </c>
      <c r="J95" s="154">
        <f t="shared" si="13"/>
        <v>4.2995370370370378E-2</v>
      </c>
      <c r="K95" s="164"/>
    </row>
    <row r="96" spans="1:11" ht="15.75" customHeight="1" x14ac:dyDescent="0.35">
      <c r="A96" s="142" t="s">
        <v>433</v>
      </c>
      <c r="B96" s="154">
        <v>2.3773148148148151E-2</v>
      </c>
      <c r="C96" s="142"/>
      <c r="D96" s="151" t="str">
        <f t="shared" si="14"/>
        <v>10k</v>
      </c>
      <c r="E96" s="151" t="s">
        <v>433</v>
      </c>
      <c r="F96" s="154">
        <f t="shared" si="13"/>
        <v>2.852777777777778E-2</v>
      </c>
      <c r="G96" s="154">
        <f t="shared" si="13"/>
        <v>3.2093750000000004E-2</v>
      </c>
      <c r="H96" s="154">
        <f t="shared" si="13"/>
        <v>3.5659722222222225E-2</v>
      </c>
      <c r="I96" s="154">
        <f t="shared" si="13"/>
        <v>3.9225694444444445E-2</v>
      </c>
      <c r="J96" s="154">
        <f t="shared" si="13"/>
        <v>4.3980324074074081E-2</v>
      </c>
      <c r="K96" s="164"/>
    </row>
    <row r="97" spans="1:11" ht="15.75" customHeight="1" x14ac:dyDescent="0.35">
      <c r="A97" s="142" t="s">
        <v>434</v>
      </c>
      <c r="B97" s="154">
        <v>2.5185185185185185E-2</v>
      </c>
      <c r="C97" s="142"/>
      <c r="D97" s="151" t="str">
        <f t="shared" si="14"/>
        <v>10k</v>
      </c>
      <c r="E97" s="151" t="s">
        <v>434</v>
      </c>
      <c r="F97" s="154">
        <f t="shared" si="13"/>
        <v>3.022222222222222E-2</v>
      </c>
      <c r="G97" s="154">
        <f t="shared" si="13"/>
        <v>3.4000000000000002E-2</v>
      </c>
      <c r="H97" s="154">
        <f t="shared" si="13"/>
        <v>3.7777777777777778E-2</v>
      </c>
      <c r="I97" s="154">
        <f t="shared" si="13"/>
        <v>4.1555555555555554E-2</v>
      </c>
      <c r="J97" s="154">
        <f t="shared" si="13"/>
        <v>4.6592592592592595E-2</v>
      </c>
      <c r="K97" s="164"/>
    </row>
    <row r="98" spans="1:11" ht="15.75" customHeight="1" x14ac:dyDescent="0.35">
      <c r="A98" s="142" t="s">
        <v>435</v>
      </c>
      <c r="B98" s="154">
        <v>2.5497685185185189E-2</v>
      </c>
      <c r="C98" s="142"/>
      <c r="D98" s="151" t="str">
        <f t="shared" si="14"/>
        <v>10k</v>
      </c>
      <c r="E98" s="151" t="s">
        <v>435</v>
      </c>
      <c r="F98" s="154">
        <f t="shared" si="13"/>
        <v>3.0597222222222227E-2</v>
      </c>
      <c r="G98" s="154">
        <f t="shared" si="13"/>
        <v>3.4421875000000005E-2</v>
      </c>
      <c r="H98" s="154">
        <f t="shared" si="13"/>
        <v>3.8246527777777782E-2</v>
      </c>
      <c r="I98" s="154">
        <f t="shared" si="13"/>
        <v>4.207118055555556E-2</v>
      </c>
      <c r="J98" s="154">
        <f t="shared" si="13"/>
        <v>4.7170717592592601E-2</v>
      </c>
      <c r="K98" s="164"/>
    </row>
    <row r="99" spans="1:11" ht="15.75" customHeight="1" x14ac:dyDescent="0.35">
      <c r="A99" s="142" t="s">
        <v>436</v>
      </c>
      <c r="B99" s="154">
        <v>2.7974537037037034E-2</v>
      </c>
      <c r="C99" s="142"/>
      <c r="D99" s="151" t="str">
        <f t="shared" si="14"/>
        <v>10k</v>
      </c>
      <c r="E99" s="151" t="s">
        <v>436</v>
      </c>
      <c r="F99" s="154">
        <f t="shared" si="13"/>
        <v>3.3569444444444436E-2</v>
      </c>
      <c r="G99" s="154">
        <f t="shared" si="13"/>
        <v>3.7765624999999997E-2</v>
      </c>
      <c r="H99" s="154">
        <f t="shared" si="13"/>
        <v>4.1961805555555551E-2</v>
      </c>
      <c r="I99" s="154">
        <f t="shared" si="13"/>
        <v>4.6157986111111104E-2</v>
      </c>
      <c r="J99" s="154">
        <f t="shared" si="13"/>
        <v>5.1752893518518514E-2</v>
      </c>
      <c r="K99" s="164"/>
    </row>
    <row r="100" spans="1:11" ht="15.75" customHeight="1" x14ac:dyDescent="0.35">
      <c r="A100" s="142" t="s">
        <v>437</v>
      </c>
      <c r="B100" s="154">
        <v>3.0659722222222224E-2</v>
      </c>
      <c r="C100" s="142"/>
      <c r="D100" s="151" t="str">
        <f t="shared" si="14"/>
        <v>10k</v>
      </c>
      <c r="E100" s="151" t="s">
        <v>437</v>
      </c>
      <c r="F100" s="154">
        <f t="shared" si="13"/>
        <v>3.6791666666666667E-2</v>
      </c>
      <c r="G100" s="154">
        <f t="shared" si="13"/>
        <v>4.1390625000000007E-2</v>
      </c>
      <c r="H100" s="154">
        <f t="shared" si="13"/>
        <v>4.5989583333333334E-2</v>
      </c>
      <c r="I100" s="154">
        <f t="shared" si="13"/>
        <v>5.0588541666666667E-2</v>
      </c>
      <c r="J100" s="154">
        <f t="shared" si="13"/>
        <v>5.6720486111111114E-2</v>
      </c>
      <c r="K100" s="164"/>
    </row>
    <row r="101" spans="1:11" ht="15.75" customHeight="1" x14ac:dyDescent="0.35">
      <c r="A101" s="142" t="s">
        <v>438</v>
      </c>
      <c r="B101" s="154">
        <v>3.4386574074074076E-2</v>
      </c>
      <c r="C101" s="142"/>
      <c r="D101" s="151" t="str">
        <f t="shared" si="14"/>
        <v>10k</v>
      </c>
      <c r="E101" s="151" t="s">
        <v>438</v>
      </c>
      <c r="F101" s="154">
        <f t="shared" si="13"/>
        <v>4.1263888888888892E-2</v>
      </c>
      <c r="G101" s="154">
        <f t="shared" si="13"/>
        <v>4.6421875000000008E-2</v>
      </c>
      <c r="H101" s="154">
        <f t="shared" si="13"/>
        <v>5.1579861111111111E-2</v>
      </c>
      <c r="I101" s="154">
        <f t="shared" si="13"/>
        <v>5.6737847222222221E-2</v>
      </c>
      <c r="J101" s="154">
        <f t="shared" si="13"/>
        <v>6.3615162037037043E-2</v>
      </c>
      <c r="K101" s="164"/>
    </row>
    <row r="102" spans="1:11" ht="15.75" customHeight="1" x14ac:dyDescent="0.35">
      <c r="A102" s="142" t="s">
        <v>439</v>
      </c>
      <c r="B102" s="154">
        <v>3.7696759259259256E-2</v>
      </c>
      <c r="C102" s="142"/>
      <c r="D102" s="151" t="str">
        <f t="shared" si="14"/>
        <v>10k</v>
      </c>
      <c r="E102" s="151" t="s">
        <v>439</v>
      </c>
      <c r="F102" s="154">
        <f t="shared" si="13"/>
        <v>4.5236111111111109E-2</v>
      </c>
      <c r="G102" s="154">
        <f t="shared" si="13"/>
        <v>5.0890625000000002E-2</v>
      </c>
      <c r="H102" s="154">
        <f t="shared" si="13"/>
        <v>5.6545138888888888E-2</v>
      </c>
      <c r="I102" s="154">
        <f t="shared" si="13"/>
        <v>6.2199652777777767E-2</v>
      </c>
      <c r="J102" s="154">
        <f t="shared" si="13"/>
        <v>6.9739004629629633E-2</v>
      </c>
      <c r="K102" s="164"/>
    </row>
    <row r="103" spans="1:11" ht="15.75" customHeight="1" x14ac:dyDescent="0.35">
      <c r="A103" s="142" t="s">
        <v>440</v>
      </c>
      <c r="B103" s="154">
        <v>4.1562500000000002E-2</v>
      </c>
      <c r="C103" s="142"/>
      <c r="D103" s="151" t="str">
        <f t="shared" si="14"/>
        <v>10k</v>
      </c>
      <c r="E103" s="151" t="s">
        <v>440</v>
      </c>
      <c r="F103" s="154">
        <f t="shared" si="13"/>
        <v>4.9875000000000003E-2</v>
      </c>
      <c r="G103" s="154">
        <f t="shared" si="13"/>
        <v>5.610937500000001E-2</v>
      </c>
      <c r="H103" s="154">
        <f t="shared" si="13"/>
        <v>6.2343750000000003E-2</v>
      </c>
      <c r="I103" s="154">
        <f t="shared" si="13"/>
        <v>6.8578125000000004E-2</v>
      </c>
      <c r="J103" s="154">
        <f t="shared" si="13"/>
        <v>7.6890625000000004E-2</v>
      </c>
      <c r="K103" s="164"/>
    </row>
    <row r="104" spans="1:11" ht="15.75" customHeight="1" x14ac:dyDescent="0.35">
      <c r="A104" s="142"/>
      <c r="B104" s="143"/>
      <c r="C104" s="142"/>
      <c r="D104" s="142"/>
      <c r="E104" s="142"/>
      <c r="F104" s="142"/>
      <c r="G104" s="142"/>
      <c r="H104" s="142"/>
      <c r="I104" s="142"/>
      <c r="J104" s="143"/>
      <c r="K104" s="164"/>
    </row>
    <row r="105" spans="1:11" ht="15.75" customHeight="1" x14ac:dyDescent="0.35">
      <c r="A105" s="142"/>
      <c r="B105" s="147" t="str">
        <f>D105</f>
        <v>7M</v>
      </c>
      <c r="C105" s="148"/>
      <c r="D105" s="429" t="s">
        <v>446</v>
      </c>
      <c r="E105" s="430"/>
      <c r="F105" s="430"/>
      <c r="G105" s="430"/>
      <c r="H105" s="430"/>
      <c r="I105" s="430"/>
      <c r="J105" s="430"/>
      <c r="K105" s="164"/>
    </row>
    <row r="106" spans="1:11" ht="34" x14ac:dyDescent="0.35">
      <c r="A106" s="142"/>
      <c r="B106" s="150" t="s">
        <v>421</v>
      </c>
      <c r="C106" s="142"/>
      <c r="D106" s="151" t="s">
        <v>248</v>
      </c>
      <c r="E106" s="151" t="s">
        <v>52</v>
      </c>
      <c r="F106" s="152" t="s">
        <v>422</v>
      </c>
      <c r="G106" s="152" t="s">
        <v>423</v>
      </c>
      <c r="H106" s="152" t="s">
        <v>424</v>
      </c>
      <c r="I106" s="152" t="s">
        <v>425</v>
      </c>
      <c r="J106" s="152" t="s">
        <v>426</v>
      </c>
      <c r="K106" s="164"/>
    </row>
    <row r="107" spans="1:11" ht="15.75" customHeight="1" x14ac:dyDescent="0.35">
      <c r="A107" s="142" t="s">
        <v>427</v>
      </c>
      <c r="B107" s="154">
        <v>2.3460648148148147E-2</v>
      </c>
      <c r="C107" s="142"/>
      <c r="D107" s="151" t="str">
        <f>D105</f>
        <v>7M</v>
      </c>
      <c r="E107" s="151" t="s">
        <v>428</v>
      </c>
      <c r="F107" s="154">
        <f t="shared" ref="F107:J116" si="15">$B107*F$1</f>
        <v>2.8152777777777777E-2</v>
      </c>
      <c r="G107" s="154">
        <f t="shared" si="15"/>
        <v>3.1671875000000002E-2</v>
      </c>
      <c r="H107" s="154">
        <f t="shared" si="15"/>
        <v>3.5190972222222221E-2</v>
      </c>
      <c r="I107" s="154">
        <f t="shared" si="15"/>
        <v>3.8710069444444439E-2</v>
      </c>
      <c r="J107" s="154">
        <f t="shared" si="15"/>
        <v>4.3402199074074076E-2</v>
      </c>
      <c r="K107" s="164"/>
    </row>
    <row r="108" spans="1:11" ht="15.75" customHeight="1" x14ac:dyDescent="0.35">
      <c r="A108" s="142" t="s">
        <v>429</v>
      </c>
      <c r="B108" s="154">
        <v>2.3896033885542737E-2</v>
      </c>
      <c r="C108" s="142"/>
      <c r="D108" s="151" t="str">
        <f t="shared" ref="D108:D116" si="16">D107</f>
        <v>7M</v>
      </c>
      <c r="E108" s="151" t="s">
        <v>429</v>
      </c>
      <c r="F108" s="154">
        <f t="shared" si="15"/>
        <v>2.8675240662651282E-2</v>
      </c>
      <c r="G108" s="154">
        <f t="shared" si="15"/>
        <v>3.22596457454827E-2</v>
      </c>
      <c r="H108" s="154">
        <f t="shared" si="15"/>
        <v>3.5844050828314107E-2</v>
      </c>
      <c r="I108" s="154">
        <f t="shared" si="15"/>
        <v>3.9428455911145514E-2</v>
      </c>
      <c r="J108" s="154">
        <f t="shared" si="15"/>
        <v>4.4207662688254067E-2</v>
      </c>
      <c r="K108" s="164"/>
    </row>
    <row r="109" spans="1:11" ht="15.75" customHeight="1" x14ac:dyDescent="0.35">
      <c r="A109" s="142" t="s">
        <v>430</v>
      </c>
      <c r="B109" s="154">
        <v>2.4624397157827053E-2</v>
      </c>
      <c r="C109" s="142"/>
      <c r="D109" s="151" t="str">
        <f t="shared" si="16"/>
        <v>7M</v>
      </c>
      <c r="E109" s="151" t="s">
        <v>430</v>
      </c>
      <c r="F109" s="154">
        <f t="shared" si="15"/>
        <v>2.9549276589392461E-2</v>
      </c>
      <c r="G109" s="154">
        <f t="shared" si="15"/>
        <v>3.3242936163066526E-2</v>
      </c>
      <c r="H109" s="154">
        <f t="shared" si="15"/>
        <v>3.6936595736740581E-2</v>
      </c>
      <c r="I109" s="154">
        <f t="shared" si="15"/>
        <v>4.0630255310414636E-2</v>
      </c>
      <c r="J109" s="154">
        <f t="shared" si="15"/>
        <v>4.5555134741980051E-2</v>
      </c>
      <c r="K109" s="164"/>
    </row>
    <row r="110" spans="1:11" ht="15.75" customHeight="1" x14ac:dyDescent="0.35">
      <c r="A110" s="142" t="s">
        <v>431</v>
      </c>
      <c r="B110" s="154">
        <v>2.5780932030932027E-2</v>
      </c>
      <c r="C110" s="142"/>
      <c r="D110" s="151" t="str">
        <f t="shared" si="16"/>
        <v>7M</v>
      </c>
      <c r="E110" s="151" t="s">
        <v>432</v>
      </c>
      <c r="F110" s="154">
        <f t="shared" si="15"/>
        <v>3.0937118437118431E-2</v>
      </c>
      <c r="G110" s="154">
        <f t="shared" si="15"/>
        <v>3.4804258241758236E-2</v>
      </c>
      <c r="H110" s="154">
        <f t="shared" si="15"/>
        <v>3.8671398046398041E-2</v>
      </c>
      <c r="I110" s="154">
        <f t="shared" si="15"/>
        <v>4.2538537851037846E-2</v>
      </c>
      <c r="J110" s="154">
        <f t="shared" si="15"/>
        <v>4.769472425722425E-2</v>
      </c>
      <c r="K110" s="164"/>
    </row>
    <row r="111" spans="1:11" ht="15.75" customHeight="1" x14ac:dyDescent="0.35">
      <c r="A111" s="142" t="s">
        <v>433</v>
      </c>
      <c r="B111" s="154">
        <v>2.7333855467957763E-2</v>
      </c>
      <c r="C111" s="142"/>
      <c r="D111" s="151" t="str">
        <f t="shared" si="16"/>
        <v>7M</v>
      </c>
      <c r="E111" s="151" t="s">
        <v>433</v>
      </c>
      <c r="F111" s="154">
        <f t="shared" si="15"/>
        <v>3.2800626561549313E-2</v>
      </c>
      <c r="G111" s="154">
        <f t="shared" si="15"/>
        <v>3.6900704881742984E-2</v>
      </c>
      <c r="H111" s="154">
        <f t="shared" si="15"/>
        <v>4.1000783201936647E-2</v>
      </c>
      <c r="I111" s="154">
        <f t="shared" si="15"/>
        <v>4.510086152213031E-2</v>
      </c>
      <c r="J111" s="154">
        <f t="shared" si="15"/>
        <v>5.0567632615721864E-2</v>
      </c>
      <c r="K111" s="164"/>
    </row>
    <row r="112" spans="1:11" ht="15.75" customHeight="1" x14ac:dyDescent="0.35">
      <c r="A112" s="142" t="s">
        <v>434</v>
      </c>
      <c r="B112" s="154">
        <v>2.9114728404254341E-2</v>
      </c>
      <c r="C112" s="142"/>
      <c r="D112" s="151" t="str">
        <f t="shared" si="16"/>
        <v>7M</v>
      </c>
      <c r="E112" s="151" t="s">
        <v>434</v>
      </c>
      <c r="F112" s="154">
        <f t="shared" si="15"/>
        <v>3.4937674085105209E-2</v>
      </c>
      <c r="G112" s="154">
        <f t="shared" si="15"/>
        <v>3.9304883345743363E-2</v>
      </c>
      <c r="H112" s="154">
        <f t="shared" si="15"/>
        <v>4.367209260638151E-2</v>
      </c>
      <c r="I112" s="154">
        <f t="shared" si="15"/>
        <v>4.8039301867019664E-2</v>
      </c>
      <c r="J112" s="154">
        <f t="shared" si="15"/>
        <v>5.3862247547870536E-2</v>
      </c>
      <c r="K112" s="164"/>
    </row>
    <row r="113" spans="1:11" ht="15.75" customHeight="1" x14ac:dyDescent="0.35">
      <c r="A113" s="142" t="s">
        <v>435</v>
      </c>
      <c r="B113" s="154">
        <v>3.1143831339636465E-2</v>
      </c>
      <c r="C113" s="142"/>
      <c r="D113" s="151" t="str">
        <f t="shared" si="16"/>
        <v>7M</v>
      </c>
      <c r="E113" s="151" t="s">
        <v>435</v>
      </c>
      <c r="F113" s="154">
        <f t="shared" si="15"/>
        <v>3.7372597607563757E-2</v>
      </c>
      <c r="G113" s="154">
        <f t="shared" si="15"/>
        <v>4.204417230850923E-2</v>
      </c>
      <c r="H113" s="154">
        <f t="shared" si="15"/>
        <v>4.6715747009454696E-2</v>
      </c>
      <c r="I113" s="154">
        <f t="shared" si="15"/>
        <v>5.1387321710400162E-2</v>
      </c>
      <c r="J113" s="154">
        <f t="shared" si="15"/>
        <v>5.7616087978327464E-2</v>
      </c>
      <c r="K113" s="164"/>
    </row>
    <row r="114" spans="1:11" ht="15.75" customHeight="1" x14ac:dyDescent="0.35">
      <c r="A114" s="142" t="s">
        <v>436</v>
      </c>
      <c r="B114" s="154">
        <v>3.3476952266193134E-2</v>
      </c>
      <c r="C114" s="142"/>
      <c r="D114" s="151" t="str">
        <f t="shared" si="16"/>
        <v>7M</v>
      </c>
      <c r="E114" s="151" t="s">
        <v>436</v>
      </c>
      <c r="F114" s="154">
        <f t="shared" si="15"/>
        <v>4.0172342719431757E-2</v>
      </c>
      <c r="G114" s="154">
        <f t="shared" si="15"/>
        <v>4.5193885559360734E-2</v>
      </c>
      <c r="H114" s="154">
        <f t="shared" si="15"/>
        <v>5.0215428399289705E-2</v>
      </c>
      <c r="I114" s="154">
        <f t="shared" si="15"/>
        <v>5.5236971239218668E-2</v>
      </c>
      <c r="J114" s="154">
        <f t="shared" si="15"/>
        <v>6.1932361692457298E-2</v>
      </c>
      <c r="K114" s="164"/>
    </row>
    <row r="115" spans="1:11" ht="15.75" customHeight="1" x14ac:dyDescent="0.35">
      <c r="A115" s="142" t="s">
        <v>437</v>
      </c>
      <c r="B115" s="154">
        <v>3.6187950251655325E-2</v>
      </c>
      <c r="C115" s="142"/>
      <c r="D115" s="151" t="str">
        <f t="shared" si="16"/>
        <v>7M</v>
      </c>
      <c r="E115" s="151" t="s">
        <v>437</v>
      </c>
      <c r="F115" s="154">
        <f t="shared" si="15"/>
        <v>4.3425540301986386E-2</v>
      </c>
      <c r="G115" s="154">
        <f t="shared" si="15"/>
        <v>4.8853732839734695E-2</v>
      </c>
      <c r="H115" s="154">
        <f t="shared" si="15"/>
        <v>5.4281925377482984E-2</v>
      </c>
      <c r="I115" s="154">
        <f t="shared" si="15"/>
        <v>5.971011791523128E-2</v>
      </c>
      <c r="J115" s="154">
        <f t="shared" si="15"/>
        <v>6.6947707965562361E-2</v>
      </c>
      <c r="K115" s="164"/>
    </row>
    <row r="116" spans="1:11" ht="15.75" customHeight="1" x14ac:dyDescent="0.35">
      <c r="A116" s="142" t="s">
        <v>438</v>
      </c>
      <c r="B116" s="154">
        <v>3.9449551283248944E-2</v>
      </c>
      <c r="C116" s="142"/>
      <c r="D116" s="151" t="str">
        <f t="shared" si="16"/>
        <v>7M</v>
      </c>
      <c r="E116" s="151" t="s">
        <v>438</v>
      </c>
      <c r="F116" s="154">
        <f t="shared" si="15"/>
        <v>4.7339461539898729E-2</v>
      </c>
      <c r="G116" s="154">
        <f t="shared" si="15"/>
        <v>5.3256894232386082E-2</v>
      </c>
      <c r="H116" s="154">
        <f t="shared" si="15"/>
        <v>5.9174326924873413E-2</v>
      </c>
      <c r="I116" s="154">
        <f t="shared" si="15"/>
        <v>6.5091759617360759E-2</v>
      </c>
      <c r="J116" s="154">
        <f t="shared" si="15"/>
        <v>7.2981669874010557E-2</v>
      </c>
      <c r="K116" s="164"/>
    </row>
    <row r="117" spans="1:11" ht="15.75" customHeight="1" x14ac:dyDescent="0.35">
      <c r="A117" s="142"/>
      <c r="B117" s="159"/>
      <c r="C117" s="142"/>
      <c r="D117" s="143"/>
      <c r="E117" s="143"/>
      <c r="F117" s="159"/>
      <c r="G117" s="159"/>
      <c r="H117" s="159"/>
      <c r="I117" s="159"/>
      <c r="J117" s="159"/>
      <c r="K117" s="164"/>
    </row>
    <row r="118" spans="1:11" ht="15.75" customHeight="1" x14ac:dyDescent="0.35">
      <c r="A118" s="142"/>
      <c r="B118" s="159"/>
      <c r="C118" s="142"/>
      <c r="D118" s="143"/>
      <c r="E118" s="143"/>
      <c r="F118" s="159"/>
      <c r="G118" s="159"/>
      <c r="H118" s="159"/>
      <c r="I118" s="159"/>
      <c r="J118" s="159"/>
      <c r="K118" s="164"/>
    </row>
    <row r="119" spans="1:11" ht="15.75" customHeight="1" x14ac:dyDescent="0.35">
      <c r="A119" s="142"/>
      <c r="B119" s="159"/>
      <c r="C119" s="142"/>
      <c r="D119" s="143"/>
      <c r="E119" s="143"/>
      <c r="F119" s="159"/>
      <c r="G119" s="159"/>
      <c r="H119" s="159"/>
      <c r="I119" s="159"/>
      <c r="J119" s="159"/>
      <c r="K119" s="164"/>
    </row>
    <row r="120" spans="1:11" ht="15.75" customHeight="1" x14ac:dyDescent="0.35">
      <c r="A120" s="142"/>
      <c r="B120" s="159"/>
      <c r="C120" s="142"/>
      <c r="D120" s="143"/>
      <c r="E120" s="143"/>
      <c r="F120" s="159"/>
      <c r="G120" s="159"/>
      <c r="H120" s="159"/>
      <c r="I120" s="159"/>
      <c r="J120" s="159"/>
      <c r="K120" s="164"/>
    </row>
    <row r="121" spans="1:11" ht="15.75" customHeight="1" x14ac:dyDescent="0.35">
      <c r="A121" s="142"/>
      <c r="B121" s="159"/>
      <c r="C121" s="142"/>
      <c r="D121" s="143"/>
      <c r="E121" s="143"/>
      <c r="F121" s="159"/>
      <c r="G121" s="159"/>
      <c r="H121" s="159"/>
      <c r="I121" s="159"/>
      <c r="J121" s="159"/>
      <c r="K121" s="164"/>
    </row>
    <row r="122" spans="1:11" ht="15.75" customHeight="1" x14ac:dyDescent="0.35">
      <c r="A122" s="142"/>
      <c r="B122" s="159"/>
      <c r="C122" s="142"/>
      <c r="D122" s="143"/>
      <c r="E122" s="143"/>
      <c r="F122" s="159"/>
      <c r="G122" s="159"/>
      <c r="H122" s="159"/>
      <c r="I122" s="159"/>
      <c r="J122" s="159"/>
      <c r="K122" s="164"/>
    </row>
    <row r="123" spans="1:11" ht="15.75" customHeight="1" x14ac:dyDescent="0.35">
      <c r="A123" s="142"/>
      <c r="B123" s="159"/>
      <c r="C123" s="142"/>
      <c r="D123" s="143"/>
      <c r="E123" s="143"/>
      <c r="F123" s="159"/>
      <c r="G123" s="159"/>
      <c r="H123" s="159"/>
      <c r="I123" s="159"/>
      <c r="J123" s="159"/>
      <c r="K123" s="164"/>
    </row>
    <row r="124" spans="1:11" ht="15.75" customHeight="1" x14ac:dyDescent="0.35">
      <c r="A124" s="142"/>
      <c r="B124" s="159"/>
      <c r="C124" s="142"/>
      <c r="D124" s="143"/>
      <c r="E124" s="143"/>
      <c r="F124" s="159"/>
      <c r="G124" s="159"/>
      <c r="H124" s="159"/>
      <c r="I124" s="159"/>
      <c r="J124" s="159"/>
      <c r="K124" s="164"/>
    </row>
    <row r="125" spans="1:11" ht="15.75" customHeight="1" x14ac:dyDescent="0.35">
      <c r="A125" s="142"/>
      <c r="B125" s="159"/>
      <c r="C125" s="142"/>
      <c r="D125" s="143"/>
      <c r="E125" s="143"/>
      <c r="F125" s="159"/>
      <c r="G125" s="159"/>
      <c r="H125" s="159"/>
      <c r="I125" s="159"/>
      <c r="J125" s="159"/>
      <c r="K125" s="164"/>
    </row>
    <row r="126" spans="1:11" ht="15.75" customHeight="1" x14ac:dyDescent="0.35">
      <c r="A126" s="142"/>
      <c r="B126" s="159"/>
      <c r="C126" s="142"/>
      <c r="D126" s="143"/>
      <c r="E126" s="143"/>
      <c r="F126" s="159"/>
      <c r="G126" s="159"/>
      <c r="H126" s="159"/>
      <c r="I126" s="159"/>
      <c r="J126" s="159"/>
      <c r="K126" s="164"/>
    </row>
    <row r="127" spans="1:11" ht="15.75" customHeight="1" x14ac:dyDescent="0.35">
      <c r="A127" s="142"/>
      <c r="B127" s="159"/>
      <c r="C127" s="142"/>
      <c r="D127" s="143"/>
      <c r="E127" s="143"/>
      <c r="F127" s="159"/>
      <c r="G127" s="159"/>
      <c r="H127" s="159"/>
      <c r="I127" s="159"/>
      <c r="J127" s="159"/>
      <c r="K127" s="164"/>
    </row>
    <row r="128" spans="1:11" ht="15.75" customHeight="1" x14ac:dyDescent="0.35">
      <c r="A128" s="142"/>
      <c r="B128" s="159"/>
      <c r="C128" s="142"/>
      <c r="D128" s="143"/>
      <c r="E128" s="143"/>
      <c r="F128" s="159"/>
      <c r="G128" s="159"/>
      <c r="H128" s="159"/>
      <c r="I128" s="159"/>
      <c r="J128" s="159"/>
      <c r="K128" s="164"/>
    </row>
    <row r="129" spans="1:11" ht="15.75" customHeight="1" x14ac:dyDescent="0.35">
      <c r="A129" s="142"/>
      <c r="B129" s="159"/>
      <c r="C129" s="142"/>
      <c r="D129" s="143"/>
      <c r="E129" s="143"/>
      <c r="F129" s="159"/>
      <c r="G129" s="159"/>
      <c r="H129" s="159"/>
      <c r="I129" s="159"/>
      <c r="J129" s="159"/>
      <c r="K129" s="164"/>
    </row>
    <row r="130" spans="1:11" ht="15.75" customHeight="1" x14ac:dyDescent="0.35">
      <c r="A130" s="142"/>
      <c r="B130" s="159"/>
      <c r="C130" s="142"/>
      <c r="D130" s="143"/>
      <c r="E130" s="143"/>
      <c r="F130" s="159"/>
      <c r="G130" s="159"/>
      <c r="H130" s="159"/>
      <c r="I130" s="159"/>
      <c r="J130" s="159"/>
      <c r="K130" s="164"/>
    </row>
    <row r="131" spans="1:11" ht="15.75" customHeight="1" x14ac:dyDescent="0.35">
      <c r="A131" s="142"/>
      <c r="B131" s="143"/>
      <c r="C131" s="142"/>
      <c r="D131" s="142"/>
      <c r="E131" s="142"/>
      <c r="F131" s="142"/>
      <c r="G131" s="142"/>
      <c r="H131" s="142"/>
      <c r="I131" s="142"/>
      <c r="J131" s="143"/>
      <c r="K131" s="164"/>
    </row>
    <row r="132" spans="1:11" ht="15.75" customHeight="1" x14ac:dyDescent="0.35">
      <c r="A132" s="142"/>
      <c r="B132" s="147" t="str">
        <f>D132</f>
        <v>8M</v>
      </c>
      <c r="C132" s="148"/>
      <c r="D132" s="429" t="s">
        <v>447</v>
      </c>
      <c r="E132" s="430"/>
      <c r="F132" s="430"/>
      <c r="G132" s="430"/>
      <c r="H132" s="430"/>
      <c r="I132" s="430"/>
      <c r="J132" s="430"/>
      <c r="K132" s="164"/>
    </row>
    <row r="133" spans="1:11" ht="34" x14ac:dyDescent="0.35">
      <c r="A133" s="142"/>
      <c r="B133" s="150" t="s">
        <v>421</v>
      </c>
      <c r="C133" s="142"/>
      <c r="D133" s="151" t="s">
        <v>248</v>
      </c>
      <c r="E133" s="151" t="s">
        <v>52</v>
      </c>
      <c r="F133" s="152" t="s">
        <v>422</v>
      </c>
      <c r="G133" s="152" t="s">
        <v>423</v>
      </c>
      <c r="H133" s="152" t="s">
        <v>424</v>
      </c>
      <c r="I133" s="152" t="s">
        <v>425</v>
      </c>
      <c r="J133" s="152" t="s">
        <v>426</v>
      </c>
      <c r="K133" s="164"/>
    </row>
    <row r="134" spans="1:11" ht="15.75" customHeight="1" x14ac:dyDescent="0.35">
      <c r="A134" s="142" t="s">
        <v>427</v>
      </c>
      <c r="B134" s="154">
        <v>2.6805555555555555E-2</v>
      </c>
      <c r="C134" s="142"/>
      <c r="D134" s="151" t="str">
        <f>D132</f>
        <v>8M</v>
      </c>
      <c r="E134" s="151" t="s">
        <v>428</v>
      </c>
      <c r="F134" s="154">
        <f t="shared" ref="F134:J145" si="17">$B134*F$1</f>
        <v>3.2166666666666663E-2</v>
      </c>
      <c r="G134" s="154">
        <f t="shared" si="17"/>
        <v>3.6187500000000004E-2</v>
      </c>
      <c r="H134" s="154">
        <f t="shared" si="17"/>
        <v>4.0208333333333332E-2</v>
      </c>
      <c r="I134" s="154">
        <f t="shared" si="17"/>
        <v>4.422916666666666E-2</v>
      </c>
      <c r="J134" s="154">
        <f t="shared" si="17"/>
        <v>4.9590277777777782E-2</v>
      </c>
      <c r="K134" s="164"/>
    </row>
    <row r="135" spans="1:11" ht="15.75" customHeight="1" x14ac:dyDescent="0.35">
      <c r="A135" s="142" t="s">
        <v>429</v>
      </c>
      <c r="B135" s="154">
        <v>2.730301651648593E-2</v>
      </c>
      <c r="C135" s="142"/>
      <c r="D135" s="151" t="str">
        <f t="shared" ref="D135:D143" si="18">D134</f>
        <v>8M</v>
      </c>
      <c r="E135" s="151" t="s">
        <v>429</v>
      </c>
      <c r="F135" s="154">
        <f t="shared" si="17"/>
        <v>3.2763619819783117E-2</v>
      </c>
      <c r="G135" s="154">
        <f t="shared" si="17"/>
        <v>3.6859072297256004E-2</v>
      </c>
      <c r="H135" s="154">
        <f t="shared" si="17"/>
        <v>4.0954524774728898E-2</v>
      </c>
      <c r="I135" s="154">
        <f t="shared" si="17"/>
        <v>4.5049977252201785E-2</v>
      </c>
      <c r="J135" s="154">
        <f t="shared" si="17"/>
        <v>5.0510580555498973E-2</v>
      </c>
      <c r="K135" s="164"/>
    </row>
    <row r="136" spans="1:11" ht="15.75" customHeight="1" x14ac:dyDescent="0.35">
      <c r="A136" s="142" t="s">
        <v>430</v>
      </c>
      <c r="B136" s="154">
        <v>2.8135226352998251E-2</v>
      </c>
      <c r="C136" s="142"/>
      <c r="D136" s="151" t="str">
        <f t="shared" si="18"/>
        <v>8M</v>
      </c>
      <c r="E136" s="151" t="s">
        <v>430</v>
      </c>
      <c r="F136" s="154">
        <f t="shared" si="17"/>
        <v>3.3762271623597899E-2</v>
      </c>
      <c r="G136" s="154">
        <f t="shared" si="17"/>
        <v>3.7982555576547644E-2</v>
      </c>
      <c r="H136" s="154">
        <f t="shared" si="17"/>
        <v>4.2202839529497375E-2</v>
      </c>
      <c r="I136" s="154">
        <f t="shared" si="17"/>
        <v>4.6423123482447114E-2</v>
      </c>
      <c r="J136" s="154">
        <f t="shared" si="17"/>
        <v>5.2050168753046765E-2</v>
      </c>
      <c r="K136" s="164"/>
    </row>
    <row r="137" spans="1:11" ht="15.75" customHeight="1" x14ac:dyDescent="0.35">
      <c r="A137" s="142" t="s">
        <v>431</v>
      </c>
      <c r="B137" s="154">
        <v>2.9456654456654456E-2</v>
      </c>
      <c r="C137" s="142"/>
      <c r="D137" s="151" t="str">
        <f t="shared" si="18"/>
        <v>8M</v>
      </c>
      <c r="E137" s="151" t="s">
        <v>432</v>
      </c>
      <c r="F137" s="154">
        <f t="shared" si="17"/>
        <v>3.5347985347985347E-2</v>
      </c>
      <c r="G137" s="154">
        <f t="shared" si="17"/>
        <v>3.9766483516483521E-2</v>
      </c>
      <c r="H137" s="154">
        <f t="shared" si="17"/>
        <v>4.4184981684981681E-2</v>
      </c>
      <c r="I137" s="154">
        <f t="shared" si="17"/>
        <v>4.8603479853479847E-2</v>
      </c>
      <c r="J137" s="154">
        <f t="shared" si="17"/>
        <v>5.4494810744810745E-2</v>
      </c>
      <c r="K137" s="164"/>
    </row>
    <row r="138" spans="1:11" ht="15.75" customHeight="1" x14ac:dyDescent="0.35">
      <c r="A138" s="142" t="s">
        <v>433</v>
      </c>
      <c r="B138" s="154">
        <v>3.1230986316620711E-2</v>
      </c>
      <c r="C138" s="142"/>
      <c r="D138" s="151" t="str">
        <f t="shared" si="18"/>
        <v>8M</v>
      </c>
      <c r="E138" s="151" t="s">
        <v>433</v>
      </c>
      <c r="F138" s="154">
        <f t="shared" si="17"/>
        <v>3.7477183579944853E-2</v>
      </c>
      <c r="G138" s="154">
        <f t="shared" si="17"/>
        <v>4.2161831527437965E-2</v>
      </c>
      <c r="H138" s="154">
        <f t="shared" si="17"/>
        <v>4.6846479474931063E-2</v>
      </c>
      <c r="I138" s="154">
        <f t="shared" si="17"/>
        <v>5.1531127422424168E-2</v>
      </c>
      <c r="J138" s="154">
        <f t="shared" si="17"/>
        <v>5.7777324685748317E-2</v>
      </c>
      <c r="K138" s="164"/>
    </row>
    <row r="139" spans="1:11" ht="15.75" customHeight="1" x14ac:dyDescent="0.35">
      <c r="A139" s="142" t="s">
        <v>434</v>
      </c>
      <c r="B139" s="154">
        <v>3.3265767629133226E-2</v>
      </c>
      <c r="C139" s="142"/>
      <c r="D139" s="151" t="str">
        <f t="shared" si="18"/>
        <v>8M</v>
      </c>
      <c r="E139" s="151" t="s">
        <v>434</v>
      </c>
      <c r="F139" s="154">
        <f t="shared" si="17"/>
        <v>3.9918921154959867E-2</v>
      </c>
      <c r="G139" s="154">
        <f t="shared" si="17"/>
        <v>4.4908786299329859E-2</v>
      </c>
      <c r="H139" s="154">
        <f t="shared" si="17"/>
        <v>4.9898651443699843E-2</v>
      </c>
      <c r="I139" s="154">
        <f t="shared" si="17"/>
        <v>5.488851658806982E-2</v>
      </c>
      <c r="J139" s="154">
        <f t="shared" si="17"/>
        <v>6.1541670113896468E-2</v>
      </c>
      <c r="K139" s="164"/>
    </row>
    <row r="140" spans="1:11" ht="15.75" customHeight="1" x14ac:dyDescent="0.35">
      <c r="A140" s="142" t="s">
        <v>435</v>
      </c>
      <c r="B140" s="154">
        <v>3.5584170391020249E-2</v>
      </c>
      <c r="C140" s="142"/>
      <c r="D140" s="151" t="str">
        <f t="shared" si="18"/>
        <v>8M</v>
      </c>
      <c r="E140" s="151" t="s">
        <v>435</v>
      </c>
      <c r="F140" s="154">
        <f t="shared" si="17"/>
        <v>4.2701004469224299E-2</v>
      </c>
      <c r="G140" s="154">
        <f t="shared" si="17"/>
        <v>4.8038630027877338E-2</v>
      </c>
      <c r="H140" s="154">
        <f t="shared" si="17"/>
        <v>5.3376255586530377E-2</v>
      </c>
      <c r="I140" s="154">
        <f t="shared" si="17"/>
        <v>5.8713881145183409E-2</v>
      </c>
      <c r="J140" s="154">
        <f t="shared" si="17"/>
        <v>6.5830715223387459E-2</v>
      </c>
      <c r="K140" s="164"/>
    </row>
    <row r="141" spans="1:11" ht="15.75" customHeight="1" x14ac:dyDescent="0.35">
      <c r="A141" s="142" t="s">
        <v>436</v>
      </c>
      <c r="B141" s="154">
        <v>3.8249936580416033E-2</v>
      </c>
      <c r="C141" s="142"/>
      <c r="D141" s="151" t="str">
        <f t="shared" si="18"/>
        <v>8M</v>
      </c>
      <c r="E141" s="151" t="s">
        <v>436</v>
      </c>
      <c r="F141" s="154">
        <f t="shared" si="17"/>
        <v>4.5899923896499238E-2</v>
      </c>
      <c r="G141" s="154">
        <f t="shared" si="17"/>
        <v>5.1637414383561647E-2</v>
      </c>
      <c r="H141" s="154">
        <f t="shared" si="17"/>
        <v>5.7374904870624049E-2</v>
      </c>
      <c r="I141" s="154">
        <f t="shared" si="17"/>
        <v>6.3112395357686452E-2</v>
      </c>
      <c r="J141" s="154">
        <f t="shared" si="17"/>
        <v>7.0762382673769664E-2</v>
      </c>
      <c r="K141" s="164"/>
    </row>
    <row r="142" spans="1:11" ht="15.75" customHeight="1" x14ac:dyDescent="0.35">
      <c r="A142" s="142" t="s">
        <v>437</v>
      </c>
      <c r="B142" s="154">
        <v>4.1347455738941163E-2</v>
      </c>
      <c r="C142" s="142"/>
      <c r="D142" s="151" t="str">
        <f t="shared" si="18"/>
        <v>8M</v>
      </c>
      <c r="E142" s="151" t="s">
        <v>437</v>
      </c>
      <c r="F142" s="154">
        <f t="shared" si="17"/>
        <v>4.9616946886729393E-2</v>
      </c>
      <c r="G142" s="154">
        <f t="shared" si="17"/>
        <v>5.5819065247570576E-2</v>
      </c>
      <c r="H142" s="154">
        <f t="shared" si="17"/>
        <v>6.2021183608411745E-2</v>
      </c>
      <c r="I142" s="154">
        <f t="shared" si="17"/>
        <v>6.8223301969252914E-2</v>
      </c>
      <c r="J142" s="154">
        <f t="shared" si="17"/>
        <v>7.6492793117041158E-2</v>
      </c>
      <c r="K142" s="164"/>
    </row>
    <row r="143" spans="1:11" ht="15.75" customHeight="1" x14ac:dyDescent="0.35">
      <c r="A143" s="142" t="s">
        <v>438</v>
      </c>
      <c r="B143" s="154">
        <v>4.5074080301926271E-2</v>
      </c>
      <c r="C143" s="142"/>
      <c r="D143" s="151" t="str">
        <f t="shared" si="18"/>
        <v>8M</v>
      </c>
      <c r="E143" s="151" t="s">
        <v>438</v>
      </c>
      <c r="F143" s="154">
        <f t="shared" si="17"/>
        <v>5.4088896362311525E-2</v>
      </c>
      <c r="G143" s="154">
        <f t="shared" si="17"/>
        <v>6.0850008407600471E-2</v>
      </c>
      <c r="H143" s="154">
        <f t="shared" si="17"/>
        <v>6.7611120452889403E-2</v>
      </c>
      <c r="I143" s="154">
        <f t="shared" si="17"/>
        <v>7.4372232498178342E-2</v>
      </c>
      <c r="J143" s="154">
        <f t="shared" si="17"/>
        <v>8.3387048558563603E-2</v>
      </c>
      <c r="K143" s="164"/>
    </row>
    <row r="144" spans="1:11" ht="15.75" customHeight="1" x14ac:dyDescent="0.35">
      <c r="A144" s="142" t="s">
        <v>439</v>
      </c>
      <c r="B144" s="154"/>
      <c r="C144" s="142"/>
      <c r="D144" s="151"/>
      <c r="E144" s="151" t="s">
        <v>439</v>
      </c>
      <c r="F144" s="154">
        <f t="shared" si="17"/>
        <v>0</v>
      </c>
      <c r="G144" s="154">
        <f t="shared" si="17"/>
        <v>0</v>
      </c>
      <c r="H144" s="154">
        <f t="shared" si="17"/>
        <v>0</v>
      </c>
      <c r="I144" s="154">
        <f t="shared" si="17"/>
        <v>0</v>
      </c>
      <c r="J144" s="154">
        <f t="shared" si="17"/>
        <v>0</v>
      </c>
      <c r="K144" s="164"/>
    </row>
    <row r="145" spans="1:11" ht="15.75" customHeight="1" x14ac:dyDescent="0.35">
      <c r="A145" s="142" t="s">
        <v>440</v>
      </c>
      <c r="B145" s="154"/>
      <c r="C145" s="142"/>
      <c r="D145" s="151"/>
      <c r="E145" s="151" t="s">
        <v>440</v>
      </c>
      <c r="F145" s="154">
        <f t="shared" si="17"/>
        <v>0</v>
      </c>
      <c r="G145" s="154">
        <f t="shared" si="17"/>
        <v>0</v>
      </c>
      <c r="H145" s="154">
        <f t="shared" si="17"/>
        <v>0</v>
      </c>
      <c r="I145" s="154">
        <f t="shared" si="17"/>
        <v>0</v>
      </c>
      <c r="J145" s="154">
        <f t="shared" si="17"/>
        <v>0</v>
      </c>
      <c r="K145" s="164"/>
    </row>
    <row r="146" spans="1:11" ht="15.75" customHeight="1" x14ac:dyDescent="0.35">
      <c r="A146" s="142"/>
      <c r="B146" s="143"/>
      <c r="C146" s="142"/>
      <c r="D146" s="142"/>
      <c r="E146" s="142"/>
      <c r="F146" s="142"/>
      <c r="G146" s="142"/>
      <c r="H146" s="142"/>
      <c r="I146" s="142"/>
      <c r="J146" s="143"/>
      <c r="K146" s="164"/>
    </row>
    <row r="147" spans="1:11" ht="15.75" customHeight="1" x14ac:dyDescent="0.35">
      <c r="A147" s="142"/>
      <c r="B147" s="147" t="str">
        <f>D147</f>
        <v>10M</v>
      </c>
      <c r="C147" s="148"/>
      <c r="D147" s="429" t="s">
        <v>448</v>
      </c>
      <c r="E147" s="430"/>
      <c r="F147" s="430"/>
      <c r="G147" s="430"/>
      <c r="H147" s="430"/>
      <c r="I147" s="430"/>
      <c r="J147" s="430"/>
      <c r="K147" s="164"/>
    </row>
    <row r="148" spans="1:11" ht="34" x14ac:dyDescent="0.35">
      <c r="A148" s="142"/>
      <c r="B148" s="150" t="s">
        <v>421</v>
      </c>
      <c r="C148" s="142"/>
      <c r="D148" s="151" t="s">
        <v>248</v>
      </c>
      <c r="E148" s="151" t="s">
        <v>52</v>
      </c>
      <c r="F148" s="152" t="s">
        <v>422</v>
      </c>
      <c r="G148" s="152" t="s">
        <v>423</v>
      </c>
      <c r="H148" s="152" t="s">
        <v>424</v>
      </c>
      <c r="I148" s="152" t="s">
        <v>425</v>
      </c>
      <c r="J148" s="152" t="s">
        <v>426</v>
      </c>
      <c r="K148" s="164"/>
    </row>
    <row r="149" spans="1:11" ht="15.75" customHeight="1" x14ac:dyDescent="0.35">
      <c r="A149" s="142" t="s">
        <v>427</v>
      </c>
      <c r="B149" s="154">
        <v>3.4293981481481481E-2</v>
      </c>
      <c r="C149" s="142"/>
      <c r="D149" s="151" t="str">
        <f>D147</f>
        <v>10M</v>
      </c>
      <c r="E149" s="151" t="s">
        <v>428</v>
      </c>
      <c r="F149" s="154">
        <f t="shared" ref="F149:J158" si="19">$B149*F$1</f>
        <v>4.1152777777777774E-2</v>
      </c>
      <c r="G149" s="154">
        <f t="shared" si="19"/>
        <v>4.6296875000000001E-2</v>
      </c>
      <c r="H149" s="154">
        <f t="shared" si="19"/>
        <v>5.1440972222222221E-2</v>
      </c>
      <c r="I149" s="154">
        <f t="shared" si="19"/>
        <v>5.6585069444444441E-2</v>
      </c>
      <c r="J149" s="154">
        <f t="shared" si="19"/>
        <v>6.3443865740740749E-2</v>
      </c>
      <c r="K149" s="164"/>
    </row>
    <row r="150" spans="1:11" ht="15.75" customHeight="1" x14ac:dyDescent="0.35">
      <c r="A150" s="142" t="s">
        <v>429</v>
      </c>
      <c r="B150" s="154">
        <v>3.4930413617594046E-2</v>
      </c>
      <c r="C150" s="142"/>
      <c r="D150" s="151" t="str">
        <f t="shared" ref="D150:D158" si="20">D149</f>
        <v>10M</v>
      </c>
      <c r="E150" s="151" t="s">
        <v>429</v>
      </c>
      <c r="F150" s="154">
        <f t="shared" si="19"/>
        <v>4.1916496341112851E-2</v>
      </c>
      <c r="G150" s="154">
        <f t="shared" si="19"/>
        <v>4.7156058383751961E-2</v>
      </c>
      <c r="H150" s="154">
        <f t="shared" si="19"/>
        <v>5.2395620426391065E-2</v>
      </c>
      <c r="I150" s="154">
        <f t="shared" si="19"/>
        <v>5.7635182469030176E-2</v>
      </c>
      <c r="J150" s="154">
        <f t="shared" si="19"/>
        <v>6.4621265192548988E-2</v>
      </c>
      <c r="K150" s="164"/>
    </row>
    <row r="151" spans="1:11" ht="15.75" customHeight="1" x14ac:dyDescent="0.35">
      <c r="A151" s="142" t="s">
        <v>430</v>
      </c>
      <c r="B151" s="154">
        <v>3.5995110398935153E-2</v>
      </c>
      <c r="C151" s="142"/>
      <c r="D151" s="151" t="str">
        <f t="shared" si="20"/>
        <v>10M</v>
      </c>
      <c r="E151" s="151" t="s">
        <v>430</v>
      </c>
      <c r="F151" s="154">
        <f t="shared" si="19"/>
        <v>4.3194132478722183E-2</v>
      </c>
      <c r="G151" s="154">
        <f t="shared" si="19"/>
        <v>4.8593399038562461E-2</v>
      </c>
      <c r="H151" s="154">
        <f t="shared" si="19"/>
        <v>5.3992665598402725E-2</v>
      </c>
      <c r="I151" s="154">
        <f t="shared" si="19"/>
        <v>5.9391932158242997E-2</v>
      </c>
      <c r="J151" s="154">
        <f t="shared" si="19"/>
        <v>6.6590954238030034E-2</v>
      </c>
      <c r="K151" s="164"/>
    </row>
    <row r="152" spans="1:11" ht="15.75" customHeight="1" x14ac:dyDescent="0.35">
      <c r="A152" s="142" t="s">
        <v>431</v>
      </c>
      <c r="B152" s="154">
        <v>3.7685693935693931E-2</v>
      </c>
      <c r="C152" s="142"/>
      <c r="D152" s="151" t="str">
        <f t="shared" si="20"/>
        <v>10M</v>
      </c>
      <c r="E152" s="151" t="s">
        <v>432</v>
      </c>
      <c r="F152" s="154">
        <f t="shared" si="19"/>
        <v>4.5222832722832715E-2</v>
      </c>
      <c r="G152" s="154">
        <f t="shared" si="19"/>
        <v>5.0875686813186813E-2</v>
      </c>
      <c r="H152" s="154">
        <f t="shared" si="19"/>
        <v>5.6528540903540897E-2</v>
      </c>
      <c r="I152" s="154">
        <f t="shared" si="19"/>
        <v>6.2181394993894981E-2</v>
      </c>
      <c r="J152" s="154">
        <f t="shared" si="19"/>
        <v>6.9718533781033779E-2</v>
      </c>
      <c r="K152" s="164"/>
    </row>
    <row r="153" spans="1:11" ht="15.75" customHeight="1" x14ac:dyDescent="0.35">
      <c r="A153" s="142" t="s">
        <v>433</v>
      </c>
      <c r="B153" s="154">
        <v>3.9955704860167168E-2</v>
      </c>
      <c r="C153" s="142"/>
      <c r="D153" s="151" t="str">
        <f t="shared" si="20"/>
        <v>10M</v>
      </c>
      <c r="E153" s="151" t="s">
        <v>433</v>
      </c>
      <c r="F153" s="154">
        <f t="shared" si="19"/>
        <v>4.7946845832200602E-2</v>
      </c>
      <c r="G153" s="154">
        <f t="shared" si="19"/>
        <v>5.3940201561225684E-2</v>
      </c>
      <c r="H153" s="154">
        <f t="shared" si="19"/>
        <v>5.9933557290250752E-2</v>
      </c>
      <c r="I153" s="154">
        <f t="shared" si="19"/>
        <v>6.5926913019275821E-2</v>
      </c>
      <c r="J153" s="154">
        <f t="shared" si="19"/>
        <v>7.3918053991309268E-2</v>
      </c>
      <c r="K153" s="164"/>
    </row>
    <row r="154" spans="1:11" ht="15.75" customHeight="1" x14ac:dyDescent="0.35">
      <c r="A154" s="142" t="s">
        <v>434</v>
      </c>
      <c r="B154" s="154">
        <v>4.2558924648152745E-2</v>
      </c>
      <c r="C154" s="142"/>
      <c r="D154" s="151" t="str">
        <f t="shared" si="20"/>
        <v>10M</v>
      </c>
      <c r="E154" s="151" t="s">
        <v>434</v>
      </c>
      <c r="F154" s="154">
        <f t="shared" si="19"/>
        <v>5.1070709577783292E-2</v>
      </c>
      <c r="G154" s="154">
        <f t="shared" si="19"/>
        <v>5.7454548275006206E-2</v>
      </c>
      <c r="H154" s="154">
        <f t="shared" si="19"/>
        <v>6.3838386972229114E-2</v>
      </c>
      <c r="I154" s="154">
        <f t="shared" si="19"/>
        <v>7.0222225669452021E-2</v>
      </c>
      <c r="J154" s="154">
        <f t="shared" si="19"/>
        <v>7.8734010599082582E-2</v>
      </c>
      <c r="K154" s="164"/>
    </row>
    <row r="155" spans="1:11" ht="15.75" customHeight="1" x14ac:dyDescent="0.35">
      <c r="A155" s="142" t="s">
        <v>435</v>
      </c>
      <c r="B155" s="154">
        <v>4.552499864792444E-2</v>
      </c>
      <c r="C155" s="142"/>
      <c r="D155" s="151" t="str">
        <f t="shared" si="20"/>
        <v>10M</v>
      </c>
      <c r="E155" s="151" t="s">
        <v>435</v>
      </c>
      <c r="F155" s="154">
        <f t="shared" si="19"/>
        <v>5.4629998377509328E-2</v>
      </c>
      <c r="G155" s="154">
        <f t="shared" si="19"/>
        <v>6.1458748174698E-2</v>
      </c>
      <c r="H155" s="154">
        <f t="shared" si="19"/>
        <v>6.8287497971886657E-2</v>
      </c>
      <c r="I155" s="154">
        <f t="shared" si="19"/>
        <v>7.5116247769075328E-2</v>
      </c>
      <c r="J155" s="154">
        <f t="shared" si="19"/>
        <v>8.4221247498660223E-2</v>
      </c>
      <c r="K155" s="164"/>
    </row>
    <row r="156" spans="1:11" ht="15.75" customHeight="1" x14ac:dyDescent="0.35">
      <c r="A156" s="142" t="s">
        <v>436</v>
      </c>
      <c r="B156" s="154">
        <v>4.8935475858278371E-2</v>
      </c>
      <c r="C156" s="142"/>
      <c r="D156" s="151" t="str">
        <f t="shared" si="20"/>
        <v>10M</v>
      </c>
      <c r="E156" s="151" t="s">
        <v>436</v>
      </c>
      <c r="F156" s="154">
        <f t="shared" si="19"/>
        <v>5.8722571029934043E-2</v>
      </c>
      <c r="G156" s="154">
        <f t="shared" si="19"/>
        <v>6.60628924086758E-2</v>
      </c>
      <c r="H156" s="154">
        <f t="shared" si="19"/>
        <v>7.3403213787417557E-2</v>
      </c>
      <c r="I156" s="154">
        <f t="shared" si="19"/>
        <v>8.0743535166159314E-2</v>
      </c>
      <c r="J156" s="154">
        <f t="shared" si="19"/>
        <v>9.0530630337814985E-2</v>
      </c>
      <c r="K156" s="164"/>
    </row>
    <row r="157" spans="1:11" ht="15.75" customHeight="1" x14ac:dyDescent="0.35">
      <c r="A157" s="142" t="s">
        <v>437</v>
      </c>
      <c r="B157" s="154">
        <v>5.2898320964802535E-2</v>
      </c>
      <c r="C157" s="142"/>
      <c r="D157" s="151" t="str">
        <f t="shared" si="20"/>
        <v>10M</v>
      </c>
      <c r="E157" s="151" t="s">
        <v>437</v>
      </c>
      <c r="F157" s="154">
        <f t="shared" si="19"/>
        <v>6.3477985157763039E-2</v>
      </c>
      <c r="G157" s="154">
        <f t="shared" si="19"/>
        <v>7.1412733302483433E-2</v>
      </c>
      <c r="H157" s="154">
        <f t="shared" si="19"/>
        <v>7.9347481447203799E-2</v>
      </c>
      <c r="I157" s="154">
        <f t="shared" si="19"/>
        <v>8.7282229591924179E-2</v>
      </c>
      <c r="J157" s="154">
        <f t="shared" si="19"/>
        <v>9.786189378488469E-2</v>
      </c>
      <c r="K157" s="164"/>
    </row>
    <row r="158" spans="1:11" ht="15.75" customHeight="1" x14ac:dyDescent="0.35">
      <c r="A158" s="142" t="s">
        <v>438</v>
      </c>
      <c r="B158" s="154">
        <v>5.76660189700378E-2</v>
      </c>
      <c r="C158" s="142"/>
      <c r="D158" s="151" t="str">
        <f t="shared" si="20"/>
        <v>10M</v>
      </c>
      <c r="E158" s="151" t="s">
        <v>438</v>
      </c>
      <c r="F158" s="154">
        <f t="shared" si="19"/>
        <v>6.9199222764045359E-2</v>
      </c>
      <c r="G158" s="154">
        <f t="shared" si="19"/>
        <v>7.784912560955104E-2</v>
      </c>
      <c r="H158" s="154">
        <f t="shared" si="19"/>
        <v>8.6499028455056692E-2</v>
      </c>
      <c r="I158" s="154">
        <f t="shared" si="19"/>
        <v>9.5148931300562359E-2</v>
      </c>
      <c r="J158" s="154">
        <f t="shared" si="19"/>
        <v>0.10668213509456993</v>
      </c>
      <c r="K158" s="164"/>
    </row>
    <row r="159" spans="1:11" ht="15.75" customHeight="1" x14ac:dyDescent="0.35">
      <c r="A159" s="142"/>
      <c r="B159" s="143"/>
      <c r="C159" s="142"/>
      <c r="D159" s="142"/>
      <c r="E159" s="142"/>
      <c r="F159" s="142"/>
      <c r="G159" s="142"/>
      <c r="H159" s="142"/>
      <c r="I159" s="142"/>
      <c r="J159" s="143"/>
      <c r="K159" s="164"/>
    </row>
    <row r="160" spans="1:11" ht="15.75" customHeight="1" x14ac:dyDescent="0.35">
      <c r="A160" s="142"/>
      <c r="B160" s="160" t="str">
        <f>D160</f>
        <v>½ Marathon</v>
      </c>
      <c r="C160" s="142"/>
      <c r="D160" s="433" t="s">
        <v>451</v>
      </c>
      <c r="E160" s="434"/>
      <c r="F160" s="434"/>
      <c r="G160" s="434"/>
      <c r="H160" s="434"/>
      <c r="I160" s="434"/>
      <c r="J160" s="434"/>
      <c r="K160" s="164"/>
    </row>
    <row r="161" spans="1:11" ht="34" x14ac:dyDescent="0.35">
      <c r="A161" s="142"/>
      <c r="B161" s="150" t="s">
        <v>421</v>
      </c>
      <c r="C161" s="142"/>
      <c r="D161" s="151" t="s">
        <v>248</v>
      </c>
      <c r="E161" s="151" t="s">
        <v>52</v>
      </c>
      <c r="F161" s="152" t="s">
        <v>422</v>
      </c>
      <c r="G161" s="152" t="s">
        <v>423</v>
      </c>
      <c r="H161" s="152" t="s">
        <v>424</v>
      </c>
      <c r="I161" s="152" t="s">
        <v>425</v>
      </c>
      <c r="J161" s="152" t="s">
        <v>426</v>
      </c>
      <c r="K161" s="164"/>
    </row>
    <row r="162" spans="1:11" ht="15.75" customHeight="1" x14ac:dyDescent="0.35">
      <c r="A162" s="142" t="s">
        <v>427</v>
      </c>
      <c r="B162" s="154">
        <v>4.5694444444444447E-2</v>
      </c>
      <c r="C162" s="142"/>
      <c r="D162" s="151" t="str">
        <f>D160</f>
        <v>½ Marathon</v>
      </c>
      <c r="E162" s="151" t="s">
        <v>428</v>
      </c>
      <c r="F162" s="154">
        <f t="shared" ref="F162:J173" si="21">$B162*F$1</f>
        <v>5.4833333333333338E-2</v>
      </c>
      <c r="G162" s="154">
        <f t="shared" si="21"/>
        <v>6.1687500000000006E-2</v>
      </c>
      <c r="H162" s="154">
        <f t="shared" si="21"/>
        <v>6.8541666666666667E-2</v>
      </c>
      <c r="I162" s="154">
        <f t="shared" si="21"/>
        <v>7.5395833333333329E-2</v>
      </c>
      <c r="J162" s="154">
        <f t="shared" si="21"/>
        <v>8.4534722222222233E-2</v>
      </c>
      <c r="K162" s="164"/>
    </row>
    <row r="163" spans="1:11" ht="15.75" customHeight="1" x14ac:dyDescent="0.35">
      <c r="A163" s="142" t="s">
        <v>429</v>
      </c>
      <c r="B163" s="154">
        <v>4.6542447844165134E-2</v>
      </c>
      <c r="C163" s="142"/>
      <c r="D163" s="151" t="str">
        <f t="shared" ref="D163:D173" si="22">D162</f>
        <v>½ Marathon</v>
      </c>
      <c r="E163" s="151" t="s">
        <v>429</v>
      </c>
      <c r="F163" s="154">
        <f t="shared" si="21"/>
        <v>5.585093741299816E-2</v>
      </c>
      <c r="G163" s="154">
        <f t="shared" si="21"/>
        <v>6.2832304589622939E-2</v>
      </c>
      <c r="H163" s="154">
        <f t="shared" si="21"/>
        <v>6.9813671766247698E-2</v>
      </c>
      <c r="I163" s="154">
        <f t="shared" si="21"/>
        <v>7.6795038942872471E-2</v>
      </c>
      <c r="J163" s="154">
        <f t="shared" si="21"/>
        <v>8.6103528511705496E-2</v>
      </c>
      <c r="K163" s="164"/>
    </row>
    <row r="164" spans="1:11" ht="15.75" customHeight="1" x14ac:dyDescent="0.35">
      <c r="A164" s="142" t="s">
        <v>430</v>
      </c>
      <c r="B164" s="154">
        <v>4.7858796296296295E-2</v>
      </c>
      <c r="C164" s="142"/>
      <c r="D164" s="151" t="str">
        <f t="shared" si="22"/>
        <v>½ Marathon</v>
      </c>
      <c r="E164" s="151" t="s">
        <v>430</v>
      </c>
      <c r="F164" s="154">
        <f t="shared" si="21"/>
        <v>5.7430555555555554E-2</v>
      </c>
      <c r="G164" s="154">
        <f t="shared" si="21"/>
        <v>6.4609374999999997E-2</v>
      </c>
      <c r="H164" s="154">
        <f t="shared" si="21"/>
        <v>7.1788194444444439E-2</v>
      </c>
      <c r="I164" s="154">
        <f t="shared" si="21"/>
        <v>7.8967013888888882E-2</v>
      </c>
      <c r="J164" s="154">
        <f t="shared" si="21"/>
        <v>8.8538773148148148E-2</v>
      </c>
      <c r="K164" s="164"/>
    </row>
    <row r="165" spans="1:11" ht="15.75" customHeight="1" x14ac:dyDescent="0.35">
      <c r="A165" s="142" t="s">
        <v>431</v>
      </c>
      <c r="B165" s="154">
        <v>4.7916666666666663E-2</v>
      </c>
      <c r="C165" s="142"/>
      <c r="D165" s="151" t="str">
        <f t="shared" si="22"/>
        <v>½ Marathon</v>
      </c>
      <c r="E165" s="151" t="s">
        <v>432</v>
      </c>
      <c r="F165" s="154">
        <f t="shared" si="21"/>
        <v>5.7499999999999996E-2</v>
      </c>
      <c r="G165" s="154">
        <f t="shared" si="21"/>
        <v>6.4687499999999995E-2</v>
      </c>
      <c r="H165" s="154">
        <f t="shared" si="21"/>
        <v>7.1874999999999994E-2</v>
      </c>
      <c r="I165" s="154">
        <f t="shared" si="21"/>
        <v>7.9062499999999994E-2</v>
      </c>
      <c r="J165" s="154">
        <f t="shared" si="21"/>
        <v>8.8645833333333326E-2</v>
      </c>
      <c r="K165" s="164"/>
    </row>
    <row r="166" spans="1:11" ht="15.75" customHeight="1" x14ac:dyDescent="0.35">
      <c r="A166" s="142" t="s">
        <v>433</v>
      </c>
      <c r="B166" s="154">
        <v>5.229166666666666E-2</v>
      </c>
      <c r="C166" s="142"/>
      <c r="D166" s="151" t="str">
        <f t="shared" si="22"/>
        <v>½ Marathon</v>
      </c>
      <c r="E166" s="151" t="s">
        <v>433</v>
      </c>
      <c r="F166" s="154">
        <f t="shared" si="21"/>
        <v>6.2749999999999986E-2</v>
      </c>
      <c r="G166" s="154">
        <f t="shared" si="21"/>
        <v>7.0593749999999997E-2</v>
      </c>
      <c r="H166" s="154">
        <f t="shared" si="21"/>
        <v>7.8437499999999993E-2</v>
      </c>
      <c r="I166" s="154">
        <f t="shared" si="21"/>
        <v>8.628124999999999E-2</v>
      </c>
      <c r="J166" s="154">
        <f t="shared" si="21"/>
        <v>9.6739583333333323E-2</v>
      </c>
      <c r="K166" s="164"/>
    </row>
    <row r="167" spans="1:11" ht="15.75" customHeight="1" x14ac:dyDescent="0.35">
      <c r="A167" s="142" t="s">
        <v>434</v>
      </c>
      <c r="B167" s="154">
        <v>5.5300925925925927E-2</v>
      </c>
      <c r="C167" s="142"/>
      <c r="D167" s="151" t="str">
        <f t="shared" si="22"/>
        <v>½ Marathon</v>
      </c>
      <c r="E167" s="151" t="s">
        <v>434</v>
      </c>
      <c r="F167" s="154">
        <f t="shared" si="21"/>
        <v>6.6361111111111107E-2</v>
      </c>
      <c r="G167" s="154">
        <f t="shared" si="21"/>
        <v>7.4656250000000007E-2</v>
      </c>
      <c r="H167" s="154">
        <f t="shared" si="21"/>
        <v>8.2951388888888894E-2</v>
      </c>
      <c r="I167" s="154">
        <f t="shared" si="21"/>
        <v>9.1246527777777781E-2</v>
      </c>
      <c r="J167" s="154">
        <f t="shared" si="21"/>
        <v>0.10230671296296297</v>
      </c>
      <c r="K167" s="164"/>
    </row>
    <row r="168" spans="1:11" ht="15.75" customHeight="1" x14ac:dyDescent="0.35">
      <c r="A168" s="142" t="s">
        <v>435</v>
      </c>
      <c r="B168" s="154">
        <v>5.6631944444444443E-2</v>
      </c>
      <c r="C168" s="142"/>
      <c r="D168" s="151" t="str">
        <f t="shared" si="22"/>
        <v>½ Marathon</v>
      </c>
      <c r="E168" s="151" t="s">
        <v>435</v>
      </c>
      <c r="F168" s="154">
        <f t="shared" si="21"/>
        <v>6.7958333333333329E-2</v>
      </c>
      <c r="G168" s="154">
        <f t="shared" si="21"/>
        <v>7.6453124999999997E-2</v>
      </c>
      <c r="H168" s="154">
        <f t="shared" si="21"/>
        <v>8.4947916666666665E-2</v>
      </c>
      <c r="I168" s="154">
        <f t="shared" si="21"/>
        <v>9.3442708333333332E-2</v>
      </c>
      <c r="J168" s="154">
        <f t="shared" si="21"/>
        <v>0.10476909722222222</v>
      </c>
      <c r="K168" s="164"/>
    </row>
    <row r="169" spans="1:11" ht="15.75" customHeight="1" x14ac:dyDescent="0.35">
      <c r="A169" s="142" t="s">
        <v>436</v>
      </c>
      <c r="B169" s="154">
        <v>5.9629629629629623E-2</v>
      </c>
      <c r="C169" s="142"/>
      <c r="D169" s="151" t="str">
        <f t="shared" si="22"/>
        <v>½ Marathon</v>
      </c>
      <c r="E169" s="151" t="s">
        <v>436</v>
      </c>
      <c r="F169" s="154">
        <f t="shared" si="21"/>
        <v>7.1555555555555539E-2</v>
      </c>
      <c r="G169" s="154">
        <f t="shared" si="21"/>
        <v>8.0500000000000002E-2</v>
      </c>
      <c r="H169" s="154">
        <f t="shared" si="21"/>
        <v>8.9444444444444438E-2</v>
      </c>
      <c r="I169" s="154">
        <f t="shared" si="21"/>
        <v>9.8388888888888873E-2</v>
      </c>
      <c r="J169" s="154">
        <f t="shared" si="21"/>
        <v>0.11031481481481481</v>
      </c>
      <c r="K169" s="164"/>
    </row>
    <row r="170" spans="1:11" ht="15.75" customHeight="1" x14ac:dyDescent="0.35">
      <c r="A170" s="142" t="s">
        <v>437</v>
      </c>
      <c r="B170" s="154">
        <v>6.7800925925925917E-2</v>
      </c>
      <c r="C170" s="142"/>
      <c r="D170" s="151" t="str">
        <f t="shared" si="22"/>
        <v>½ Marathon</v>
      </c>
      <c r="E170" s="151" t="s">
        <v>437</v>
      </c>
      <c r="F170" s="154">
        <f t="shared" si="21"/>
        <v>8.1361111111111092E-2</v>
      </c>
      <c r="G170" s="154">
        <f t="shared" si="21"/>
        <v>9.1531249999999995E-2</v>
      </c>
      <c r="H170" s="154">
        <f t="shared" si="21"/>
        <v>0.10170138888888888</v>
      </c>
      <c r="I170" s="154">
        <f t="shared" si="21"/>
        <v>0.11187152777777776</v>
      </c>
      <c r="J170" s="154">
        <f t="shared" si="21"/>
        <v>0.12543171296296296</v>
      </c>
      <c r="K170" s="164"/>
    </row>
    <row r="171" spans="1:11" ht="15.75" customHeight="1" x14ac:dyDescent="0.35">
      <c r="A171" s="142" t="s">
        <v>438</v>
      </c>
      <c r="B171" s="154">
        <v>7.3703703703703702E-2</v>
      </c>
      <c r="C171" s="142"/>
      <c r="D171" s="151" t="str">
        <f t="shared" si="22"/>
        <v>½ Marathon</v>
      </c>
      <c r="E171" s="151" t="s">
        <v>438</v>
      </c>
      <c r="F171" s="154">
        <f t="shared" si="21"/>
        <v>8.8444444444444437E-2</v>
      </c>
      <c r="G171" s="154">
        <f t="shared" si="21"/>
        <v>9.9500000000000005E-2</v>
      </c>
      <c r="H171" s="154">
        <f t="shared" si="21"/>
        <v>0.11055555555555555</v>
      </c>
      <c r="I171" s="154">
        <f t="shared" si="21"/>
        <v>0.1216111111111111</v>
      </c>
      <c r="J171" s="154">
        <f t="shared" si="21"/>
        <v>0.13635185185185186</v>
      </c>
      <c r="K171" s="164"/>
    </row>
    <row r="172" spans="1:11" ht="15.75" customHeight="1" x14ac:dyDescent="0.35">
      <c r="A172" s="142" t="s">
        <v>439</v>
      </c>
      <c r="B172" s="154">
        <v>8.6331018518518529E-2</v>
      </c>
      <c r="C172" s="142"/>
      <c r="D172" s="151" t="str">
        <f t="shared" si="22"/>
        <v>½ Marathon</v>
      </c>
      <c r="E172" s="151" t="s">
        <v>439</v>
      </c>
      <c r="F172" s="154">
        <f t="shared" si="21"/>
        <v>0.10359722222222223</v>
      </c>
      <c r="G172" s="154">
        <f t="shared" si="21"/>
        <v>0.11654687500000002</v>
      </c>
      <c r="H172" s="154">
        <f t="shared" si="21"/>
        <v>0.12949652777777779</v>
      </c>
      <c r="I172" s="154">
        <f t="shared" si="21"/>
        <v>0.14244618055555555</v>
      </c>
      <c r="J172" s="154">
        <f t="shared" si="21"/>
        <v>0.15971238425925929</v>
      </c>
      <c r="K172" s="164"/>
    </row>
    <row r="173" spans="1:11" ht="15.75" customHeight="1" x14ac:dyDescent="0.35">
      <c r="A173" s="142" t="s">
        <v>440</v>
      </c>
      <c r="B173" s="154">
        <v>9.2094907407407403E-2</v>
      </c>
      <c r="C173" s="142"/>
      <c r="D173" s="151" t="str">
        <f t="shared" si="22"/>
        <v>½ Marathon</v>
      </c>
      <c r="E173" s="151" t="s">
        <v>440</v>
      </c>
      <c r="F173" s="154">
        <f t="shared" si="21"/>
        <v>0.11051388888888888</v>
      </c>
      <c r="G173" s="154">
        <f t="shared" si="21"/>
        <v>0.124328125</v>
      </c>
      <c r="H173" s="154">
        <f t="shared" si="21"/>
        <v>0.13814236111111111</v>
      </c>
      <c r="I173" s="154">
        <f t="shared" si="21"/>
        <v>0.15195659722222221</v>
      </c>
      <c r="J173" s="154">
        <f t="shared" si="21"/>
        <v>0.17037557870370371</v>
      </c>
      <c r="K173" s="164"/>
    </row>
    <row r="174" spans="1:11" ht="15.75" customHeight="1" x14ac:dyDescent="0.35">
      <c r="A174" s="142"/>
      <c r="B174" s="143"/>
      <c r="C174" s="142"/>
      <c r="D174" s="142"/>
      <c r="E174" s="142"/>
      <c r="F174" s="142"/>
      <c r="G174" s="142"/>
      <c r="H174" s="142"/>
      <c r="I174" s="142"/>
      <c r="J174" s="143"/>
      <c r="K174" s="164"/>
    </row>
    <row r="175" spans="1:11" ht="15.75" customHeight="1" x14ac:dyDescent="0.35">
      <c r="A175" s="142"/>
      <c r="B175" s="147" t="str">
        <f>D175</f>
        <v>20M</v>
      </c>
      <c r="C175" s="148"/>
      <c r="D175" s="429" t="s">
        <v>450</v>
      </c>
      <c r="E175" s="430"/>
      <c r="F175" s="430"/>
      <c r="G175" s="430"/>
      <c r="H175" s="430"/>
      <c r="I175" s="430"/>
      <c r="J175" s="430"/>
      <c r="K175" s="164"/>
    </row>
    <row r="176" spans="1:11" ht="34" x14ac:dyDescent="0.35">
      <c r="A176" s="142"/>
      <c r="B176" s="150" t="s">
        <v>421</v>
      </c>
      <c r="C176" s="142"/>
      <c r="D176" s="151" t="s">
        <v>248</v>
      </c>
      <c r="E176" s="151" t="s">
        <v>52</v>
      </c>
      <c r="F176" s="152" t="s">
        <v>422</v>
      </c>
      <c r="G176" s="152" t="s">
        <v>423</v>
      </c>
      <c r="H176" s="152" t="s">
        <v>424</v>
      </c>
      <c r="I176" s="152" t="s">
        <v>425</v>
      </c>
      <c r="J176" s="152" t="s">
        <v>426</v>
      </c>
      <c r="K176" s="164"/>
    </row>
    <row r="177" spans="1:11" ht="15.75" customHeight="1" x14ac:dyDescent="0.35">
      <c r="A177" s="142" t="s">
        <v>427</v>
      </c>
      <c r="B177" s="154">
        <v>7.6562499999999992E-2</v>
      </c>
      <c r="C177" s="142"/>
      <c r="D177" s="151" t="str">
        <f>D175</f>
        <v>20M</v>
      </c>
      <c r="E177" s="151" t="s">
        <v>428</v>
      </c>
      <c r="F177" s="154">
        <f t="shared" ref="F177:J188" si="23">$B177*F$1</f>
        <v>9.1874999999999984E-2</v>
      </c>
      <c r="G177" s="154">
        <f t="shared" si="23"/>
        <v>0.10335937499999999</v>
      </c>
      <c r="H177" s="154">
        <f t="shared" si="23"/>
        <v>0.11484374999999999</v>
      </c>
      <c r="I177" s="154">
        <f t="shared" si="23"/>
        <v>0.12632812499999999</v>
      </c>
      <c r="J177" s="154">
        <f t="shared" si="23"/>
        <v>0.14164062499999999</v>
      </c>
      <c r="K177" s="164"/>
    </row>
    <row r="178" spans="1:11" ht="15.75" customHeight="1" x14ac:dyDescent="0.35">
      <c r="A178" s="142" t="s">
        <v>429</v>
      </c>
      <c r="B178" s="154">
        <v>7.7747369917543357E-2</v>
      </c>
      <c r="C178" s="142"/>
      <c r="D178" s="151" t="str">
        <f t="shared" ref="D178:D188" si="24">D177</f>
        <v>20M</v>
      </c>
      <c r="E178" s="151" t="s">
        <v>429</v>
      </c>
      <c r="F178" s="154">
        <f t="shared" si="23"/>
        <v>9.3296843901052029E-2</v>
      </c>
      <c r="G178" s="154">
        <f t="shared" si="23"/>
        <v>0.10495894938868354</v>
      </c>
      <c r="H178" s="154">
        <f t="shared" si="23"/>
        <v>0.11662105487631504</v>
      </c>
      <c r="I178" s="154">
        <f t="shared" si="23"/>
        <v>0.12828316036394655</v>
      </c>
      <c r="J178" s="154">
        <f t="shared" si="23"/>
        <v>0.14383263434745522</v>
      </c>
      <c r="K178" s="164"/>
    </row>
    <row r="179" spans="1:11" ht="15.75" customHeight="1" x14ac:dyDescent="0.35">
      <c r="A179" s="142" t="s">
        <v>430</v>
      </c>
      <c r="B179" s="154">
        <v>8.0096351006402472E-2</v>
      </c>
      <c r="C179" s="142"/>
      <c r="D179" s="151" t="str">
        <f t="shared" si="24"/>
        <v>20M</v>
      </c>
      <c r="E179" s="151" t="s">
        <v>430</v>
      </c>
      <c r="F179" s="154">
        <f t="shared" si="23"/>
        <v>9.6115621207682966E-2</v>
      </c>
      <c r="G179" s="154">
        <f t="shared" si="23"/>
        <v>0.10813007385864334</v>
      </c>
      <c r="H179" s="154">
        <f t="shared" si="23"/>
        <v>0.12014452650960371</v>
      </c>
      <c r="I179" s="154">
        <f t="shared" si="23"/>
        <v>0.13215897916056407</v>
      </c>
      <c r="J179" s="154">
        <f t="shared" si="23"/>
        <v>0.14817824936184459</v>
      </c>
      <c r="K179" s="164"/>
    </row>
    <row r="180" spans="1:11" ht="15.75" customHeight="1" x14ac:dyDescent="0.35">
      <c r="A180" s="142" t="s">
        <v>431</v>
      </c>
      <c r="B180" s="154">
        <v>8.397773390369638E-2</v>
      </c>
      <c r="C180" s="142"/>
      <c r="D180" s="151" t="str">
        <f t="shared" si="24"/>
        <v>20M</v>
      </c>
      <c r="E180" s="151" t="s">
        <v>432</v>
      </c>
      <c r="F180" s="154">
        <f t="shared" si="23"/>
        <v>0.10077328068443565</v>
      </c>
      <c r="G180" s="154">
        <f t="shared" si="23"/>
        <v>0.11336994076999012</v>
      </c>
      <c r="H180" s="154">
        <f t="shared" si="23"/>
        <v>0.12596660085554456</v>
      </c>
      <c r="I180" s="154">
        <f t="shared" si="23"/>
        <v>0.13856326094109903</v>
      </c>
      <c r="J180" s="154">
        <f t="shared" si="23"/>
        <v>0.1553588077218383</v>
      </c>
      <c r="K180" s="164"/>
    </row>
    <row r="181" spans="1:11" ht="15.75" customHeight="1" x14ac:dyDescent="0.35">
      <c r="A181" s="142" t="s">
        <v>433</v>
      </c>
      <c r="B181" s="154">
        <v>8.9275303171641784E-2</v>
      </c>
      <c r="C181" s="142"/>
      <c r="D181" s="151" t="str">
        <f t="shared" si="24"/>
        <v>20M</v>
      </c>
      <c r="E181" s="151" t="s">
        <v>433</v>
      </c>
      <c r="F181" s="154">
        <f t="shared" si="23"/>
        <v>0.10713036380597014</v>
      </c>
      <c r="G181" s="154">
        <f t="shared" si="23"/>
        <v>0.12052165928171642</v>
      </c>
      <c r="H181" s="154">
        <f t="shared" si="23"/>
        <v>0.13391295475746268</v>
      </c>
      <c r="I181" s="154">
        <f t="shared" si="23"/>
        <v>0.14730425023320895</v>
      </c>
      <c r="J181" s="154">
        <f t="shared" si="23"/>
        <v>0.1651593108675373</v>
      </c>
      <c r="K181" s="164"/>
    </row>
    <row r="182" spans="1:11" ht="15.75" customHeight="1" x14ac:dyDescent="0.35">
      <c r="A182" s="142" t="s">
        <v>434</v>
      </c>
      <c r="B182" s="154">
        <v>9.5393097433341636E-2</v>
      </c>
      <c r="C182" s="142"/>
      <c r="D182" s="151" t="str">
        <f t="shared" si="24"/>
        <v>20M</v>
      </c>
      <c r="E182" s="151" t="s">
        <v>434</v>
      </c>
      <c r="F182" s="154">
        <f t="shared" si="23"/>
        <v>0.11447171692000996</v>
      </c>
      <c r="G182" s="154">
        <f t="shared" si="23"/>
        <v>0.12878068153501121</v>
      </c>
      <c r="H182" s="154">
        <f t="shared" si="23"/>
        <v>0.14308964615001246</v>
      </c>
      <c r="I182" s="154">
        <f t="shared" si="23"/>
        <v>0.15739861076501369</v>
      </c>
      <c r="J182" s="154">
        <f t="shared" si="23"/>
        <v>0.17647723025168205</v>
      </c>
      <c r="K182" s="164"/>
    </row>
    <row r="183" spans="1:11" ht="15.75" customHeight="1" x14ac:dyDescent="0.35">
      <c r="A183" s="142" t="s">
        <v>435</v>
      </c>
      <c r="B183" s="154">
        <v>0.10241104868913856</v>
      </c>
      <c r="C183" s="142"/>
      <c r="D183" s="151" t="str">
        <f t="shared" si="24"/>
        <v>20M</v>
      </c>
      <c r="E183" s="151" t="s">
        <v>435</v>
      </c>
      <c r="F183" s="154">
        <f t="shared" si="23"/>
        <v>0.12289325842696626</v>
      </c>
      <c r="G183" s="154">
        <f t="shared" si="23"/>
        <v>0.13825491573033705</v>
      </c>
      <c r="H183" s="154">
        <f t="shared" si="23"/>
        <v>0.15361657303370785</v>
      </c>
      <c r="I183" s="154">
        <f t="shared" si="23"/>
        <v>0.16897823033707862</v>
      </c>
      <c r="J183" s="154">
        <f t="shared" si="23"/>
        <v>0.18946044007490634</v>
      </c>
      <c r="K183" s="164"/>
    </row>
    <row r="184" spans="1:11" ht="15.75" customHeight="1" x14ac:dyDescent="0.35">
      <c r="A184" s="142" t="s">
        <v>436</v>
      </c>
      <c r="B184" s="154">
        <v>0.11054360381172393</v>
      </c>
      <c r="C184" s="142"/>
      <c r="D184" s="151" t="str">
        <f t="shared" si="24"/>
        <v>20M</v>
      </c>
      <c r="E184" s="151" t="s">
        <v>436</v>
      </c>
      <c r="F184" s="154">
        <f t="shared" si="23"/>
        <v>0.1326523245740687</v>
      </c>
      <c r="G184" s="154">
        <f t="shared" si="23"/>
        <v>0.14923386514582732</v>
      </c>
      <c r="H184" s="154">
        <f t="shared" si="23"/>
        <v>0.16581540571758591</v>
      </c>
      <c r="I184" s="154">
        <f t="shared" si="23"/>
        <v>0.18239694628934447</v>
      </c>
      <c r="J184" s="154">
        <f t="shared" si="23"/>
        <v>0.20450566705168927</v>
      </c>
      <c r="K184" s="164"/>
    </row>
    <row r="185" spans="1:11" ht="15.75" customHeight="1" x14ac:dyDescent="0.35">
      <c r="A185" s="142" t="s">
        <v>437</v>
      </c>
      <c r="B185" s="154">
        <v>0.12007920326223337</v>
      </c>
      <c r="C185" s="142"/>
      <c r="D185" s="151" t="str">
        <f t="shared" si="24"/>
        <v>20M</v>
      </c>
      <c r="E185" s="151" t="s">
        <v>437</v>
      </c>
      <c r="F185" s="154">
        <f t="shared" si="23"/>
        <v>0.14409504391468003</v>
      </c>
      <c r="G185" s="154">
        <f t="shared" si="23"/>
        <v>0.16210692440401506</v>
      </c>
      <c r="H185" s="154">
        <f t="shared" si="23"/>
        <v>0.18011880489335005</v>
      </c>
      <c r="I185" s="154">
        <f t="shared" si="23"/>
        <v>0.19813068538268505</v>
      </c>
      <c r="J185" s="154">
        <f t="shared" si="23"/>
        <v>0.22214652603513174</v>
      </c>
      <c r="K185" s="164"/>
    </row>
    <row r="186" spans="1:11" ht="15.75" customHeight="1" x14ac:dyDescent="0.35">
      <c r="A186" s="142" t="s">
        <v>438</v>
      </c>
      <c r="B186" s="154">
        <v>0.13241525423728812</v>
      </c>
      <c r="C186" s="142"/>
      <c r="D186" s="151" t="str">
        <f t="shared" si="24"/>
        <v>20M</v>
      </c>
      <c r="E186" s="151" t="s">
        <v>438</v>
      </c>
      <c r="F186" s="154">
        <f t="shared" si="23"/>
        <v>0.15889830508474573</v>
      </c>
      <c r="G186" s="154">
        <f t="shared" si="23"/>
        <v>0.17876059322033896</v>
      </c>
      <c r="H186" s="154">
        <f t="shared" si="23"/>
        <v>0.19862288135593217</v>
      </c>
      <c r="I186" s="154">
        <f t="shared" si="23"/>
        <v>0.21848516949152538</v>
      </c>
      <c r="J186" s="154">
        <f t="shared" si="23"/>
        <v>0.24496822033898302</v>
      </c>
      <c r="K186" s="164"/>
    </row>
    <row r="187" spans="1:11" ht="15.75" customHeight="1" x14ac:dyDescent="0.35">
      <c r="A187" s="142" t="s">
        <v>439</v>
      </c>
      <c r="B187" s="154"/>
      <c r="C187" s="142"/>
      <c r="D187" s="151" t="str">
        <f t="shared" si="24"/>
        <v>20M</v>
      </c>
      <c r="E187" s="151" t="s">
        <v>439</v>
      </c>
      <c r="F187" s="154">
        <f t="shared" si="23"/>
        <v>0</v>
      </c>
      <c r="G187" s="154">
        <f t="shared" si="23"/>
        <v>0</v>
      </c>
      <c r="H187" s="154">
        <f t="shared" si="23"/>
        <v>0</v>
      </c>
      <c r="I187" s="154">
        <f t="shared" si="23"/>
        <v>0</v>
      </c>
      <c r="J187" s="154">
        <f t="shared" si="23"/>
        <v>0</v>
      </c>
      <c r="K187" s="164"/>
    </row>
    <row r="188" spans="1:11" ht="15.75" customHeight="1" x14ac:dyDescent="0.35">
      <c r="A188" s="142" t="s">
        <v>440</v>
      </c>
      <c r="B188" s="154"/>
      <c r="C188" s="142"/>
      <c r="D188" s="151" t="str">
        <f t="shared" si="24"/>
        <v>20M</v>
      </c>
      <c r="E188" s="151" t="s">
        <v>440</v>
      </c>
      <c r="F188" s="154">
        <f t="shared" si="23"/>
        <v>0</v>
      </c>
      <c r="G188" s="154">
        <f t="shared" si="23"/>
        <v>0</v>
      </c>
      <c r="H188" s="154">
        <f t="shared" si="23"/>
        <v>0</v>
      </c>
      <c r="I188" s="154">
        <f t="shared" si="23"/>
        <v>0</v>
      </c>
      <c r="J188" s="154">
        <f t="shared" si="23"/>
        <v>0</v>
      </c>
      <c r="K188" s="164"/>
    </row>
    <row r="189" spans="1:11" ht="15.75" customHeight="1" x14ac:dyDescent="0.35">
      <c r="A189" s="142"/>
      <c r="B189" s="143"/>
      <c r="C189" s="142"/>
      <c r="D189" s="142"/>
      <c r="E189" s="142"/>
      <c r="F189" s="142"/>
      <c r="G189" s="142"/>
      <c r="H189" s="142"/>
      <c r="I189" s="142"/>
      <c r="J189" s="143"/>
      <c r="K189" s="164"/>
    </row>
    <row r="190" spans="1:11" ht="15.75" customHeight="1" x14ac:dyDescent="0.35">
      <c r="A190" s="142"/>
      <c r="B190" s="147" t="str">
        <f>D190</f>
        <v>Marathon</v>
      </c>
      <c r="C190" s="148"/>
      <c r="D190" s="429" t="s">
        <v>118</v>
      </c>
      <c r="E190" s="430"/>
      <c r="F190" s="430"/>
      <c r="G190" s="430"/>
      <c r="H190" s="430"/>
      <c r="I190" s="430"/>
      <c r="J190" s="430"/>
      <c r="K190" s="164"/>
    </row>
    <row r="191" spans="1:11" ht="34" x14ac:dyDescent="0.35">
      <c r="A191" s="142"/>
      <c r="B191" s="150" t="s">
        <v>421</v>
      </c>
      <c r="C191" s="142"/>
      <c r="D191" s="151" t="s">
        <v>248</v>
      </c>
      <c r="E191" s="151" t="s">
        <v>52</v>
      </c>
      <c r="F191" s="152" t="s">
        <v>422</v>
      </c>
      <c r="G191" s="152" t="s">
        <v>423</v>
      </c>
      <c r="H191" s="152" t="s">
        <v>424</v>
      </c>
      <c r="I191" s="152" t="s">
        <v>425</v>
      </c>
      <c r="J191" s="152" t="s">
        <v>426</v>
      </c>
      <c r="K191" s="164"/>
    </row>
    <row r="192" spans="1:11" ht="15.75" customHeight="1" x14ac:dyDescent="0.35">
      <c r="A192" s="142" t="s">
        <v>427</v>
      </c>
      <c r="B192" s="154">
        <v>9.644675925925926E-2</v>
      </c>
      <c r="C192" s="142"/>
      <c r="D192" s="151" t="str">
        <f>D190</f>
        <v>Marathon</v>
      </c>
      <c r="E192" s="151" t="s">
        <v>428</v>
      </c>
      <c r="F192" s="154">
        <f t="shared" ref="F192:J203" si="25">$B192*F$1</f>
        <v>0.11573611111111111</v>
      </c>
      <c r="G192" s="154">
        <f t="shared" si="25"/>
        <v>0.130203125</v>
      </c>
      <c r="H192" s="154">
        <f t="shared" si="25"/>
        <v>0.14467013888888888</v>
      </c>
      <c r="I192" s="154">
        <f t="shared" si="25"/>
        <v>0.15913715277777776</v>
      </c>
      <c r="J192" s="154">
        <f t="shared" si="25"/>
        <v>0.17842650462962964</v>
      </c>
      <c r="K192" s="164"/>
    </row>
    <row r="193" spans="1:11" ht="15.75" customHeight="1" x14ac:dyDescent="0.35">
      <c r="A193" s="142" t="s">
        <v>429</v>
      </c>
      <c r="B193" s="154">
        <v>9.5150462962962964E-2</v>
      </c>
      <c r="C193" s="142"/>
      <c r="D193" s="151" t="str">
        <f t="shared" ref="D193:D203" si="26">D192</f>
        <v>Marathon</v>
      </c>
      <c r="E193" s="151" t="s">
        <v>429</v>
      </c>
      <c r="F193" s="154">
        <f t="shared" si="25"/>
        <v>0.11418055555555555</v>
      </c>
      <c r="G193" s="154">
        <f t="shared" si="25"/>
        <v>0.128453125</v>
      </c>
      <c r="H193" s="154">
        <f t="shared" si="25"/>
        <v>0.14272569444444444</v>
      </c>
      <c r="I193" s="154">
        <f t="shared" si="25"/>
        <v>0.15699826388888888</v>
      </c>
      <c r="J193" s="154">
        <f t="shared" si="25"/>
        <v>0.17602835648148149</v>
      </c>
      <c r="K193" s="164"/>
    </row>
    <row r="194" spans="1:11" ht="15.75" customHeight="1" x14ac:dyDescent="0.35">
      <c r="A194" s="142" t="s">
        <v>430</v>
      </c>
      <c r="B194" s="154">
        <v>9.7129629629629635E-2</v>
      </c>
      <c r="C194" s="142"/>
      <c r="D194" s="151" t="str">
        <f t="shared" si="26"/>
        <v>Marathon</v>
      </c>
      <c r="E194" s="151" t="s">
        <v>430</v>
      </c>
      <c r="F194" s="154">
        <f t="shared" si="25"/>
        <v>0.11655555555555555</v>
      </c>
      <c r="G194" s="154">
        <f t="shared" si="25"/>
        <v>0.13112500000000002</v>
      </c>
      <c r="H194" s="154">
        <f t="shared" si="25"/>
        <v>0.14569444444444446</v>
      </c>
      <c r="I194" s="154">
        <f t="shared" si="25"/>
        <v>0.1602638888888889</v>
      </c>
      <c r="J194" s="154">
        <f t="shared" si="25"/>
        <v>0.17968981481481483</v>
      </c>
      <c r="K194" s="164"/>
    </row>
    <row r="195" spans="1:11" ht="15.75" customHeight="1" x14ac:dyDescent="0.35">
      <c r="A195" s="142" t="s">
        <v>431</v>
      </c>
      <c r="B195" s="154">
        <v>9.8310185185185195E-2</v>
      </c>
      <c r="C195" s="142"/>
      <c r="D195" s="151" t="str">
        <f t="shared" si="26"/>
        <v>Marathon</v>
      </c>
      <c r="E195" s="151" t="s">
        <v>432</v>
      </c>
      <c r="F195" s="154">
        <f t="shared" si="25"/>
        <v>0.11797222222222223</v>
      </c>
      <c r="G195" s="154">
        <f t="shared" si="25"/>
        <v>0.13271875000000002</v>
      </c>
      <c r="H195" s="154">
        <f t="shared" si="25"/>
        <v>0.14746527777777779</v>
      </c>
      <c r="I195" s="154">
        <f t="shared" si="25"/>
        <v>0.16221180555555556</v>
      </c>
      <c r="J195" s="154">
        <f t="shared" si="25"/>
        <v>0.18187384259259262</v>
      </c>
      <c r="K195" s="164"/>
    </row>
    <row r="196" spans="1:11" ht="15.75" customHeight="1" x14ac:dyDescent="0.35">
      <c r="A196" s="142" t="s">
        <v>433</v>
      </c>
      <c r="B196" s="154">
        <v>0.10491898148148149</v>
      </c>
      <c r="C196" s="142"/>
      <c r="D196" s="151" t="str">
        <f t="shared" si="26"/>
        <v>Marathon</v>
      </c>
      <c r="E196" s="151" t="s">
        <v>433</v>
      </c>
      <c r="F196" s="154">
        <f t="shared" si="25"/>
        <v>0.12590277777777778</v>
      </c>
      <c r="G196" s="154">
        <f t="shared" si="25"/>
        <v>0.14164062500000002</v>
      </c>
      <c r="H196" s="154">
        <f t="shared" si="25"/>
        <v>0.15737847222222223</v>
      </c>
      <c r="I196" s="154">
        <f t="shared" si="25"/>
        <v>0.17311631944444444</v>
      </c>
      <c r="J196" s="154">
        <f t="shared" si="25"/>
        <v>0.19410011574074076</v>
      </c>
      <c r="K196" s="164"/>
    </row>
    <row r="197" spans="1:11" ht="15.75" customHeight="1" x14ac:dyDescent="0.35">
      <c r="A197" s="142" t="s">
        <v>434</v>
      </c>
      <c r="B197" s="154">
        <v>0.11517361111111112</v>
      </c>
      <c r="C197" s="142"/>
      <c r="D197" s="151" t="str">
        <f t="shared" si="26"/>
        <v>Marathon</v>
      </c>
      <c r="E197" s="151" t="s">
        <v>434</v>
      </c>
      <c r="F197" s="154">
        <f t="shared" si="25"/>
        <v>0.13820833333333332</v>
      </c>
      <c r="G197" s="154">
        <f t="shared" si="25"/>
        <v>0.15548437500000001</v>
      </c>
      <c r="H197" s="154">
        <f t="shared" si="25"/>
        <v>0.17276041666666667</v>
      </c>
      <c r="I197" s="154">
        <f t="shared" si="25"/>
        <v>0.19003645833333332</v>
      </c>
      <c r="J197" s="154">
        <f t="shared" si="25"/>
        <v>0.21307118055555557</v>
      </c>
      <c r="K197" s="164"/>
    </row>
    <row r="198" spans="1:11" ht="15.75" customHeight="1" x14ac:dyDescent="0.35">
      <c r="A198" s="142" t="s">
        <v>435</v>
      </c>
      <c r="B198" s="154">
        <v>0.11788194444444444</v>
      </c>
      <c r="C198" s="142"/>
      <c r="D198" s="151" t="str">
        <f t="shared" si="26"/>
        <v>Marathon</v>
      </c>
      <c r="E198" s="151" t="s">
        <v>435</v>
      </c>
      <c r="F198" s="154">
        <f t="shared" si="25"/>
        <v>0.14145833333333332</v>
      </c>
      <c r="G198" s="154">
        <f t="shared" si="25"/>
        <v>0.15914062500000001</v>
      </c>
      <c r="H198" s="154">
        <f t="shared" si="25"/>
        <v>0.17682291666666666</v>
      </c>
      <c r="I198" s="154">
        <f t="shared" si="25"/>
        <v>0.19450520833333332</v>
      </c>
      <c r="J198" s="154">
        <f t="shared" si="25"/>
        <v>0.21808159722222223</v>
      </c>
      <c r="K198" s="164"/>
    </row>
    <row r="199" spans="1:11" ht="15.75" customHeight="1" x14ac:dyDescent="0.35">
      <c r="A199" s="142" t="s">
        <v>436</v>
      </c>
      <c r="B199" s="154">
        <v>0.13045138888888888</v>
      </c>
      <c r="C199" s="142"/>
      <c r="D199" s="151" t="str">
        <f t="shared" si="26"/>
        <v>Marathon</v>
      </c>
      <c r="E199" s="151" t="s">
        <v>436</v>
      </c>
      <c r="F199" s="154">
        <f t="shared" si="25"/>
        <v>0.15654166666666666</v>
      </c>
      <c r="G199" s="154">
        <f t="shared" si="25"/>
        <v>0.17610937500000001</v>
      </c>
      <c r="H199" s="154">
        <f t="shared" si="25"/>
        <v>0.19567708333333333</v>
      </c>
      <c r="I199" s="154">
        <f t="shared" si="25"/>
        <v>0.21524479166666663</v>
      </c>
      <c r="J199" s="154">
        <f t="shared" si="25"/>
        <v>0.24133506944444444</v>
      </c>
      <c r="K199" s="164"/>
    </row>
    <row r="200" spans="1:11" ht="15.75" customHeight="1" x14ac:dyDescent="0.35">
      <c r="A200" s="142" t="s">
        <v>437</v>
      </c>
      <c r="B200" s="154">
        <v>0.14432870370370371</v>
      </c>
      <c r="C200" s="142"/>
      <c r="D200" s="151" t="str">
        <f t="shared" si="26"/>
        <v>Marathon</v>
      </c>
      <c r="E200" s="151" t="s">
        <v>437</v>
      </c>
      <c r="F200" s="154">
        <f t="shared" si="25"/>
        <v>0.17319444444444446</v>
      </c>
      <c r="G200" s="154">
        <f t="shared" si="25"/>
        <v>0.19484375000000001</v>
      </c>
      <c r="H200" s="154">
        <f t="shared" si="25"/>
        <v>0.21649305555555556</v>
      </c>
      <c r="I200" s="154">
        <f t="shared" si="25"/>
        <v>0.23814236111111112</v>
      </c>
      <c r="J200" s="154">
        <f t="shared" si="25"/>
        <v>0.26700810185185186</v>
      </c>
      <c r="K200" s="164"/>
    </row>
    <row r="201" spans="1:11" ht="15.75" customHeight="1" x14ac:dyDescent="0.35">
      <c r="A201" s="142" t="s">
        <v>438</v>
      </c>
      <c r="B201" s="154">
        <v>0.15410879629629629</v>
      </c>
      <c r="C201" s="142"/>
      <c r="D201" s="151" t="str">
        <f t="shared" si="26"/>
        <v>Marathon</v>
      </c>
      <c r="E201" s="151" t="s">
        <v>438</v>
      </c>
      <c r="F201" s="154">
        <f t="shared" si="25"/>
        <v>0.18493055555555554</v>
      </c>
      <c r="G201" s="154">
        <f t="shared" si="25"/>
        <v>0.20804687499999999</v>
      </c>
      <c r="H201" s="154">
        <f t="shared" si="25"/>
        <v>0.23116319444444444</v>
      </c>
      <c r="I201" s="154">
        <f t="shared" si="25"/>
        <v>0.25427951388888886</v>
      </c>
      <c r="J201" s="154">
        <f t="shared" si="25"/>
        <v>0.28510127314814815</v>
      </c>
      <c r="K201" s="164"/>
    </row>
    <row r="202" spans="1:11" ht="15.75" customHeight="1" x14ac:dyDescent="0.35">
      <c r="A202" s="142" t="s">
        <v>439</v>
      </c>
      <c r="B202" s="154">
        <v>0.17482638888888891</v>
      </c>
      <c r="C202" s="142"/>
      <c r="D202" s="151" t="str">
        <f t="shared" si="26"/>
        <v>Marathon</v>
      </c>
      <c r="E202" s="151" t="s">
        <v>439</v>
      </c>
      <c r="F202" s="154">
        <f t="shared" si="25"/>
        <v>0.20979166666666668</v>
      </c>
      <c r="G202" s="154">
        <f t="shared" si="25"/>
        <v>0.23601562500000003</v>
      </c>
      <c r="H202" s="154">
        <f t="shared" si="25"/>
        <v>0.26223958333333336</v>
      </c>
      <c r="I202" s="154">
        <f t="shared" si="25"/>
        <v>0.28846354166666666</v>
      </c>
      <c r="J202" s="154">
        <f t="shared" si="25"/>
        <v>0.32342881944444452</v>
      </c>
      <c r="K202" s="164"/>
    </row>
    <row r="203" spans="1:11" ht="15.75" customHeight="1" x14ac:dyDescent="0.35">
      <c r="A203" s="142" t="s">
        <v>440</v>
      </c>
      <c r="B203" s="154">
        <v>0.21835648148148148</v>
      </c>
      <c r="C203" s="142"/>
      <c r="D203" s="151" t="str">
        <f t="shared" si="26"/>
        <v>Marathon</v>
      </c>
      <c r="E203" s="151" t="s">
        <v>440</v>
      </c>
      <c r="F203" s="154">
        <f t="shared" si="25"/>
        <v>0.26202777777777775</v>
      </c>
      <c r="G203" s="154">
        <f t="shared" si="25"/>
        <v>0.29478125000000005</v>
      </c>
      <c r="H203" s="154">
        <f t="shared" si="25"/>
        <v>0.32753472222222224</v>
      </c>
      <c r="I203" s="154">
        <f t="shared" si="25"/>
        <v>0.36028819444444443</v>
      </c>
      <c r="J203" s="154">
        <f t="shared" si="25"/>
        <v>0.40395949074074078</v>
      </c>
      <c r="K203" s="164"/>
    </row>
    <row r="204" spans="1:11" ht="15.75" customHeight="1" x14ac:dyDescent="0.35">
      <c r="B204" s="162"/>
      <c r="J204" s="162"/>
      <c r="K204" s="164"/>
    </row>
    <row r="205" spans="1:11" ht="15.75" customHeight="1" x14ac:dyDescent="0.35">
      <c r="B205" s="162"/>
      <c r="J205" s="162"/>
      <c r="K205" s="164"/>
    </row>
    <row r="206" spans="1:11" ht="15.75" customHeight="1" x14ac:dyDescent="0.35">
      <c r="B206" s="162"/>
      <c r="J206" s="162"/>
      <c r="K206" s="164"/>
    </row>
    <row r="207" spans="1:11" ht="15.75" customHeight="1" x14ac:dyDescent="0.35">
      <c r="B207" s="162"/>
      <c r="J207" s="162"/>
      <c r="K207" s="164"/>
    </row>
    <row r="208" spans="1:11" ht="15.75" customHeight="1" x14ac:dyDescent="0.35">
      <c r="B208" s="162"/>
      <c r="J208" s="162"/>
      <c r="K208" s="164"/>
    </row>
    <row r="209" spans="2:11" ht="15.75" customHeight="1" x14ac:dyDescent="0.35">
      <c r="B209" s="162"/>
      <c r="J209" s="162"/>
      <c r="K209" s="164"/>
    </row>
    <row r="210" spans="2:11" ht="15.75" customHeight="1" x14ac:dyDescent="0.35">
      <c r="B210" s="162"/>
      <c r="J210" s="162"/>
      <c r="K210" s="164"/>
    </row>
    <row r="211" spans="2:11" ht="15.75" customHeight="1" x14ac:dyDescent="0.35">
      <c r="B211" s="162"/>
      <c r="J211" s="162"/>
      <c r="K211" s="164"/>
    </row>
    <row r="212" spans="2:11" ht="15.75" customHeight="1" x14ac:dyDescent="0.35">
      <c r="B212" s="162"/>
      <c r="J212" s="162"/>
      <c r="K212" s="164"/>
    </row>
    <row r="213" spans="2:11" ht="15.75" customHeight="1" x14ac:dyDescent="0.35">
      <c r="B213" s="162"/>
      <c r="J213" s="162"/>
      <c r="K213" s="164"/>
    </row>
    <row r="214" spans="2:11" ht="15.75" customHeight="1" x14ac:dyDescent="0.35">
      <c r="B214" s="162"/>
      <c r="J214" s="162"/>
      <c r="K214" s="164"/>
    </row>
    <row r="215" spans="2:11" ht="15.75" customHeight="1" x14ac:dyDescent="0.35">
      <c r="B215" s="162"/>
      <c r="J215" s="162"/>
      <c r="K215" s="164"/>
    </row>
    <row r="216" spans="2:11" ht="15.75" customHeight="1" x14ac:dyDescent="0.35">
      <c r="B216" s="162"/>
      <c r="J216" s="162"/>
      <c r="K216" s="164"/>
    </row>
    <row r="217" spans="2:11" ht="15.75" customHeight="1" x14ac:dyDescent="0.35">
      <c r="B217" s="162"/>
      <c r="J217" s="162"/>
      <c r="K217" s="164"/>
    </row>
    <row r="218" spans="2:11" ht="15.75" customHeight="1" x14ac:dyDescent="0.35">
      <c r="B218" s="162"/>
      <c r="J218" s="162"/>
      <c r="K218" s="164"/>
    </row>
    <row r="219" spans="2:11" ht="15.75" customHeight="1" x14ac:dyDescent="0.35">
      <c r="B219" s="162"/>
      <c r="J219" s="162"/>
      <c r="K219" s="164"/>
    </row>
    <row r="220" spans="2:11" ht="15.75" customHeight="1" x14ac:dyDescent="0.35">
      <c r="B220" s="162"/>
      <c r="J220" s="162"/>
      <c r="K220" s="164"/>
    </row>
    <row r="221" spans="2:11" ht="15.75" customHeight="1" x14ac:dyDescent="0.35">
      <c r="B221" s="162"/>
      <c r="J221" s="162"/>
      <c r="K221" s="164"/>
    </row>
    <row r="222" spans="2:11" ht="15.75" customHeight="1" x14ac:dyDescent="0.35">
      <c r="B222" s="162"/>
      <c r="J222" s="162"/>
      <c r="K222" s="164"/>
    </row>
    <row r="223" spans="2:11" ht="15.75" customHeight="1" x14ac:dyDescent="0.35">
      <c r="B223" s="162"/>
      <c r="J223" s="162"/>
      <c r="K223" s="164"/>
    </row>
    <row r="224" spans="2:11" ht="15.75" customHeight="1" x14ac:dyDescent="0.35">
      <c r="B224" s="162"/>
      <c r="J224" s="162"/>
      <c r="K224" s="164"/>
    </row>
    <row r="225" spans="2:11" ht="15.75" customHeight="1" x14ac:dyDescent="0.35">
      <c r="B225" s="162"/>
      <c r="J225" s="162"/>
      <c r="K225" s="164"/>
    </row>
    <row r="226" spans="2:11" ht="15.75" customHeight="1" x14ac:dyDescent="0.35">
      <c r="B226" s="162"/>
      <c r="J226" s="162"/>
      <c r="K226" s="164"/>
    </row>
    <row r="227" spans="2:11" ht="15.75" customHeight="1" x14ac:dyDescent="0.35">
      <c r="B227" s="162"/>
      <c r="J227" s="162"/>
      <c r="K227" s="164"/>
    </row>
    <row r="228" spans="2:11" ht="15.75" customHeight="1" x14ac:dyDescent="0.35">
      <c r="B228" s="162"/>
      <c r="J228" s="162"/>
      <c r="K228" s="164"/>
    </row>
    <row r="229" spans="2:11" ht="15.75" customHeight="1" x14ac:dyDescent="0.35">
      <c r="B229" s="162"/>
      <c r="J229" s="162"/>
      <c r="K229" s="164"/>
    </row>
    <row r="230" spans="2:11" ht="15.75" customHeight="1" x14ac:dyDescent="0.35">
      <c r="B230" s="162"/>
      <c r="J230" s="162"/>
      <c r="K230" s="164"/>
    </row>
    <row r="231" spans="2:11" ht="15.75" customHeight="1" x14ac:dyDescent="0.35">
      <c r="B231" s="162"/>
      <c r="J231" s="162"/>
      <c r="K231" s="164"/>
    </row>
    <row r="232" spans="2:11" ht="15.75" customHeight="1" x14ac:dyDescent="0.35">
      <c r="B232" s="162"/>
      <c r="J232" s="162"/>
      <c r="K232" s="164"/>
    </row>
    <row r="233" spans="2:11" ht="15.75" customHeight="1" x14ac:dyDescent="0.35">
      <c r="B233" s="162"/>
      <c r="J233" s="162"/>
      <c r="K233" s="164"/>
    </row>
    <row r="234" spans="2:11" ht="15.75" customHeight="1" x14ac:dyDescent="0.35">
      <c r="B234" s="162"/>
      <c r="J234" s="162"/>
      <c r="K234" s="164"/>
    </row>
    <row r="235" spans="2:11" ht="15.75" customHeight="1" x14ac:dyDescent="0.35">
      <c r="B235" s="162"/>
      <c r="J235" s="162"/>
      <c r="K235" s="164"/>
    </row>
    <row r="236" spans="2:11" ht="15.75" customHeight="1" x14ac:dyDescent="0.35">
      <c r="B236" s="162"/>
      <c r="J236" s="162"/>
      <c r="K236" s="164"/>
    </row>
    <row r="237" spans="2:11" ht="15.75" customHeight="1" x14ac:dyDescent="0.35">
      <c r="B237" s="162"/>
      <c r="J237" s="162"/>
      <c r="K237" s="164"/>
    </row>
    <row r="238" spans="2:11" ht="15.75" customHeight="1" x14ac:dyDescent="0.35">
      <c r="B238" s="162"/>
      <c r="J238" s="162"/>
      <c r="K238" s="164"/>
    </row>
    <row r="239" spans="2:11" ht="15.75" customHeight="1" x14ac:dyDescent="0.35">
      <c r="B239" s="162"/>
      <c r="J239" s="162"/>
      <c r="K239" s="164"/>
    </row>
    <row r="240" spans="2:11" ht="15.75" customHeight="1" x14ac:dyDescent="0.35">
      <c r="B240" s="162"/>
      <c r="J240" s="162"/>
      <c r="K240" s="164"/>
    </row>
    <row r="241" spans="2:11" ht="15.75" customHeight="1" x14ac:dyDescent="0.35">
      <c r="B241" s="162"/>
      <c r="J241" s="162"/>
      <c r="K241" s="164"/>
    </row>
    <row r="242" spans="2:11" ht="15.75" customHeight="1" x14ac:dyDescent="0.35">
      <c r="B242" s="162"/>
      <c r="J242" s="162"/>
      <c r="K242" s="164"/>
    </row>
    <row r="243" spans="2:11" ht="15.75" customHeight="1" x14ac:dyDescent="0.35">
      <c r="B243" s="162"/>
      <c r="J243" s="162"/>
      <c r="K243" s="164"/>
    </row>
    <row r="244" spans="2:11" ht="15.75" customHeight="1" x14ac:dyDescent="0.35">
      <c r="B244" s="162"/>
      <c r="J244" s="162"/>
      <c r="K244" s="164"/>
    </row>
    <row r="245" spans="2:11" ht="15.75" customHeight="1" x14ac:dyDescent="0.35">
      <c r="B245" s="162"/>
      <c r="J245" s="162"/>
      <c r="K245" s="164"/>
    </row>
    <row r="246" spans="2:11" ht="15.75" customHeight="1" x14ac:dyDescent="0.35">
      <c r="B246" s="162"/>
      <c r="J246" s="162"/>
      <c r="K246" s="164"/>
    </row>
    <row r="247" spans="2:11" ht="15.75" customHeight="1" x14ac:dyDescent="0.35">
      <c r="B247" s="162"/>
      <c r="J247" s="162"/>
      <c r="K247" s="164"/>
    </row>
    <row r="248" spans="2:11" ht="15.75" customHeight="1" x14ac:dyDescent="0.35">
      <c r="B248" s="162"/>
      <c r="J248" s="162"/>
      <c r="K248" s="164"/>
    </row>
    <row r="249" spans="2:11" ht="15.75" customHeight="1" x14ac:dyDescent="0.35">
      <c r="B249" s="162"/>
      <c r="J249" s="162"/>
      <c r="K249" s="164"/>
    </row>
    <row r="250" spans="2:11" ht="15.75" customHeight="1" x14ac:dyDescent="0.35">
      <c r="B250" s="162"/>
      <c r="J250" s="162"/>
      <c r="K250" s="164"/>
    </row>
    <row r="251" spans="2:11" ht="15.75" customHeight="1" x14ac:dyDescent="0.35">
      <c r="B251" s="162"/>
      <c r="J251" s="162"/>
      <c r="K251" s="164"/>
    </row>
    <row r="252" spans="2:11" ht="15.75" customHeight="1" x14ac:dyDescent="0.35">
      <c r="B252" s="162"/>
      <c r="J252" s="162"/>
      <c r="K252" s="164"/>
    </row>
    <row r="253" spans="2:11" ht="15.75" customHeight="1" x14ac:dyDescent="0.35">
      <c r="B253" s="162"/>
      <c r="J253" s="162"/>
      <c r="K253" s="164"/>
    </row>
    <row r="254" spans="2:11" ht="15.75" customHeight="1" x14ac:dyDescent="0.35">
      <c r="B254" s="162"/>
      <c r="J254" s="162"/>
      <c r="K254" s="164"/>
    </row>
    <row r="255" spans="2:11" ht="15.75" customHeight="1" x14ac:dyDescent="0.35">
      <c r="B255" s="162"/>
      <c r="J255" s="162"/>
      <c r="K255" s="164"/>
    </row>
    <row r="256" spans="2:11" ht="15.75" customHeight="1" x14ac:dyDescent="0.35">
      <c r="B256" s="162"/>
      <c r="J256" s="162"/>
      <c r="K256" s="164"/>
    </row>
    <row r="257" spans="2:11" ht="15.75" customHeight="1" x14ac:dyDescent="0.35">
      <c r="B257" s="162"/>
      <c r="J257" s="162"/>
      <c r="K257" s="164"/>
    </row>
    <row r="258" spans="2:11" ht="15.75" customHeight="1" x14ac:dyDescent="0.35">
      <c r="B258" s="162"/>
      <c r="J258" s="162"/>
      <c r="K258" s="164"/>
    </row>
    <row r="259" spans="2:11" ht="15.75" customHeight="1" x14ac:dyDescent="0.35">
      <c r="B259" s="162"/>
      <c r="J259" s="162"/>
      <c r="K259" s="164"/>
    </row>
    <row r="260" spans="2:11" ht="15.75" customHeight="1" x14ac:dyDescent="0.35">
      <c r="B260" s="162"/>
      <c r="J260" s="162"/>
      <c r="K260" s="164"/>
    </row>
    <row r="261" spans="2:11" ht="15.75" customHeight="1" x14ac:dyDescent="0.35">
      <c r="B261" s="162"/>
      <c r="J261" s="162"/>
      <c r="K261" s="164"/>
    </row>
    <row r="262" spans="2:11" ht="15.75" customHeight="1" x14ac:dyDescent="0.35">
      <c r="B262" s="162"/>
      <c r="J262" s="162"/>
      <c r="K262" s="164"/>
    </row>
    <row r="263" spans="2:11" ht="15.75" customHeight="1" x14ac:dyDescent="0.35">
      <c r="B263" s="162"/>
      <c r="J263" s="162"/>
      <c r="K263" s="164"/>
    </row>
    <row r="264" spans="2:11" ht="15.75" customHeight="1" x14ac:dyDescent="0.35">
      <c r="B264" s="162"/>
      <c r="J264" s="162"/>
      <c r="K264" s="164"/>
    </row>
    <row r="265" spans="2:11" ht="15.75" customHeight="1" x14ac:dyDescent="0.35">
      <c r="B265" s="162"/>
      <c r="J265" s="162"/>
      <c r="K265" s="164"/>
    </row>
    <row r="266" spans="2:11" ht="15.75" customHeight="1" x14ac:dyDescent="0.35">
      <c r="B266" s="162"/>
      <c r="J266" s="162"/>
      <c r="K266" s="164"/>
    </row>
    <row r="267" spans="2:11" ht="15.75" customHeight="1" x14ac:dyDescent="0.35">
      <c r="B267" s="162"/>
      <c r="J267" s="162"/>
      <c r="K267" s="164"/>
    </row>
    <row r="268" spans="2:11" ht="15.75" customHeight="1" x14ac:dyDescent="0.35">
      <c r="B268" s="162"/>
      <c r="J268" s="162"/>
      <c r="K268" s="164"/>
    </row>
    <row r="269" spans="2:11" ht="15.75" customHeight="1" x14ac:dyDescent="0.35">
      <c r="B269" s="162"/>
      <c r="J269" s="162"/>
      <c r="K269" s="164"/>
    </row>
    <row r="270" spans="2:11" ht="15.75" customHeight="1" x14ac:dyDescent="0.35">
      <c r="B270" s="162"/>
      <c r="J270" s="162"/>
      <c r="K270" s="164"/>
    </row>
    <row r="271" spans="2:11" ht="15.75" customHeight="1" x14ac:dyDescent="0.35">
      <c r="B271" s="162"/>
      <c r="J271" s="162"/>
      <c r="K271" s="164"/>
    </row>
    <row r="272" spans="2:11" ht="15.75" customHeight="1" x14ac:dyDescent="0.35">
      <c r="B272" s="162"/>
      <c r="J272" s="162"/>
      <c r="K272" s="164"/>
    </row>
    <row r="273" spans="2:11" ht="15.75" customHeight="1" x14ac:dyDescent="0.35">
      <c r="B273" s="162"/>
      <c r="J273" s="162"/>
      <c r="K273" s="164"/>
    </row>
    <row r="274" spans="2:11" ht="15.75" customHeight="1" x14ac:dyDescent="0.35">
      <c r="B274" s="162"/>
      <c r="J274" s="162"/>
      <c r="K274" s="164"/>
    </row>
    <row r="275" spans="2:11" ht="15.75" customHeight="1" x14ac:dyDescent="0.35">
      <c r="B275" s="162"/>
      <c r="J275" s="162"/>
      <c r="K275" s="164"/>
    </row>
    <row r="276" spans="2:11" ht="15.75" customHeight="1" x14ac:dyDescent="0.35">
      <c r="B276" s="162"/>
      <c r="J276" s="162"/>
      <c r="K276" s="164"/>
    </row>
    <row r="277" spans="2:11" ht="15.75" customHeight="1" x14ac:dyDescent="0.35">
      <c r="B277" s="162"/>
      <c r="J277" s="162"/>
      <c r="K277" s="164"/>
    </row>
    <row r="278" spans="2:11" ht="15.75" customHeight="1" x14ac:dyDescent="0.35">
      <c r="B278" s="162"/>
      <c r="J278" s="162"/>
      <c r="K278" s="164"/>
    </row>
    <row r="279" spans="2:11" ht="15.75" customHeight="1" x14ac:dyDescent="0.35">
      <c r="B279" s="162"/>
      <c r="J279" s="162"/>
      <c r="K279" s="164"/>
    </row>
    <row r="280" spans="2:11" ht="15.75" customHeight="1" x14ac:dyDescent="0.35">
      <c r="B280" s="162"/>
      <c r="J280" s="162"/>
      <c r="K280" s="164"/>
    </row>
    <row r="281" spans="2:11" ht="15.75" customHeight="1" x14ac:dyDescent="0.35">
      <c r="B281" s="162"/>
      <c r="J281" s="162"/>
      <c r="K281" s="164"/>
    </row>
    <row r="282" spans="2:11" ht="15.75" customHeight="1" x14ac:dyDescent="0.35">
      <c r="B282" s="162"/>
      <c r="J282" s="162"/>
      <c r="K282" s="164"/>
    </row>
    <row r="283" spans="2:11" ht="15.75" customHeight="1" x14ac:dyDescent="0.35">
      <c r="B283" s="162"/>
      <c r="J283" s="162"/>
      <c r="K283" s="164"/>
    </row>
    <row r="284" spans="2:11" ht="15.75" customHeight="1" x14ac:dyDescent="0.35">
      <c r="B284" s="162"/>
      <c r="J284" s="162"/>
      <c r="K284" s="164"/>
    </row>
    <row r="285" spans="2:11" ht="15.75" customHeight="1" x14ac:dyDescent="0.35">
      <c r="B285" s="162"/>
      <c r="J285" s="162"/>
      <c r="K285" s="164"/>
    </row>
    <row r="286" spans="2:11" ht="15.75" customHeight="1" x14ac:dyDescent="0.35">
      <c r="B286" s="162"/>
      <c r="J286" s="162"/>
      <c r="K286" s="164"/>
    </row>
    <row r="287" spans="2:11" ht="15.75" customHeight="1" x14ac:dyDescent="0.35">
      <c r="B287" s="162"/>
      <c r="J287" s="162"/>
      <c r="K287" s="164"/>
    </row>
    <row r="288" spans="2:11" ht="15.75" customHeight="1" x14ac:dyDescent="0.35">
      <c r="B288" s="162"/>
      <c r="J288" s="162"/>
      <c r="K288" s="164"/>
    </row>
    <row r="289" spans="2:11" ht="15.75" customHeight="1" x14ac:dyDescent="0.35">
      <c r="B289" s="162"/>
      <c r="J289" s="162"/>
      <c r="K289" s="164"/>
    </row>
    <row r="290" spans="2:11" ht="15.75" customHeight="1" x14ac:dyDescent="0.35">
      <c r="B290" s="162"/>
      <c r="J290" s="162"/>
      <c r="K290" s="164"/>
    </row>
    <row r="291" spans="2:11" ht="15.75" customHeight="1" x14ac:dyDescent="0.35">
      <c r="B291" s="162"/>
      <c r="J291" s="162"/>
      <c r="K291" s="164"/>
    </row>
    <row r="292" spans="2:11" ht="15.75" customHeight="1" x14ac:dyDescent="0.35">
      <c r="B292" s="162"/>
      <c r="J292" s="162"/>
      <c r="K292" s="164"/>
    </row>
    <row r="293" spans="2:11" ht="15.75" customHeight="1" x14ac:dyDescent="0.35">
      <c r="B293" s="162"/>
      <c r="J293" s="162"/>
      <c r="K293" s="164"/>
    </row>
    <row r="294" spans="2:11" ht="15.75" customHeight="1" x14ac:dyDescent="0.35">
      <c r="B294" s="162"/>
      <c r="J294" s="162"/>
      <c r="K294" s="164"/>
    </row>
    <row r="295" spans="2:11" ht="15.75" customHeight="1" x14ac:dyDescent="0.35">
      <c r="B295" s="162"/>
      <c r="J295" s="162"/>
      <c r="K295" s="164"/>
    </row>
    <row r="296" spans="2:11" ht="15.75" customHeight="1" x14ac:dyDescent="0.35">
      <c r="B296" s="162"/>
      <c r="J296" s="162"/>
      <c r="K296" s="164"/>
    </row>
    <row r="297" spans="2:11" ht="15.75" customHeight="1" x14ac:dyDescent="0.35">
      <c r="B297" s="162"/>
      <c r="J297" s="162"/>
      <c r="K297" s="164"/>
    </row>
    <row r="298" spans="2:11" ht="15.75" customHeight="1" x14ac:dyDescent="0.35">
      <c r="B298" s="162"/>
      <c r="J298" s="162"/>
      <c r="K298" s="164"/>
    </row>
    <row r="299" spans="2:11" ht="15.75" customHeight="1" x14ac:dyDescent="0.35">
      <c r="B299" s="162"/>
      <c r="J299" s="162"/>
      <c r="K299" s="164"/>
    </row>
    <row r="300" spans="2:11" ht="15.75" customHeight="1" x14ac:dyDescent="0.35">
      <c r="B300" s="162"/>
      <c r="J300" s="162"/>
      <c r="K300" s="164"/>
    </row>
    <row r="301" spans="2:11" ht="15.75" customHeight="1" x14ac:dyDescent="0.35">
      <c r="B301" s="162"/>
      <c r="J301" s="162"/>
      <c r="K301" s="164"/>
    </row>
    <row r="302" spans="2:11" ht="15.75" customHeight="1" x14ac:dyDescent="0.35">
      <c r="B302" s="162"/>
      <c r="J302" s="162"/>
      <c r="K302" s="164"/>
    </row>
    <row r="303" spans="2:11" ht="15.75" customHeight="1" x14ac:dyDescent="0.35">
      <c r="B303" s="162"/>
      <c r="J303" s="162"/>
      <c r="K303" s="164"/>
    </row>
    <row r="304" spans="2:11" ht="15.75" customHeight="1" x14ac:dyDescent="0.35">
      <c r="B304" s="162"/>
      <c r="J304" s="162"/>
      <c r="K304" s="164"/>
    </row>
    <row r="305" spans="2:11" ht="15.75" customHeight="1" x14ac:dyDescent="0.35">
      <c r="B305" s="162"/>
      <c r="J305" s="162"/>
      <c r="K305" s="164"/>
    </row>
    <row r="306" spans="2:11" ht="15.75" customHeight="1" x14ac:dyDescent="0.35">
      <c r="B306" s="162"/>
      <c r="J306" s="162"/>
      <c r="K306" s="164"/>
    </row>
    <row r="307" spans="2:11" ht="15.75" customHeight="1" x14ac:dyDescent="0.35">
      <c r="B307" s="162"/>
      <c r="J307" s="162"/>
      <c r="K307" s="164"/>
    </row>
    <row r="308" spans="2:11" ht="15.75" customHeight="1" x14ac:dyDescent="0.35">
      <c r="B308" s="162"/>
      <c r="J308" s="162"/>
      <c r="K308" s="164"/>
    </row>
    <row r="309" spans="2:11" ht="15.75" customHeight="1" x14ac:dyDescent="0.35">
      <c r="B309" s="162"/>
      <c r="J309" s="162"/>
      <c r="K309" s="164"/>
    </row>
    <row r="310" spans="2:11" ht="15.75" customHeight="1" x14ac:dyDescent="0.35">
      <c r="B310" s="162"/>
      <c r="J310" s="162"/>
      <c r="K310" s="164"/>
    </row>
    <row r="311" spans="2:11" ht="15.75" customHeight="1" x14ac:dyDescent="0.35">
      <c r="B311" s="162"/>
      <c r="J311" s="162"/>
      <c r="K311" s="164"/>
    </row>
    <row r="312" spans="2:11" ht="15.75" customHeight="1" x14ac:dyDescent="0.35">
      <c r="B312" s="162"/>
      <c r="J312" s="162"/>
      <c r="K312" s="164"/>
    </row>
    <row r="313" spans="2:11" ht="15.75" customHeight="1" x14ac:dyDescent="0.35">
      <c r="B313" s="162"/>
      <c r="J313" s="162"/>
      <c r="K313" s="164"/>
    </row>
    <row r="314" spans="2:11" ht="15.75" customHeight="1" x14ac:dyDescent="0.35">
      <c r="B314" s="162"/>
      <c r="J314" s="162"/>
      <c r="K314" s="164"/>
    </row>
    <row r="315" spans="2:11" ht="15.75" customHeight="1" x14ac:dyDescent="0.35">
      <c r="B315" s="162"/>
      <c r="J315" s="162"/>
      <c r="K315" s="164"/>
    </row>
    <row r="316" spans="2:11" ht="15.75" customHeight="1" x14ac:dyDescent="0.35">
      <c r="B316" s="162"/>
      <c r="J316" s="162"/>
      <c r="K316" s="164"/>
    </row>
    <row r="317" spans="2:11" ht="15.75" customHeight="1" x14ac:dyDescent="0.35">
      <c r="B317" s="162"/>
      <c r="J317" s="162"/>
      <c r="K317" s="164"/>
    </row>
    <row r="318" spans="2:11" ht="15.75" customHeight="1" x14ac:dyDescent="0.35">
      <c r="B318" s="162"/>
      <c r="J318" s="162"/>
      <c r="K318" s="164"/>
    </row>
    <row r="319" spans="2:11" ht="15.75" customHeight="1" x14ac:dyDescent="0.35">
      <c r="B319" s="162"/>
      <c r="J319" s="162"/>
      <c r="K319" s="164"/>
    </row>
    <row r="320" spans="2:11" ht="15.75" customHeight="1" x14ac:dyDescent="0.35">
      <c r="B320" s="162"/>
      <c r="J320" s="162"/>
      <c r="K320" s="164"/>
    </row>
    <row r="321" spans="2:11" ht="15.75" customHeight="1" x14ac:dyDescent="0.35">
      <c r="B321" s="162"/>
      <c r="J321" s="162"/>
      <c r="K321" s="164"/>
    </row>
    <row r="322" spans="2:11" ht="15.75" customHeight="1" x14ac:dyDescent="0.35">
      <c r="B322" s="162"/>
      <c r="J322" s="162"/>
      <c r="K322" s="164"/>
    </row>
    <row r="323" spans="2:11" ht="15.75" customHeight="1" x14ac:dyDescent="0.35">
      <c r="B323" s="162"/>
      <c r="J323" s="162"/>
      <c r="K323" s="164"/>
    </row>
    <row r="324" spans="2:11" ht="15.75" customHeight="1" x14ac:dyDescent="0.35">
      <c r="B324" s="162"/>
      <c r="J324" s="162"/>
      <c r="K324" s="164"/>
    </row>
    <row r="325" spans="2:11" ht="15.75" customHeight="1" x14ac:dyDescent="0.35">
      <c r="B325" s="162"/>
      <c r="J325" s="162"/>
      <c r="K325" s="164"/>
    </row>
    <row r="326" spans="2:11" ht="15.75" customHeight="1" x14ac:dyDescent="0.35">
      <c r="B326" s="162"/>
      <c r="J326" s="162"/>
      <c r="K326" s="164"/>
    </row>
    <row r="327" spans="2:11" ht="15.75" customHeight="1" x14ac:dyDescent="0.35">
      <c r="B327" s="162"/>
      <c r="J327" s="162"/>
      <c r="K327" s="164"/>
    </row>
    <row r="328" spans="2:11" ht="15.75" customHeight="1" x14ac:dyDescent="0.35">
      <c r="B328" s="162"/>
      <c r="J328" s="162"/>
      <c r="K328" s="164"/>
    </row>
    <row r="329" spans="2:11" ht="15.75" customHeight="1" x14ac:dyDescent="0.35">
      <c r="B329" s="162"/>
      <c r="J329" s="162"/>
      <c r="K329" s="164"/>
    </row>
    <row r="330" spans="2:11" ht="15.75" customHeight="1" x14ac:dyDescent="0.35">
      <c r="B330" s="162"/>
      <c r="J330" s="162"/>
      <c r="K330" s="164"/>
    </row>
    <row r="331" spans="2:11" ht="15.75" customHeight="1" x14ac:dyDescent="0.35">
      <c r="B331" s="162"/>
      <c r="J331" s="162"/>
      <c r="K331" s="164"/>
    </row>
    <row r="332" spans="2:11" ht="15.75" customHeight="1" x14ac:dyDescent="0.35">
      <c r="B332" s="162"/>
      <c r="J332" s="162"/>
      <c r="K332" s="164"/>
    </row>
    <row r="333" spans="2:11" ht="15.75" customHeight="1" x14ac:dyDescent="0.35">
      <c r="B333" s="162"/>
      <c r="J333" s="162"/>
      <c r="K333" s="164"/>
    </row>
    <row r="334" spans="2:11" ht="15.75" customHeight="1" x14ac:dyDescent="0.35">
      <c r="B334" s="162"/>
      <c r="J334" s="162"/>
      <c r="K334" s="164"/>
    </row>
    <row r="335" spans="2:11" ht="15.75" customHeight="1" x14ac:dyDescent="0.35">
      <c r="B335" s="162"/>
      <c r="J335" s="162"/>
      <c r="K335" s="164"/>
    </row>
    <row r="336" spans="2:11" ht="15.75" customHeight="1" x14ac:dyDescent="0.35">
      <c r="B336" s="162"/>
      <c r="J336" s="162"/>
      <c r="K336" s="164"/>
    </row>
    <row r="337" spans="2:11" ht="15.75" customHeight="1" x14ac:dyDescent="0.35">
      <c r="B337" s="162"/>
      <c r="J337" s="162"/>
      <c r="K337" s="164"/>
    </row>
    <row r="338" spans="2:11" ht="15.75" customHeight="1" x14ac:dyDescent="0.35">
      <c r="B338" s="162"/>
      <c r="J338" s="162"/>
      <c r="K338" s="164"/>
    </row>
    <row r="339" spans="2:11" ht="15.75" customHeight="1" x14ac:dyDescent="0.35">
      <c r="B339" s="162"/>
      <c r="J339" s="162"/>
      <c r="K339" s="164"/>
    </row>
    <row r="340" spans="2:11" ht="15.75" customHeight="1" x14ac:dyDescent="0.35">
      <c r="B340" s="162"/>
      <c r="J340" s="162"/>
      <c r="K340" s="164"/>
    </row>
    <row r="341" spans="2:11" ht="15.75" customHeight="1" x14ac:dyDescent="0.35">
      <c r="B341" s="162"/>
      <c r="J341" s="162"/>
      <c r="K341" s="164"/>
    </row>
    <row r="342" spans="2:11" ht="15.75" customHeight="1" x14ac:dyDescent="0.35">
      <c r="B342" s="162"/>
      <c r="J342" s="162"/>
      <c r="K342" s="164"/>
    </row>
    <row r="343" spans="2:11" ht="15.75" customHeight="1" x14ac:dyDescent="0.35">
      <c r="B343" s="162"/>
      <c r="J343" s="162"/>
      <c r="K343" s="164"/>
    </row>
    <row r="344" spans="2:11" ht="15.75" customHeight="1" x14ac:dyDescent="0.35">
      <c r="B344" s="162"/>
      <c r="J344" s="162"/>
      <c r="K344" s="164"/>
    </row>
    <row r="345" spans="2:11" ht="15.75" customHeight="1" x14ac:dyDescent="0.35">
      <c r="B345" s="162"/>
      <c r="J345" s="162"/>
      <c r="K345" s="164"/>
    </row>
    <row r="346" spans="2:11" ht="15.75" customHeight="1" x14ac:dyDescent="0.35">
      <c r="B346" s="162"/>
      <c r="J346" s="162"/>
      <c r="K346" s="164"/>
    </row>
    <row r="347" spans="2:11" ht="15.75" customHeight="1" x14ac:dyDescent="0.35">
      <c r="B347" s="162"/>
      <c r="J347" s="162"/>
      <c r="K347" s="164"/>
    </row>
    <row r="348" spans="2:11" ht="15.75" customHeight="1" x14ac:dyDescent="0.35">
      <c r="B348" s="162"/>
      <c r="J348" s="162"/>
      <c r="K348" s="164"/>
    </row>
    <row r="349" spans="2:11" ht="15.75" customHeight="1" x14ac:dyDescent="0.35">
      <c r="B349" s="162"/>
      <c r="J349" s="162"/>
      <c r="K349" s="164"/>
    </row>
    <row r="350" spans="2:11" ht="15.75" customHeight="1" x14ac:dyDescent="0.35">
      <c r="B350" s="162"/>
      <c r="J350" s="162"/>
      <c r="K350" s="164"/>
    </row>
    <row r="351" spans="2:11" ht="15.75" customHeight="1" x14ac:dyDescent="0.35">
      <c r="B351" s="162"/>
      <c r="J351" s="162"/>
      <c r="K351" s="164"/>
    </row>
    <row r="352" spans="2:11" ht="15.75" customHeight="1" x14ac:dyDescent="0.35">
      <c r="B352" s="162"/>
      <c r="J352" s="162"/>
      <c r="K352" s="164"/>
    </row>
    <row r="353" spans="2:11" ht="15.75" customHeight="1" x14ac:dyDescent="0.35">
      <c r="B353" s="162"/>
      <c r="J353" s="162"/>
      <c r="K353" s="164"/>
    </row>
    <row r="354" spans="2:11" ht="15.75" customHeight="1" x14ac:dyDescent="0.35">
      <c r="B354" s="162"/>
      <c r="J354" s="162"/>
      <c r="K354" s="164"/>
    </row>
    <row r="355" spans="2:11" ht="15.75" customHeight="1" x14ac:dyDescent="0.35">
      <c r="B355" s="162"/>
      <c r="J355" s="162"/>
      <c r="K355" s="164"/>
    </row>
    <row r="356" spans="2:11" ht="15.75" customHeight="1" x14ac:dyDescent="0.35">
      <c r="B356" s="162"/>
      <c r="J356" s="162"/>
      <c r="K356" s="164"/>
    </row>
    <row r="357" spans="2:11" ht="15.75" customHeight="1" x14ac:dyDescent="0.35">
      <c r="B357" s="162"/>
      <c r="J357" s="162"/>
      <c r="K357" s="164"/>
    </row>
    <row r="358" spans="2:11" ht="15.75" customHeight="1" x14ac:dyDescent="0.35">
      <c r="B358" s="162"/>
      <c r="J358" s="162"/>
      <c r="K358" s="164"/>
    </row>
    <row r="359" spans="2:11" ht="15.75" customHeight="1" x14ac:dyDescent="0.35">
      <c r="B359" s="162"/>
      <c r="J359" s="162"/>
      <c r="K359" s="164"/>
    </row>
    <row r="360" spans="2:11" ht="15.75" customHeight="1" x14ac:dyDescent="0.35">
      <c r="B360" s="162"/>
      <c r="J360" s="162"/>
      <c r="K360" s="164"/>
    </row>
    <row r="361" spans="2:11" ht="15.75" customHeight="1" x14ac:dyDescent="0.35">
      <c r="B361" s="162"/>
      <c r="J361" s="162"/>
      <c r="K361" s="164"/>
    </row>
    <row r="362" spans="2:11" ht="15.75" customHeight="1" x14ac:dyDescent="0.35">
      <c r="B362" s="162"/>
      <c r="J362" s="162"/>
      <c r="K362" s="164"/>
    </row>
    <row r="363" spans="2:11" ht="15.75" customHeight="1" x14ac:dyDescent="0.35">
      <c r="B363" s="162"/>
      <c r="J363" s="162"/>
      <c r="K363" s="164"/>
    </row>
    <row r="364" spans="2:11" ht="15.75" customHeight="1" x14ac:dyDescent="0.35">
      <c r="B364" s="162"/>
      <c r="J364" s="162"/>
      <c r="K364" s="164"/>
    </row>
    <row r="365" spans="2:11" ht="15.75" customHeight="1" x14ac:dyDescent="0.35">
      <c r="B365" s="162"/>
      <c r="J365" s="162"/>
      <c r="K365" s="164"/>
    </row>
    <row r="366" spans="2:11" ht="15.75" customHeight="1" x14ac:dyDescent="0.35">
      <c r="B366" s="162"/>
      <c r="J366" s="162"/>
      <c r="K366" s="164"/>
    </row>
    <row r="367" spans="2:11" ht="15.75" customHeight="1" x14ac:dyDescent="0.35">
      <c r="B367" s="162"/>
      <c r="J367" s="162"/>
      <c r="K367" s="164"/>
    </row>
    <row r="368" spans="2:11" ht="15.75" customHeight="1" x14ac:dyDescent="0.35">
      <c r="B368" s="162"/>
      <c r="J368" s="162"/>
      <c r="K368" s="164"/>
    </row>
    <row r="369" spans="2:11" ht="15.75" customHeight="1" x14ac:dyDescent="0.35">
      <c r="B369" s="162"/>
      <c r="J369" s="162"/>
      <c r="K369" s="164"/>
    </row>
    <row r="370" spans="2:11" ht="15.75" customHeight="1" x14ac:dyDescent="0.35">
      <c r="B370" s="162"/>
      <c r="J370" s="162"/>
      <c r="K370" s="164"/>
    </row>
    <row r="371" spans="2:11" ht="15.75" customHeight="1" x14ac:dyDescent="0.35">
      <c r="B371" s="162"/>
      <c r="J371" s="162"/>
      <c r="K371" s="164"/>
    </row>
    <row r="372" spans="2:11" ht="15.75" customHeight="1" x14ac:dyDescent="0.35">
      <c r="B372" s="162"/>
      <c r="J372" s="162"/>
      <c r="K372" s="164"/>
    </row>
    <row r="373" spans="2:11" ht="15.75" customHeight="1" x14ac:dyDescent="0.35">
      <c r="B373" s="162"/>
      <c r="J373" s="162"/>
      <c r="K373" s="164"/>
    </row>
    <row r="374" spans="2:11" ht="15.75" customHeight="1" x14ac:dyDescent="0.35">
      <c r="B374" s="162"/>
      <c r="J374" s="162"/>
      <c r="K374" s="164"/>
    </row>
    <row r="375" spans="2:11" ht="15.75" customHeight="1" x14ac:dyDescent="0.35">
      <c r="B375" s="162"/>
      <c r="J375" s="162"/>
      <c r="K375" s="164"/>
    </row>
    <row r="376" spans="2:11" ht="15.75" customHeight="1" x14ac:dyDescent="0.35">
      <c r="B376" s="162"/>
      <c r="J376" s="162"/>
      <c r="K376" s="164"/>
    </row>
    <row r="377" spans="2:11" ht="15.75" customHeight="1" x14ac:dyDescent="0.35">
      <c r="B377" s="162"/>
      <c r="J377" s="162"/>
      <c r="K377" s="164"/>
    </row>
    <row r="378" spans="2:11" ht="15.75" customHeight="1" x14ac:dyDescent="0.35">
      <c r="B378" s="162"/>
      <c r="J378" s="162"/>
      <c r="K378" s="164"/>
    </row>
    <row r="379" spans="2:11" ht="15.75" customHeight="1" x14ac:dyDescent="0.35">
      <c r="B379" s="162"/>
      <c r="J379" s="162"/>
      <c r="K379" s="164"/>
    </row>
    <row r="380" spans="2:11" ht="15.75" customHeight="1" x14ac:dyDescent="0.35">
      <c r="B380" s="162"/>
      <c r="J380" s="162"/>
      <c r="K380" s="164"/>
    </row>
    <row r="381" spans="2:11" ht="15.75" customHeight="1" x14ac:dyDescent="0.35">
      <c r="B381" s="162"/>
      <c r="J381" s="162"/>
      <c r="K381" s="164"/>
    </row>
    <row r="382" spans="2:11" ht="15.75" customHeight="1" x14ac:dyDescent="0.35">
      <c r="B382" s="162"/>
      <c r="J382" s="162"/>
      <c r="K382" s="164"/>
    </row>
    <row r="383" spans="2:11" ht="15.75" customHeight="1" x14ac:dyDescent="0.35">
      <c r="B383" s="162"/>
      <c r="J383" s="162"/>
      <c r="K383" s="164"/>
    </row>
    <row r="384" spans="2:11" ht="15.75" customHeight="1" x14ac:dyDescent="0.35">
      <c r="B384" s="162"/>
      <c r="J384" s="162"/>
      <c r="K384" s="164"/>
    </row>
    <row r="385" spans="2:11" ht="15.75" customHeight="1" x14ac:dyDescent="0.35">
      <c r="B385" s="162"/>
      <c r="J385" s="162"/>
      <c r="K385" s="164"/>
    </row>
    <row r="386" spans="2:11" ht="15.75" customHeight="1" x14ac:dyDescent="0.35">
      <c r="B386" s="162"/>
      <c r="J386" s="162"/>
      <c r="K386" s="164"/>
    </row>
    <row r="387" spans="2:11" ht="15.75" customHeight="1" x14ac:dyDescent="0.35">
      <c r="B387" s="162"/>
      <c r="J387" s="162"/>
      <c r="K387" s="164"/>
    </row>
    <row r="388" spans="2:11" ht="15.75" customHeight="1" x14ac:dyDescent="0.35">
      <c r="B388" s="162"/>
      <c r="J388" s="162"/>
      <c r="K388" s="164"/>
    </row>
    <row r="389" spans="2:11" ht="15.75" customHeight="1" x14ac:dyDescent="0.35">
      <c r="B389" s="162"/>
      <c r="J389" s="162"/>
      <c r="K389" s="164"/>
    </row>
    <row r="390" spans="2:11" ht="15.75" customHeight="1" x14ac:dyDescent="0.35">
      <c r="B390" s="162"/>
      <c r="J390" s="162"/>
      <c r="K390" s="164"/>
    </row>
    <row r="391" spans="2:11" ht="15.75" customHeight="1" x14ac:dyDescent="0.35">
      <c r="B391" s="162"/>
      <c r="J391" s="162"/>
      <c r="K391" s="164"/>
    </row>
    <row r="392" spans="2:11" ht="15.75" customHeight="1" x14ac:dyDescent="0.35">
      <c r="B392" s="162"/>
      <c r="J392" s="162"/>
      <c r="K392" s="164"/>
    </row>
    <row r="393" spans="2:11" ht="15.75" customHeight="1" x14ac:dyDescent="0.35">
      <c r="B393" s="162"/>
      <c r="J393" s="162"/>
      <c r="K393" s="164"/>
    </row>
    <row r="394" spans="2:11" ht="15.75" customHeight="1" x14ac:dyDescent="0.35">
      <c r="B394" s="162"/>
      <c r="J394" s="162"/>
      <c r="K394" s="164"/>
    </row>
    <row r="395" spans="2:11" ht="15.75" customHeight="1" x14ac:dyDescent="0.35">
      <c r="B395" s="162"/>
      <c r="J395" s="162"/>
      <c r="K395" s="164"/>
    </row>
    <row r="396" spans="2:11" ht="15.75" customHeight="1" x14ac:dyDescent="0.35">
      <c r="B396" s="162"/>
      <c r="J396" s="162"/>
      <c r="K396" s="164"/>
    </row>
    <row r="397" spans="2:11" ht="15.75" customHeight="1" x14ac:dyDescent="0.35">
      <c r="B397" s="162"/>
      <c r="J397" s="162"/>
      <c r="K397" s="164"/>
    </row>
    <row r="398" spans="2:11" ht="15.75" customHeight="1" x14ac:dyDescent="0.35">
      <c r="B398" s="162"/>
      <c r="J398" s="162"/>
      <c r="K398" s="164"/>
    </row>
    <row r="399" spans="2:11" ht="15.75" customHeight="1" x14ac:dyDescent="0.35">
      <c r="B399" s="162"/>
      <c r="J399" s="162"/>
      <c r="K399" s="164"/>
    </row>
    <row r="400" spans="2:11" ht="15.75" customHeight="1" x14ac:dyDescent="0.35">
      <c r="B400" s="162"/>
      <c r="J400" s="162"/>
      <c r="K400" s="164"/>
    </row>
    <row r="401" spans="2:11" ht="15.75" customHeight="1" x14ac:dyDescent="0.35">
      <c r="B401" s="162"/>
      <c r="J401" s="162"/>
      <c r="K401" s="164"/>
    </row>
    <row r="402" spans="2:11" ht="15.75" customHeight="1" x14ac:dyDescent="0.35">
      <c r="B402" s="162"/>
      <c r="J402" s="162"/>
      <c r="K402" s="164"/>
    </row>
    <row r="403" spans="2:11" ht="15.75" customHeight="1" x14ac:dyDescent="0.35">
      <c r="B403" s="162"/>
      <c r="J403" s="162"/>
      <c r="K403" s="164"/>
    </row>
    <row r="404" spans="2:11" ht="15.75" customHeight="1" x14ac:dyDescent="0.35">
      <c r="B404" s="162"/>
      <c r="J404" s="162"/>
      <c r="K404" s="164"/>
    </row>
    <row r="405" spans="2:11" ht="15.75" customHeight="1" x14ac:dyDescent="0.35">
      <c r="B405" s="162"/>
      <c r="J405" s="162"/>
      <c r="K405" s="164"/>
    </row>
    <row r="406" spans="2:11" ht="15.75" customHeight="1" x14ac:dyDescent="0.35">
      <c r="B406" s="162"/>
      <c r="J406" s="162"/>
      <c r="K406" s="164"/>
    </row>
    <row r="407" spans="2:11" ht="15.75" customHeight="1" x14ac:dyDescent="0.35">
      <c r="B407" s="162"/>
      <c r="J407" s="162"/>
      <c r="K407" s="164"/>
    </row>
    <row r="408" spans="2:11" ht="15.75" customHeight="1" x14ac:dyDescent="0.35">
      <c r="B408" s="162"/>
      <c r="J408" s="162"/>
      <c r="K408" s="164"/>
    </row>
    <row r="409" spans="2:11" ht="15.75" customHeight="1" x14ac:dyDescent="0.35">
      <c r="B409" s="162"/>
      <c r="J409" s="162"/>
      <c r="K409" s="164"/>
    </row>
    <row r="410" spans="2:11" ht="15.75" customHeight="1" x14ac:dyDescent="0.35">
      <c r="B410" s="162"/>
      <c r="J410" s="162"/>
      <c r="K410" s="164"/>
    </row>
    <row r="411" spans="2:11" ht="15.75" customHeight="1" x14ac:dyDescent="0.35">
      <c r="B411" s="162"/>
      <c r="J411" s="162"/>
      <c r="K411" s="164"/>
    </row>
    <row r="412" spans="2:11" ht="15.75" customHeight="1" x14ac:dyDescent="0.35">
      <c r="B412" s="162"/>
      <c r="J412" s="162"/>
      <c r="K412" s="164"/>
    </row>
    <row r="413" spans="2:11" ht="15.75" customHeight="1" x14ac:dyDescent="0.35">
      <c r="B413" s="162"/>
      <c r="J413" s="162"/>
      <c r="K413" s="164"/>
    </row>
    <row r="414" spans="2:11" ht="15.75" customHeight="1" x14ac:dyDescent="0.35">
      <c r="B414" s="162"/>
      <c r="J414" s="162"/>
      <c r="K414" s="164"/>
    </row>
    <row r="415" spans="2:11" ht="15.75" customHeight="1" x14ac:dyDescent="0.35">
      <c r="B415" s="162"/>
      <c r="J415" s="162"/>
      <c r="K415" s="164"/>
    </row>
    <row r="416" spans="2:11" ht="15.75" customHeight="1" x14ac:dyDescent="0.35">
      <c r="B416" s="162"/>
      <c r="J416" s="162"/>
      <c r="K416" s="164"/>
    </row>
    <row r="417" spans="2:11" ht="15.75" customHeight="1" x14ac:dyDescent="0.35">
      <c r="B417" s="162"/>
      <c r="J417" s="162"/>
      <c r="K417" s="164"/>
    </row>
    <row r="418" spans="2:11" ht="15.75" customHeight="1" x14ac:dyDescent="0.35">
      <c r="B418" s="162"/>
      <c r="J418" s="162"/>
      <c r="K418" s="164"/>
    </row>
    <row r="419" spans="2:11" ht="15.75" customHeight="1" x14ac:dyDescent="0.35">
      <c r="B419" s="162"/>
      <c r="J419" s="162"/>
      <c r="K419" s="164"/>
    </row>
    <row r="420" spans="2:11" ht="15.75" customHeight="1" x14ac:dyDescent="0.35">
      <c r="B420" s="162"/>
      <c r="J420" s="162"/>
      <c r="K420" s="164"/>
    </row>
    <row r="421" spans="2:11" ht="15.75" customHeight="1" x14ac:dyDescent="0.35">
      <c r="B421" s="162"/>
      <c r="J421" s="162"/>
      <c r="K421" s="164"/>
    </row>
    <row r="422" spans="2:11" ht="15.75" customHeight="1" x14ac:dyDescent="0.35">
      <c r="B422" s="162"/>
      <c r="J422" s="162"/>
      <c r="K422" s="164"/>
    </row>
    <row r="423" spans="2:11" ht="15.75" customHeight="1" x14ac:dyDescent="0.35">
      <c r="B423" s="162"/>
      <c r="J423" s="162"/>
      <c r="K423" s="164"/>
    </row>
    <row r="424" spans="2:11" ht="15.75" customHeight="1" x14ac:dyDescent="0.35">
      <c r="B424" s="162"/>
      <c r="J424" s="162"/>
      <c r="K424" s="164"/>
    </row>
    <row r="425" spans="2:11" ht="15.75" customHeight="1" x14ac:dyDescent="0.35">
      <c r="B425" s="162"/>
      <c r="J425" s="162"/>
      <c r="K425" s="164"/>
    </row>
    <row r="426" spans="2:11" ht="15.75" customHeight="1" x14ac:dyDescent="0.35">
      <c r="B426" s="162"/>
      <c r="J426" s="162"/>
      <c r="K426" s="164"/>
    </row>
    <row r="427" spans="2:11" ht="15.75" customHeight="1" x14ac:dyDescent="0.35">
      <c r="B427" s="162"/>
      <c r="J427" s="162"/>
      <c r="K427" s="164"/>
    </row>
    <row r="428" spans="2:11" ht="15.75" customHeight="1" x14ac:dyDescent="0.35">
      <c r="B428" s="162"/>
      <c r="J428" s="162"/>
      <c r="K428" s="164"/>
    </row>
    <row r="429" spans="2:11" ht="15.75" customHeight="1" x14ac:dyDescent="0.35">
      <c r="B429" s="162"/>
      <c r="J429" s="162"/>
      <c r="K429" s="164"/>
    </row>
    <row r="430" spans="2:11" ht="15.75" customHeight="1" x14ac:dyDescent="0.35">
      <c r="B430" s="162"/>
      <c r="J430" s="162"/>
      <c r="K430" s="164"/>
    </row>
    <row r="431" spans="2:11" ht="15.75" customHeight="1" x14ac:dyDescent="0.35">
      <c r="B431" s="162"/>
      <c r="J431" s="162"/>
      <c r="K431" s="164"/>
    </row>
    <row r="432" spans="2:11" ht="15.75" customHeight="1" x14ac:dyDescent="0.35">
      <c r="B432" s="162"/>
      <c r="J432" s="162"/>
      <c r="K432" s="164"/>
    </row>
    <row r="433" spans="2:11" ht="15.75" customHeight="1" x14ac:dyDescent="0.35">
      <c r="B433" s="162"/>
      <c r="J433" s="162"/>
      <c r="K433" s="164"/>
    </row>
    <row r="434" spans="2:11" ht="15.75" customHeight="1" x14ac:dyDescent="0.35">
      <c r="B434" s="162"/>
      <c r="J434" s="162"/>
      <c r="K434" s="164"/>
    </row>
    <row r="435" spans="2:11" ht="15.75" customHeight="1" x14ac:dyDescent="0.35">
      <c r="B435" s="162"/>
      <c r="J435" s="162"/>
      <c r="K435" s="164"/>
    </row>
    <row r="436" spans="2:11" ht="15.75" customHeight="1" x14ac:dyDescent="0.35">
      <c r="B436" s="162"/>
      <c r="J436" s="162"/>
      <c r="K436" s="164"/>
    </row>
    <row r="437" spans="2:11" ht="15.75" customHeight="1" x14ac:dyDescent="0.35">
      <c r="B437" s="162"/>
      <c r="J437" s="162"/>
      <c r="K437" s="164"/>
    </row>
    <row r="438" spans="2:11" ht="15.75" customHeight="1" x14ac:dyDescent="0.35">
      <c r="B438" s="162"/>
      <c r="J438" s="162"/>
      <c r="K438" s="164"/>
    </row>
    <row r="439" spans="2:11" ht="15.75" customHeight="1" x14ac:dyDescent="0.35">
      <c r="B439" s="162"/>
      <c r="J439" s="162"/>
      <c r="K439" s="164"/>
    </row>
    <row r="440" spans="2:11" ht="15.75" customHeight="1" x14ac:dyDescent="0.35">
      <c r="B440" s="162"/>
      <c r="J440" s="162"/>
      <c r="K440" s="164"/>
    </row>
    <row r="441" spans="2:11" ht="15.75" customHeight="1" x14ac:dyDescent="0.35">
      <c r="B441" s="162"/>
      <c r="J441" s="162"/>
      <c r="K441" s="164"/>
    </row>
    <row r="442" spans="2:11" ht="15.75" customHeight="1" x14ac:dyDescent="0.35">
      <c r="B442" s="162"/>
      <c r="J442" s="162"/>
      <c r="K442" s="164"/>
    </row>
    <row r="443" spans="2:11" ht="15.75" customHeight="1" x14ac:dyDescent="0.35">
      <c r="B443" s="162"/>
      <c r="J443" s="162"/>
      <c r="K443" s="164"/>
    </row>
    <row r="444" spans="2:11" ht="15.75" customHeight="1" x14ac:dyDescent="0.35">
      <c r="B444" s="162"/>
      <c r="J444" s="162"/>
      <c r="K444" s="164"/>
    </row>
    <row r="445" spans="2:11" ht="15.75" customHeight="1" x14ac:dyDescent="0.35">
      <c r="B445" s="162"/>
      <c r="J445" s="162"/>
      <c r="K445" s="164"/>
    </row>
    <row r="446" spans="2:11" ht="15.75" customHeight="1" x14ac:dyDescent="0.35">
      <c r="B446" s="162"/>
      <c r="J446" s="162"/>
      <c r="K446" s="164"/>
    </row>
    <row r="447" spans="2:11" ht="15.75" customHeight="1" x14ac:dyDescent="0.35">
      <c r="B447" s="162"/>
      <c r="J447" s="162"/>
      <c r="K447" s="164"/>
    </row>
    <row r="448" spans="2:11" ht="15.75" customHeight="1" x14ac:dyDescent="0.35">
      <c r="B448" s="162"/>
      <c r="J448" s="162"/>
      <c r="K448" s="164"/>
    </row>
    <row r="449" spans="2:11" ht="15.75" customHeight="1" x14ac:dyDescent="0.35">
      <c r="B449" s="162"/>
      <c r="J449" s="162"/>
      <c r="K449" s="164"/>
    </row>
    <row r="450" spans="2:11" ht="15.75" customHeight="1" x14ac:dyDescent="0.35">
      <c r="B450" s="162"/>
      <c r="J450" s="162"/>
      <c r="K450" s="164"/>
    </row>
    <row r="451" spans="2:11" ht="15.75" customHeight="1" x14ac:dyDescent="0.35">
      <c r="B451" s="162"/>
      <c r="J451" s="162"/>
      <c r="K451" s="164"/>
    </row>
    <row r="452" spans="2:11" ht="15.75" customHeight="1" x14ac:dyDescent="0.35">
      <c r="B452" s="162"/>
      <c r="J452" s="162"/>
      <c r="K452" s="164"/>
    </row>
    <row r="453" spans="2:11" ht="15.75" customHeight="1" x14ac:dyDescent="0.35">
      <c r="B453" s="162"/>
      <c r="J453" s="162"/>
      <c r="K453" s="164"/>
    </row>
    <row r="454" spans="2:11" ht="15.75" customHeight="1" x14ac:dyDescent="0.35">
      <c r="B454" s="162"/>
      <c r="J454" s="162"/>
      <c r="K454" s="164"/>
    </row>
    <row r="455" spans="2:11" ht="15.75" customHeight="1" x14ac:dyDescent="0.35">
      <c r="B455" s="162"/>
      <c r="J455" s="162"/>
      <c r="K455" s="164"/>
    </row>
    <row r="456" spans="2:11" ht="15.75" customHeight="1" x14ac:dyDescent="0.35">
      <c r="B456" s="162"/>
      <c r="J456" s="162"/>
      <c r="K456" s="164"/>
    </row>
    <row r="457" spans="2:11" ht="15.75" customHeight="1" x14ac:dyDescent="0.35">
      <c r="B457" s="162"/>
      <c r="J457" s="162"/>
      <c r="K457" s="164"/>
    </row>
    <row r="458" spans="2:11" ht="15.75" customHeight="1" x14ac:dyDescent="0.35">
      <c r="B458" s="162"/>
      <c r="J458" s="162"/>
      <c r="K458" s="164"/>
    </row>
    <row r="459" spans="2:11" ht="15.75" customHeight="1" x14ac:dyDescent="0.35">
      <c r="B459" s="162"/>
      <c r="J459" s="162"/>
      <c r="K459" s="164"/>
    </row>
    <row r="460" spans="2:11" ht="15.75" customHeight="1" x14ac:dyDescent="0.35">
      <c r="B460" s="162"/>
      <c r="J460" s="162"/>
      <c r="K460" s="164"/>
    </row>
    <row r="461" spans="2:11" ht="15.75" customHeight="1" x14ac:dyDescent="0.35">
      <c r="B461" s="162"/>
      <c r="J461" s="162"/>
      <c r="K461" s="164"/>
    </row>
    <row r="462" spans="2:11" ht="15.75" customHeight="1" x14ac:dyDescent="0.35">
      <c r="B462" s="162"/>
      <c r="J462" s="162"/>
      <c r="K462" s="164"/>
    </row>
    <row r="463" spans="2:11" ht="15.75" customHeight="1" x14ac:dyDescent="0.35">
      <c r="B463" s="162"/>
      <c r="J463" s="162"/>
      <c r="K463" s="164"/>
    </row>
    <row r="464" spans="2:11" ht="15.75" customHeight="1" x14ac:dyDescent="0.35">
      <c r="B464" s="162"/>
      <c r="J464" s="162"/>
      <c r="K464" s="164"/>
    </row>
    <row r="465" spans="2:11" ht="15.75" customHeight="1" x14ac:dyDescent="0.35">
      <c r="B465" s="162"/>
      <c r="J465" s="162"/>
      <c r="K465" s="164"/>
    </row>
    <row r="466" spans="2:11" ht="15.75" customHeight="1" x14ac:dyDescent="0.35">
      <c r="B466" s="162"/>
      <c r="J466" s="162"/>
      <c r="K466" s="164"/>
    </row>
    <row r="467" spans="2:11" ht="15.75" customHeight="1" x14ac:dyDescent="0.35">
      <c r="B467" s="162"/>
      <c r="J467" s="162"/>
      <c r="K467" s="164"/>
    </row>
    <row r="468" spans="2:11" ht="15.75" customHeight="1" x14ac:dyDescent="0.35">
      <c r="B468" s="162"/>
      <c r="J468" s="162"/>
      <c r="K468" s="164"/>
    </row>
    <row r="469" spans="2:11" ht="15.75" customHeight="1" x14ac:dyDescent="0.35">
      <c r="B469" s="162"/>
      <c r="J469" s="162"/>
      <c r="K469" s="164"/>
    </row>
    <row r="470" spans="2:11" ht="15.75" customHeight="1" x14ac:dyDescent="0.35">
      <c r="B470" s="162"/>
      <c r="J470" s="162"/>
      <c r="K470" s="164"/>
    </row>
    <row r="471" spans="2:11" ht="15.75" customHeight="1" x14ac:dyDescent="0.35">
      <c r="B471" s="162"/>
      <c r="J471" s="162"/>
      <c r="K471" s="164"/>
    </row>
    <row r="472" spans="2:11" ht="15.75" customHeight="1" x14ac:dyDescent="0.35">
      <c r="B472" s="162"/>
      <c r="J472" s="162"/>
      <c r="K472" s="164"/>
    </row>
    <row r="473" spans="2:11" ht="15.75" customHeight="1" x14ac:dyDescent="0.35">
      <c r="B473" s="162"/>
      <c r="J473" s="162"/>
      <c r="K473" s="164"/>
    </row>
    <row r="474" spans="2:11" ht="15.75" customHeight="1" x14ac:dyDescent="0.35">
      <c r="B474" s="162"/>
      <c r="J474" s="162"/>
      <c r="K474" s="164"/>
    </row>
    <row r="475" spans="2:11" ht="15.75" customHeight="1" x14ac:dyDescent="0.35">
      <c r="B475" s="162"/>
      <c r="J475" s="162"/>
      <c r="K475" s="164"/>
    </row>
    <row r="476" spans="2:11" ht="15.75" customHeight="1" x14ac:dyDescent="0.35">
      <c r="B476" s="162"/>
      <c r="J476" s="162"/>
      <c r="K476" s="164"/>
    </row>
    <row r="477" spans="2:11" ht="15.75" customHeight="1" x14ac:dyDescent="0.35">
      <c r="B477" s="162"/>
      <c r="J477" s="162"/>
      <c r="K477" s="164"/>
    </row>
    <row r="478" spans="2:11" ht="15.75" customHeight="1" x14ac:dyDescent="0.35">
      <c r="B478" s="162"/>
      <c r="J478" s="162"/>
      <c r="K478" s="164"/>
    </row>
    <row r="479" spans="2:11" ht="15.75" customHeight="1" x14ac:dyDescent="0.35">
      <c r="B479" s="162"/>
      <c r="J479" s="162"/>
      <c r="K479" s="164"/>
    </row>
    <row r="480" spans="2:11" ht="15.75" customHeight="1" x14ac:dyDescent="0.35">
      <c r="B480" s="162"/>
      <c r="J480" s="162"/>
      <c r="K480" s="164"/>
    </row>
    <row r="481" spans="2:11" ht="15.75" customHeight="1" x14ac:dyDescent="0.35">
      <c r="B481" s="162"/>
      <c r="J481" s="162"/>
      <c r="K481" s="164"/>
    </row>
    <row r="482" spans="2:11" ht="15.75" customHeight="1" x14ac:dyDescent="0.35">
      <c r="B482" s="162"/>
      <c r="J482" s="162"/>
      <c r="K482" s="164"/>
    </row>
    <row r="483" spans="2:11" ht="15.75" customHeight="1" x14ac:dyDescent="0.35">
      <c r="B483" s="162"/>
      <c r="J483" s="162"/>
      <c r="K483" s="164"/>
    </row>
    <row r="484" spans="2:11" ht="15.75" customHeight="1" x14ac:dyDescent="0.35">
      <c r="B484" s="162"/>
      <c r="J484" s="162"/>
      <c r="K484" s="164"/>
    </row>
    <row r="485" spans="2:11" ht="15.75" customHeight="1" x14ac:dyDescent="0.35">
      <c r="B485" s="162"/>
      <c r="J485" s="162"/>
      <c r="K485" s="164"/>
    </row>
    <row r="486" spans="2:11" ht="15.75" customHeight="1" x14ac:dyDescent="0.35">
      <c r="B486" s="162"/>
      <c r="J486" s="162"/>
      <c r="K486" s="164"/>
    </row>
    <row r="487" spans="2:11" ht="15.75" customHeight="1" x14ac:dyDescent="0.35">
      <c r="B487" s="162"/>
      <c r="J487" s="162"/>
      <c r="K487" s="164"/>
    </row>
    <row r="488" spans="2:11" ht="15.75" customHeight="1" x14ac:dyDescent="0.35">
      <c r="B488" s="162"/>
      <c r="J488" s="162"/>
      <c r="K488" s="164"/>
    </row>
    <row r="489" spans="2:11" ht="15.75" customHeight="1" x14ac:dyDescent="0.35">
      <c r="B489" s="162"/>
      <c r="J489" s="162"/>
      <c r="K489" s="164"/>
    </row>
    <row r="490" spans="2:11" ht="15.75" customHeight="1" x14ac:dyDescent="0.35">
      <c r="B490" s="162"/>
      <c r="J490" s="162"/>
      <c r="K490" s="164"/>
    </row>
    <row r="491" spans="2:11" ht="15.75" customHeight="1" x14ac:dyDescent="0.35">
      <c r="B491" s="162"/>
      <c r="J491" s="162"/>
      <c r="K491" s="164"/>
    </row>
    <row r="492" spans="2:11" ht="15.75" customHeight="1" x14ac:dyDescent="0.35">
      <c r="B492" s="162"/>
      <c r="J492" s="162"/>
      <c r="K492" s="164"/>
    </row>
    <row r="493" spans="2:11" ht="15.75" customHeight="1" x14ac:dyDescent="0.35">
      <c r="B493" s="162"/>
      <c r="J493" s="162"/>
      <c r="K493" s="164"/>
    </row>
    <row r="494" spans="2:11" ht="15.75" customHeight="1" x14ac:dyDescent="0.35">
      <c r="B494" s="162"/>
      <c r="J494" s="162"/>
      <c r="K494" s="164"/>
    </row>
    <row r="495" spans="2:11" ht="15.75" customHeight="1" x14ac:dyDescent="0.35">
      <c r="B495" s="162"/>
      <c r="J495" s="162"/>
      <c r="K495" s="164"/>
    </row>
    <row r="496" spans="2:11" ht="15.75" customHeight="1" x14ac:dyDescent="0.35">
      <c r="B496" s="162"/>
      <c r="J496" s="162"/>
      <c r="K496" s="164"/>
    </row>
    <row r="497" spans="2:11" ht="15.75" customHeight="1" x14ac:dyDescent="0.35">
      <c r="B497" s="162"/>
      <c r="J497" s="162"/>
      <c r="K497" s="164"/>
    </row>
    <row r="498" spans="2:11" ht="15.75" customHeight="1" x14ac:dyDescent="0.35">
      <c r="B498" s="162"/>
      <c r="J498" s="162"/>
      <c r="K498" s="164"/>
    </row>
    <row r="499" spans="2:11" ht="15.75" customHeight="1" x14ac:dyDescent="0.35">
      <c r="B499" s="162"/>
      <c r="J499" s="162"/>
      <c r="K499" s="164"/>
    </row>
    <row r="500" spans="2:11" ht="15.75" customHeight="1" x14ac:dyDescent="0.35">
      <c r="B500" s="162"/>
      <c r="J500" s="162"/>
      <c r="K500" s="164"/>
    </row>
    <row r="501" spans="2:11" ht="15.75" customHeight="1" x14ac:dyDescent="0.35">
      <c r="B501" s="162"/>
      <c r="J501" s="162"/>
      <c r="K501" s="164"/>
    </row>
    <row r="502" spans="2:11" ht="15.75" customHeight="1" x14ac:dyDescent="0.35">
      <c r="B502" s="162"/>
      <c r="J502" s="162"/>
      <c r="K502" s="164"/>
    </row>
    <row r="503" spans="2:11" ht="15.75" customHeight="1" x14ac:dyDescent="0.35">
      <c r="B503" s="162"/>
      <c r="J503" s="162"/>
      <c r="K503" s="164"/>
    </row>
    <row r="504" spans="2:11" ht="15.75" customHeight="1" x14ac:dyDescent="0.35">
      <c r="B504" s="162"/>
      <c r="J504" s="162"/>
      <c r="K504" s="164"/>
    </row>
    <row r="505" spans="2:11" ht="15.75" customHeight="1" x14ac:dyDescent="0.35">
      <c r="B505" s="162"/>
      <c r="J505" s="162"/>
      <c r="K505" s="164"/>
    </row>
    <row r="506" spans="2:11" ht="15.75" customHeight="1" x14ac:dyDescent="0.35">
      <c r="B506" s="162"/>
      <c r="J506" s="162"/>
      <c r="K506" s="164"/>
    </row>
    <row r="507" spans="2:11" ht="15.75" customHeight="1" x14ac:dyDescent="0.35">
      <c r="B507" s="162"/>
      <c r="J507" s="162"/>
      <c r="K507" s="164"/>
    </row>
    <row r="508" spans="2:11" ht="15.75" customHeight="1" x14ac:dyDescent="0.35">
      <c r="B508" s="162"/>
      <c r="J508" s="162"/>
      <c r="K508" s="164"/>
    </row>
    <row r="509" spans="2:11" ht="15.75" customHeight="1" x14ac:dyDescent="0.35">
      <c r="B509" s="162"/>
      <c r="J509" s="162"/>
      <c r="K509" s="164"/>
    </row>
    <row r="510" spans="2:11" ht="15.75" customHeight="1" x14ac:dyDescent="0.35">
      <c r="B510" s="162"/>
      <c r="J510" s="162"/>
      <c r="K510" s="164"/>
    </row>
    <row r="511" spans="2:11" ht="15.75" customHeight="1" x14ac:dyDescent="0.35">
      <c r="B511" s="162"/>
      <c r="J511" s="162"/>
      <c r="K511" s="164"/>
    </row>
    <row r="512" spans="2:11" ht="15.75" customHeight="1" x14ac:dyDescent="0.35">
      <c r="B512" s="162"/>
      <c r="J512" s="162"/>
      <c r="K512" s="164"/>
    </row>
    <row r="513" spans="2:11" ht="15.75" customHeight="1" x14ac:dyDescent="0.35">
      <c r="B513" s="162"/>
      <c r="J513" s="162"/>
      <c r="K513" s="164"/>
    </row>
    <row r="514" spans="2:11" ht="15.75" customHeight="1" x14ac:dyDescent="0.35">
      <c r="B514" s="162"/>
      <c r="J514" s="162"/>
      <c r="K514" s="164"/>
    </row>
    <row r="515" spans="2:11" ht="15.75" customHeight="1" x14ac:dyDescent="0.35">
      <c r="B515" s="162"/>
      <c r="J515" s="162"/>
      <c r="K515" s="164"/>
    </row>
    <row r="516" spans="2:11" ht="15.75" customHeight="1" x14ac:dyDescent="0.35">
      <c r="B516" s="162"/>
      <c r="J516" s="162"/>
      <c r="K516" s="164"/>
    </row>
    <row r="517" spans="2:11" ht="15.75" customHeight="1" x14ac:dyDescent="0.35">
      <c r="B517" s="162"/>
      <c r="J517" s="162"/>
      <c r="K517" s="164"/>
    </row>
    <row r="518" spans="2:11" ht="15.75" customHeight="1" x14ac:dyDescent="0.35">
      <c r="B518" s="162"/>
      <c r="J518" s="162"/>
      <c r="K518" s="164"/>
    </row>
    <row r="519" spans="2:11" ht="15.75" customHeight="1" x14ac:dyDescent="0.35">
      <c r="B519" s="162"/>
      <c r="J519" s="162"/>
      <c r="K519" s="164"/>
    </row>
    <row r="520" spans="2:11" ht="15.75" customHeight="1" x14ac:dyDescent="0.35">
      <c r="B520" s="162"/>
      <c r="J520" s="162"/>
      <c r="K520" s="164"/>
    </row>
    <row r="521" spans="2:11" ht="15.75" customHeight="1" x14ac:dyDescent="0.35">
      <c r="B521" s="162"/>
      <c r="J521" s="162"/>
      <c r="K521" s="164"/>
    </row>
    <row r="522" spans="2:11" ht="15.75" customHeight="1" x14ac:dyDescent="0.35">
      <c r="B522" s="162"/>
      <c r="J522" s="162"/>
      <c r="K522" s="164"/>
    </row>
    <row r="523" spans="2:11" ht="15.75" customHeight="1" x14ac:dyDescent="0.35">
      <c r="B523" s="162"/>
      <c r="J523" s="162"/>
      <c r="K523" s="164"/>
    </row>
    <row r="524" spans="2:11" ht="15.75" customHeight="1" x14ac:dyDescent="0.35">
      <c r="B524" s="162"/>
      <c r="J524" s="162"/>
      <c r="K524" s="164"/>
    </row>
    <row r="525" spans="2:11" ht="15.75" customHeight="1" x14ac:dyDescent="0.35">
      <c r="B525" s="162"/>
      <c r="J525" s="162"/>
      <c r="K525" s="164"/>
    </row>
    <row r="526" spans="2:11" ht="15.75" customHeight="1" x14ac:dyDescent="0.35">
      <c r="B526" s="162"/>
      <c r="J526" s="162"/>
      <c r="K526" s="164"/>
    </row>
    <row r="527" spans="2:11" ht="15.75" customHeight="1" x14ac:dyDescent="0.35">
      <c r="B527" s="162"/>
      <c r="J527" s="162"/>
      <c r="K527" s="164"/>
    </row>
    <row r="528" spans="2:11" ht="15.75" customHeight="1" x14ac:dyDescent="0.35">
      <c r="B528" s="162"/>
      <c r="J528" s="162"/>
      <c r="K528" s="164"/>
    </row>
    <row r="529" spans="2:11" ht="15.75" customHeight="1" x14ac:dyDescent="0.35">
      <c r="B529" s="162"/>
      <c r="J529" s="162"/>
      <c r="K529" s="164"/>
    </row>
    <row r="530" spans="2:11" ht="15.75" customHeight="1" x14ac:dyDescent="0.35">
      <c r="B530" s="162"/>
      <c r="J530" s="162"/>
      <c r="K530" s="164"/>
    </row>
    <row r="531" spans="2:11" ht="15.75" customHeight="1" x14ac:dyDescent="0.35">
      <c r="B531" s="162"/>
      <c r="J531" s="162"/>
      <c r="K531" s="164"/>
    </row>
    <row r="532" spans="2:11" ht="15.75" customHeight="1" x14ac:dyDescent="0.35">
      <c r="B532" s="162"/>
      <c r="J532" s="162"/>
      <c r="K532" s="164"/>
    </row>
    <row r="533" spans="2:11" ht="15.75" customHeight="1" x14ac:dyDescent="0.35">
      <c r="B533" s="162"/>
      <c r="J533" s="162"/>
      <c r="K533" s="164"/>
    </row>
    <row r="534" spans="2:11" ht="15.75" customHeight="1" x14ac:dyDescent="0.35">
      <c r="B534" s="162"/>
      <c r="J534" s="162"/>
      <c r="K534" s="164"/>
    </row>
    <row r="535" spans="2:11" ht="15.75" customHeight="1" x14ac:dyDescent="0.35">
      <c r="B535" s="162"/>
      <c r="J535" s="162"/>
      <c r="K535" s="164"/>
    </row>
    <row r="536" spans="2:11" ht="15.75" customHeight="1" x14ac:dyDescent="0.35">
      <c r="B536" s="162"/>
      <c r="J536" s="162"/>
      <c r="K536" s="164"/>
    </row>
    <row r="537" spans="2:11" ht="15.75" customHeight="1" x14ac:dyDescent="0.35">
      <c r="B537" s="162"/>
      <c r="J537" s="162"/>
      <c r="K537" s="164"/>
    </row>
    <row r="538" spans="2:11" ht="15.75" customHeight="1" x14ac:dyDescent="0.35">
      <c r="B538" s="162"/>
      <c r="J538" s="162"/>
      <c r="K538" s="164"/>
    </row>
    <row r="539" spans="2:11" ht="15.75" customHeight="1" x14ac:dyDescent="0.35">
      <c r="B539" s="162"/>
      <c r="J539" s="162"/>
      <c r="K539" s="164"/>
    </row>
    <row r="540" spans="2:11" ht="15.75" customHeight="1" x14ac:dyDescent="0.35">
      <c r="B540" s="162"/>
      <c r="J540" s="162"/>
      <c r="K540" s="164"/>
    </row>
    <row r="541" spans="2:11" ht="15.75" customHeight="1" x14ac:dyDescent="0.35">
      <c r="B541" s="162"/>
      <c r="J541" s="162"/>
      <c r="K541" s="164"/>
    </row>
    <row r="542" spans="2:11" ht="15.75" customHeight="1" x14ac:dyDescent="0.35">
      <c r="B542" s="162"/>
      <c r="J542" s="162"/>
      <c r="K542" s="164"/>
    </row>
    <row r="543" spans="2:11" ht="15.75" customHeight="1" x14ac:dyDescent="0.35">
      <c r="B543" s="162"/>
      <c r="J543" s="162"/>
      <c r="K543" s="164"/>
    </row>
    <row r="544" spans="2:11" ht="15.75" customHeight="1" x14ac:dyDescent="0.35">
      <c r="B544" s="162"/>
      <c r="J544" s="162"/>
      <c r="K544" s="164"/>
    </row>
    <row r="545" spans="2:11" ht="15.75" customHeight="1" x14ac:dyDescent="0.35">
      <c r="B545" s="162"/>
      <c r="J545" s="162"/>
      <c r="K545" s="164"/>
    </row>
    <row r="546" spans="2:11" ht="15.75" customHeight="1" x14ac:dyDescent="0.35">
      <c r="B546" s="162"/>
      <c r="J546" s="162"/>
      <c r="K546" s="164"/>
    </row>
    <row r="547" spans="2:11" ht="15.75" customHeight="1" x14ac:dyDescent="0.35">
      <c r="B547" s="162"/>
      <c r="J547" s="162"/>
      <c r="K547" s="164"/>
    </row>
    <row r="548" spans="2:11" ht="15.75" customHeight="1" x14ac:dyDescent="0.35">
      <c r="B548" s="162"/>
      <c r="J548" s="162"/>
      <c r="K548" s="164"/>
    </row>
    <row r="549" spans="2:11" ht="15.75" customHeight="1" x14ac:dyDescent="0.35">
      <c r="B549" s="162"/>
      <c r="J549" s="162"/>
      <c r="K549" s="164"/>
    </row>
    <row r="550" spans="2:11" ht="15.75" customHeight="1" x14ac:dyDescent="0.35">
      <c r="B550" s="162"/>
      <c r="J550" s="162"/>
      <c r="K550" s="164"/>
    </row>
    <row r="551" spans="2:11" ht="15.75" customHeight="1" x14ac:dyDescent="0.35">
      <c r="B551" s="162"/>
      <c r="J551" s="162"/>
      <c r="K551" s="164"/>
    </row>
    <row r="552" spans="2:11" ht="15.75" customHeight="1" x14ac:dyDescent="0.35">
      <c r="B552" s="162"/>
      <c r="J552" s="162"/>
      <c r="K552" s="164"/>
    </row>
    <row r="553" spans="2:11" ht="15.75" customHeight="1" x14ac:dyDescent="0.35">
      <c r="B553" s="162"/>
      <c r="J553" s="162"/>
      <c r="K553" s="164"/>
    </row>
    <row r="554" spans="2:11" ht="15.75" customHeight="1" x14ac:dyDescent="0.35">
      <c r="B554" s="162"/>
      <c r="J554" s="162"/>
      <c r="K554" s="164"/>
    </row>
    <row r="555" spans="2:11" ht="15.75" customHeight="1" x14ac:dyDescent="0.35">
      <c r="B555" s="162"/>
      <c r="J555" s="162"/>
      <c r="K555" s="164"/>
    </row>
    <row r="556" spans="2:11" ht="15.75" customHeight="1" x14ac:dyDescent="0.35">
      <c r="B556" s="162"/>
      <c r="J556" s="162"/>
      <c r="K556" s="164"/>
    </row>
    <row r="557" spans="2:11" ht="15.75" customHeight="1" x14ac:dyDescent="0.35">
      <c r="B557" s="162"/>
      <c r="J557" s="162"/>
      <c r="K557" s="164"/>
    </row>
    <row r="558" spans="2:11" ht="15.75" customHeight="1" x14ac:dyDescent="0.35">
      <c r="B558" s="162"/>
      <c r="J558" s="162"/>
      <c r="K558" s="164"/>
    </row>
    <row r="559" spans="2:11" ht="15.75" customHeight="1" x14ac:dyDescent="0.35">
      <c r="B559" s="162"/>
      <c r="J559" s="162"/>
      <c r="K559" s="164"/>
    </row>
    <row r="560" spans="2:11" ht="15.75" customHeight="1" x14ac:dyDescent="0.35">
      <c r="B560" s="162"/>
      <c r="J560" s="162"/>
      <c r="K560" s="164"/>
    </row>
    <row r="561" spans="2:11" ht="15.75" customHeight="1" x14ac:dyDescent="0.35">
      <c r="B561" s="162"/>
      <c r="J561" s="162"/>
      <c r="K561" s="164"/>
    </row>
    <row r="562" spans="2:11" ht="15.75" customHeight="1" x14ac:dyDescent="0.35">
      <c r="B562" s="162"/>
      <c r="J562" s="162"/>
      <c r="K562" s="164"/>
    </row>
    <row r="563" spans="2:11" ht="15.75" customHeight="1" x14ac:dyDescent="0.35">
      <c r="B563" s="162"/>
      <c r="J563" s="162"/>
      <c r="K563" s="164"/>
    </row>
    <row r="564" spans="2:11" ht="15.75" customHeight="1" x14ac:dyDescent="0.35">
      <c r="B564" s="162"/>
      <c r="J564" s="162"/>
      <c r="K564" s="164"/>
    </row>
    <row r="565" spans="2:11" ht="15.75" customHeight="1" x14ac:dyDescent="0.35">
      <c r="B565" s="162"/>
      <c r="J565" s="162"/>
      <c r="K565" s="164"/>
    </row>
    <row r="566" spans="2:11" ht="15.75" customHeight="1" x14ac:dyDescent="0.35">
      <c r="B566" s="162"/>
      <c r="J566" s="162"/>
      <c r="K566" s="164"/>
    </row>
    <row r="567" spans="2:11" ht="15.75" customHeight="1" x14ac:dyDescent="0.35">
      <c r="B567" s="162"/>
      <c r="J567" s="162"/>
      <c r="K567" s="164"/>
    </row>
    <row r="568" spans="2:11" ht="15.75" customHeight="1" x14ac:dyDescent="0.35">
      <c r="B568" s="162"/>
      <c r="J568" s="162"/>
      <c r="K568" s="164"/>
    </row>
    <row r="569" spans="2:11" ht="15.75" customHeight="1" x14ac:dyDescent="0.35">
      <c r="B569" s="162"/>
      <c r="J569" s="162"/>
      <c r="K569" s="164"/>
    </row>
    <row r="570" spans="2:11" ht="15.75" customHeight="1" x14ac:dyDescent="0.35">
      <c r="B570" s="162"/>
      <c r="J570" s="162"/>
      <c r="K570" s="164"/>
    </row>
    <row r="571" spans="2:11" ht="15.75" customHeight="1" x14ac:dyDescent="0.35">
      <c r="B571" s="162"/>
      <c r="J571" s="162"/>
      <c r="K571" s="164"/>
    </row>
    <row r="572" spans="2:11" ht="15.75" customHeight="1" x14ac:dyDescent="0.35">
      <c r="B572" s="162"/>
      <c r="J572" s="162"/>
      <c r="K572" s="164"/>
    </row>
    <row r="573" spans="2:11" ht="15.75" customHeight="1" x14ac:dyDescent="0.35">
      <c r="B573" s="162"/>
      <c r="J573" s="162"/>
      <c r="K573" s="164"/>
    </row>
    <row r="574" spans="2:11" ht="15.75" customHeight="1" x14ac:dyDescent="0.35">
      <c r="B574" s="162"/>
      <c r="J574" s="162"/>
      <c r="K574" s="164"/>
    </row>
    <row r="575" spans="2:11" ht="15.75" customHeight="1" x14ac:dyDescent="0.35">
      <c r="B575" s="162"/>
      <c r="J575" s="162"/>
      <c r="K575" s="164"/>
    </row>
    <row r="576" spans="2:11" ht="15.75" customHeight="1" x14ac:dyDescent="0.35">
      <c r="B576" s="162"/>
      <c r="J576" s="162"/>
      <c r="K576" s="164"/>
    </row>
    <row r="577" spans="2:11" ht="15.75" customHeight="1" x14ac:dyDescent="0.35">
      <c r="B577" s="162"/>
      <c r="J577" s="162"/>
      <c r="K577" s="164"/>
    </row>
    <row r="578" spans="2:11" ht="15.75" customHeight="1" x14ac:dyDescent="0.35">
      <c r="B578" s="162"/>
      <c r="J578" s="162"/>
      <c r="K578" s="164"/>
    </row>
    <row r="579" spans="2:11" ht="15.75" customHeight="1" x14ac:dyDescent="0.35">
      <c r="B579" s="162"/>
      <c r="J579" s="162"/>
      <c r="K579" s="164"/>
    </row>
    <row r="580" spans="2:11" ht="15.75" customHeight="1" x14ac:dyDescent="0.35">
      <c r="B580" s="162"/>
      <c r="J580" s="162"/>
      <c r="K580" s="164"/>
    </row>
    <row r="581" spans="2:11" ht="15.75" customHeight="1" x14ac:dyDescent="0.35">
      <c r="B581" s="162"/>
      <c r="J581" s="162"/>
      <c r="K581" s="164"/>
    </row>
    <row r="582" spans="2:11" ht="15.75" customHeight="1" x14ac:dyDescent="0.35">
      <c r="B582" s="162"/>
      <c r="J582" s="162"/>
      <c r="K582" s="164"/>
    </row>
    <row r="583" spans="2:11" ht="15.75" customHeight="1" x14ac:dyDescent="0.35">
      <c r="B583" s="162"/>
      <c r="J583" s="162"/>
      <c r="K583" s="164"/>
    </row>
    <row r="584" spans="2:11" ht="15.75" customHeight="1" x14ac:dyDescent="0.35">
      <c r="B584" s="162"/>
      <c r="J584" s="162"/>
      <c r="K584" s="164"/>
    </row>
    <row r="585" spans="2:11" ht="15.75" customHeight="1" x14ac:dyDescent="0.35">
      <c r="B585" s="162"/>
      <c r="J585" s="162"/>
      <c r="K585" s="164"/>
    </row>
    <row r="586" spans="2:11" ht="15.75" customHeight="1" x14ac:dyDescent="0.35">
      <c r="B586" s="162"/>
      <c r="J586" s="162"/>
      <c r="K586" s="164"/>
    </row>
    <row r="587" spans="2:11" ht="15.75" customHeight="1" x14ac:dyDescent="0.35">
      <c r="B587" s="162"/>
      <c r="J587" s="162"/>
      <c r="K587" s="164"/>
    </row>
    <row r="588" spans="2:11" ht="15.75" customHeight="1" x14ac:dyDescent="0.35">
      <c r="B588" s="162"/>
      <c r="J588" s="162"/>
      <c r="K588" s="164"/>
    </row>
    <row r="589" spans="2:11" ht="15.75" customHeight="1" x14ac:dyDescent="0.35">
      <c r="B589" s="162"/>
      <c r="J589" s="162"/>
      <c r="K589" s="164"/>
    </row>
    <row r="590" spans="2:11" ht="15.75" customHeight="1" x14ac:dyDescent="0.35">
      <c r="B590" s="162"/>
      <c r="J590" s="162"/>
      <c r="K590" s="164"/>
    </row>
    <row r="591" spans="2:11" ht="15.75" customHeight="1" x14ac:dyDescent="0.35">
      <c r="B591" s="162"/>
      <c r="J591" s="162"/>
      <c r="K591" s="164"/>
    </row>
    <row r="592" spans="2:11" ht="15.75" customHeight="1" x14ac:dyDescent="0.35">
      <c r="B592" s="162"/>
      <c r="J592" s="162"/>
      <c r="K592" s="164"/>
    </row>
    <row r="593" spans="2:11" ht="15.75" customHeight="1" x14ac:dyDescent="0.35">
      <c r="B593" s="162"/>
      <c r="J593" s="162"/>
      <c r="K593" s="164"/>
    </row>
    <row r="594" spans="2:11" ht="15.75" customHeight="1" x14ac:dyDescent="0.35">
      <c r="B594" s="162"/>
      <c r="J594" s="162"/>
      <c r="K594" s="164"/>
    </row>
    <row r="595" spans="2:11" ht="15.75" customHeight="1" x14ac:dyDescent="0.35">
      <c r="B595" s="162"/>
      <c r="J595" s="162"/>
      <c r="K595" s="164"/>
    </row>
    <row r="596" spans="2:11" ht="15.75" customHeight="1" x14ac:dyDescent="0.35">
      <c r="B596" s="162"/>
      <c r="J596" s="162"/>
      <c r="K596" s="164"/>
    </row>
    <row r="597" spans="2:11" ht="15.75" customHeight="1" x14ac:dyDescent="0.35">
      <c r="B597" s="162"/>
      <c r="J597" s="162"/>
      <c r="K597" s="164"/>
    </row>
    <row r="598" spans="2:11" ht="15.75" customHeight="1" x14ac:dyDescent="0.35">
      <c r="B598" s="162"/>
      <c r="J598" s="162"/>
      <c r="K598" s="164"/>
    </row>
    <row r="599" spans="2:11" ht="15.75" customHeight="1" x14ac:dyDescent="0.35">
      <c r="B599" s="162"/>
      <c r="J599" s="162"/>
      <c r="K599" s="164"/>
    </row>
    <row r="600" spans="2:11" ht="15.75" customHeight="1" x14ac:dyDescent="0.35">
      <c r="B600" s="162"/>
      <c r="J600" s="162"/>
      <c r="K600" s="164"/>
    </row>
    <row r="601" spans="2:11" ht="15.75" customHeight="1" x14ac:dyDescent="0.35">
      <c r="B601" s="162"/>
      <c r="J601" s="162"/>
      <c r="K601" s="164"/>
    </row>
    <row r="602" spans="2:11" ht="15.75" customHeight="1" x14ac:dyDescent="0.35">
      <c r="B602" s="162"/>
      <c r="J602" s="162"/>
      <c r="K602" s="164"/>
    </row>
    <row r="603" spans="2:11" ht="15.75" customHeight="1" x14ac:dyDescent="0.35">
      <c r="B603" s="162"/>
      <c r="J603" s="162"/>
      <c r="K603" s="164"/>
    </row>
    <row r="604" spans="2:11" ht="15.75" customHeight="1" x14ac:dyDescent="0.35">
      <c r="B604" s="162"/>
      <c r="J604" s="162"/>
      <c r="K604" s="164"/>
    </row>
    <row r="605" spans="2:11" ht="15.75" customHeight="1" x14ac:dyDescent="0.35">
      <c r="B605" s="162"/>
      <c r="J605" s="162"/>
      <c r="K605" s="164"/>
    </row>
    <row r="606" spans="2:11" ht="15.75" customHeight="1" x14ac:dyDescent="0.35">
      <c r="B606" s="162"/>
      <c r="J606" s="162"/>
      <c r="K606" s="164"/>
    </row>
    <row r="607" spans="2:11" ht="15.75" customHeight="1" x14ac:dyDescent="0.35">
      <c r="B607" s="162"/>
      <c r="J607" s="162"/>
      <c r="K607" s="164"/>
    </row>
    <row r="608" spans="2:11" ht="15.75" customHeight="1" x14ac:dyDescent="0.35">
      <c r="B608" s="162"/>
      <c r="J608" s="162"/>
      <c r="K608" s="164"/>
    </row>
    <row r="609" spans="2:11" ht="15.75" customHeight="1" x14ac:dyDescent="0.35">
      <c r="B609" s="162"/>
      <c r="J609" s="162"/>
      <c r="K609" s="164"/>
    </row>
    <row r="610" spans="2:11" ht="15.75" customHeight="1" x14ac:dyDescent="0.35">
      <c r="B610" s="162"/>
      <c r="J610" s="162"/>
      <c r="K610" s="164"/>
    </row>
    <row r="611" spans="2:11" ht="15.75" customHeight="1" x14ac:dyDescent="0.35">
      <c r="B611" s="162"/>
      <c r="J611" s="162"/>
      <c r="K611" s="164"/>
    </row>
    <row r="612" spans="2:11" ht="15.75" customHeight="1" x14ac:dyDescent="0.35">
      <c r="B612" s="162"/>
      <c r="J612" s="162"/>
      <c r="K612" s="164"/>
    </row>
    <row r="613" spans="2:11" ht="15.75" customHeight="1" x14ac:dyDescent="0.35">
      <c r="B613" s="162"/>
      <c r="J613" s="162"/>
      <c r="K613" s="164"/>
    </row>
    <row r="614" spans="2:11" ht="15.75" customHeight="1" x14ac:dyDescent="0.35">
      <c r="B614" s="162"/>
      <c r="J614" s="162"/>
      <c r="K614" s="164"/>
    </row>
    <row r="615" spans="2:11" ht="15.75" customHeight="1" x14ac:dyDescent="0.35">
      <c r="B615" s="162"/>
      <c r="J615" s="162"/>
      <c r="K615" s="164"/>
    </row>
    <row r="616" spans="2:11" ht="15.75" customHeight="1" x14ac:dyDescent="0.35">
      <c r="B616" s="162"/>
      <c r="J616" s="162"/>
      <c r="K616" s="164"/>
    </row>
    <row r="617" spans="2:11" ht="15.75" customHeight="1" x14ac:dyDescent="0.35">
      <c r="B617" s="162"/>
      <c r="J617" s="162"/>
      <c r="K617" s="164"/>
    </row>
    <row r="618" spans="2:11" ht="15.75" customHeight="1" x14ac:dyDescent="0.35">
      <c r="B618" s="162"/>
      <c r="J618" s="162"/>
      <c r="K618" s="164"/>
    </row>
    <row r="619" spans="2:11" ht="15.75" customHeight="1" x14ac:dyDescent="0.35">
      <c r="B619" s="162"/>
      <c r="J619" s="162"/>
      <c r="K619" s="164"/>
    </row>
    <row r="620" spans="2:11" ht="15.75" customHeight="1" x14ac:dyDescent="0.35">
      <c r="B620" s="162"/>
      <c r="J620" s="162"/>
      <c r="K620" s="164"/>
    </row>
    <row r="621" spans="2:11" ht="15.75" customHeight="1" x14ac:dyDescent="0.35">
      <c r="B621" s="162"/>
      <c r="J621" s="162"/>
      <c r="K621" s="164"/>
    </row>
    <row r="622" spans="2:11" ht="15.75" customHeight="1" x14ac:dyDescent="0.35">
      <c r="B622" s="162"/>
      <c r="J622" s="162"/>
      <c r="K622" s="164"/>
    </row>
    <row r="623" spans="2:11" ht="15.75" customHeight="1" x14ac:dyDescent="0.35">
      <c r="B623" s="162"/>
      <c r="J623" s="162"/>
      <c r="K623" s="164"/>
    </row>
    <row r="624" spans="2:11" ht="15.75" customHeight="1" x14ac:dyDescent="0.35">
      <c r="B624" s="162"/>
      <c r="J624" s="162"/>
      <c r="K624" s="164"/>
    </row>
    <row r="625" spans="2:11" ht="15.75" customHeight="1" x14ac:dyDescent="0.35">
      <c r="B625" s="162"/>
      <c r="J625" s="162"/>
      <c r="K625" s="164"/>
    </row>
    <row r="626" spans="2:11" ht="15.75" customHeight="1" x14ac:dyDescent="0.35">
      <c r="B626" s="162"/>
      <c r="J626" s="162"/>
      <c r="K626" s="164"/>
    </row>
    <row r="627" spans="2:11" ht="15.75" customHeight="1" x14ac:dyDescent="0.35">
      <c r="B627" s="162"/>
      <c r="J627" s="162"/>
      <c r="K627" s="164"/>
    </row>
    <row r="628" spans="2:11" ht="15.75" customHeight="1" x14ac:dyDescent="0.35">
      <c r="B628" s="162"/>
      <c r="J628" s="162"/>
      <c r="K628" s="164"/>
    </row>
    <row r="629" spans="2:11" ht="15.75" customHeight="1" x14ac:dyDescent="0.35">
      <c r="B629" s="162"/>
      <c r="J629" s="162"/>
      <c r="K629" s="164"/>
    </row>
    <row r="630" spans="2:11" ht="15.75" customHeight="1" x14ac:dyDescent="0.35">
      <c r="B630" s="162"/>
      <c r="J630" s="162"/>
      <c r="K630" s="164"/>
    </row>
    <row r="631" spans="2:11" ht="15.75" customHeight="1" x14ac:dyDescent="0.35">
      <c r="B631" s="162"/>
      <c r="J631" s="162"/>
      <c r="K631" s="164"/>
    </row>
    <row r="632" spans="2:11" ht="15.75" customHeight="1" x14ac:dyDescent="0.35">
      <c r="B632" s="162"/>
      <c r="J632" s="162"/>
      <c r="K632" s="164"/>
    </row>
    <row r="633" spans="2:11" ht="15.75" customHeight="1" x14ac:dyDescent="0.35">
      <c r="B633" s="162"/>
      <c r="J633" s="162"/>
      <c r="K633" s="164"/>
    </row>
    <row r="634" spans="2:11" ht="15.75" customHeight="1" x14ac:dyDescent="0.35">
      <c r="B634" s="162"/>
      <c r="J634" s="162"/>
      <c r="K634" s="164"/>
    </row>
    <row r="635" spans="2:11" ht="15.75" customHeight="1" x14ac:dyDescent="0.35">
      <c r="B635" s="162"/>
      <c r="J635" s="162"/>
      <c r="K635" s="164"/>
    </row>
    <row r="636" spans="2:11" ht="15.75" customHeight="1" x14ac:dyDescent="0.35">
      <c r="B636" s="162"/>
      <c r="J636" s="162"/>
      <c r="K636" s="164"/>
    </row>
    <row r="637" spans="2:11" ht="15.75" customHeight="1" x14ac:dyDescent="0.35">
      <c r="B637" s="162"/>
      <c r="J637" s="162"/>
      <c r="K637" s="164"/>
    </row>
    <row r="638" spans="2:11" ht="15.75" customHeight="1" x14ac:dyDescent="0.35">
      <c r="B638" s="162"/>
      <c r="J638" s="162"/>
      <c r="K638" s="164"/>
    </row>
    <row r="639" spans="2:11" ht="15.75" customHeight="1" x14ac:dyDescent="0.35">
      <c r="B639" s="162"/>
      <c r="J639" s="162"/>
      <c r="K639" s="164"/>
    </row>
    <row r="640" spans="2:11" ht="15.75" customHeight="1" x14ac:dyDescent="0.35">
      <c r="B640" s="162"/>
      <c r="J640" s="162"/>
      <c r="K640" s="164"/>
    </row>
    <row r="641" spans="2:11" ht="15.75" customHeight="1" x14ac:dyDescent="0.35">
      <c r="B641" s="162"/>
      <c r="J641" s="162"/>
      <c r="K641" s="164"/>
    </row>
    <row r="642" spans="2:11" ht="15.75" customHeight="1" x14ac:dyDescent="0.35">
      <c r="B642" s="162"/>
      <c r="J642" s="162"/>
      <c r="K642" s="164"/>
    </row>
    <row r="643" spans="2:11" ht="15.75" customHeight="1" x14ac:dyDescent="0.35">
      <c r="B643" s="162"/>
      <c r="J643" s="162"/>
      <c r="K643" s="164"/>
    </row>
    <row r="644" spans="2:11" ht="15.75" customHeight="1" x14ac:dyDescent="0.35">
      <c r="B644" s="162"/>
      <c r="J644" s="162"/>
      <c r="K644" s="164"/>
    </row>
    <row r="645" spans="2:11" ht="15.75" customHeight="1" x14ac:dyDescent="0.35">
      <c r="B645" s="162"/>
      <c r="J645" s="162"/>
      <c r="K645" s="164"/>
    </row>
    <row r="646" spans="2:11" ht="15.75" customHeight="1" x14ac:dyDescent="0.35">
      <c r="B646" s="162"/>
      <c r="J646" s="162"/>
      <c r="K646" s="164"/>
    </row>
    <row r="647" spans="2:11" ht="15.75" customHeight="1" x14ac:dyDescent="0.35">
      <c r="B647" s="162"/>
      <c r="J647" s="162"/>
      <c r="K647" s="164"/>
    </row>
    <row r="648" spans="2:11" ht="15.75" customHeight="1" x14ac:dyDescent="0.35">
      <c r="B648" s="162"/>
      <c r="J648" s="162"/>
      <c r="K648" s="164"/>
    </row>
    <row r="649" spans="2:11" ht="15.75" customHeight="1" x14ac:dyDescent="0.35">
      <c r="B649" s="162"/>
      <c r="J649" s="162"/>
      <c r="K649" s="164"/>
    </row>
    <row r="650" spans="2:11" ht="15.75" customHeight="1" x14ac:dyDescent="0.35">
      <c r="B650" s="162"/>
      <c r="J650" s="162"/>
      <c r="K650" s="164"/>
    </row>
    <row r="651" spans="2:11" ht="15.75" customHeight="1" x14ac:dyDescent="0.35">
      <c r="B651" s="162"/>
      <c r="J651" s="162"/>
      <c r="K651" s="164"/>
    </row>
    <row r="652" spans="2:11" ht="15.75" customHeight="1" x14ac:dyDescent="0.35">
      <c r="B652" s="162"/>
      <c r="J652" s="162"/>
      <c r="K652" s="164"/>
    </row>
    <row r="653" spans="2:11" ht="15.75" customHeight="1" x14ac:dyDescent="0.35">
      <c r="B653" s="162"/>
      <c r="J653" s="162"/>
      <c r="K653" s="164"/>
    </row>
    <row r="654" spans="2:11" ht="15.75" customHeight="1" x14ac:dyDescent="0.35">
      <c r="B654" s="162"/>
      <c r="J654" s="162"/>
      <c r="K654" s="164"/>
    </row>
    <row r="655" spans="2:11" ht="15.75" customHeight="1" x14ac:dyDescent="0.35">
      <c r="B655" s="162"/>
      <c r="J655" s="162"/>
      <c r="K655" s="164"/>
    </row>
    <row r="656" spans="2:11" ht="15.75" customHeight="1" x14ac:dyDescent="0.35">
      <c r="B656" s="162"/>
      <c r="J656" s="162"/>
      <c r="K656" s="164"/>
    </row>
    <row r="657" spans="2:11" ht="15.75" customHeight="1" x14ac:dyDescent="0.35">
      <c r="B657" s="162"/>
      <c r="J657" s="162"/>
      <c r="K657" s="164"/>
    </row>
    <row r="658" spans="2:11" ht="15.75" customHeight="1" x14ac:dyDescent="0.35">
      <c r="B658" s="162"/>
      <c r="J658" s="162"/>
      <c r="K658" s="164"/>
    </row>
    <row r="659" spans="2:11" ht="15.75" customHeight="1" x14ac:dyDescent="0.35">
      <c r="B659" s="162"/>
      <c r="J659" s="162"/>
      <c r="K659" s="164"/>
    </row>
    <row r="660" spans="2:11" ht="15.75" customHeight="1" x14ac:dyDescent="0.35">
      <c r="B660" s="162"/>
      <c r="J660" s="162"/>
      <c r="K660" s="164"/>
    </row>
    <row r="661" spans="2:11" ht="15.75" customHeight="1" x14ac:dyDescent="0.35">
      <c r="B661" s="162"/>
      <c r="J661" s="162"/>
      <c r="K661" s="164"/>
    </row>
    <row r="662" spans="2:11" ht="15.75" customHeight="1" x14ac:dyDescent="0.35">
      <c r="B662" s="162"/>
      <c r="J662" s="162"/>
      <c r="K662" s="164"/>
    </row>
    <row r="663" spans="2:11" ht="15.75" customHeight="1" x14ac:dyDescent="0.35">
      <c r="B663" s="162"/>
      <c r="J663" s="162"/>
      <c r="K663" s="164"/>
    </row>
    <row r="664" spans="2:11" ht="15.75" customHeight="1" x14ac:dyDescent="0.35">
      <c r="B664" s="162"/>
      <c r="J664" s="162"/>
      <c r="K664" s="164"/>
    </row>
    <row r="665" spans="2:11" ht="15.75" customHeight="1" x14ac:dyDescent="0.35">
      <c r="B665" s="162"/>
      <c r="J665" s="162"/>
      <c r="K665" s="164"/>
    </row>
    <row r="666" spans="2:11" ht="15.75" customHeight="1" x14ac:dyDescent="0.35">
      <c r="B666" s="162"/>
      <c r="J666" s="162"/>
      <c r="K666" s="164"/>
    </row>
    <row r="667" spans="2:11" ht="15.75" customHeight="1" x14ac:dyDescent="0.35">
      <c r="B667" s="162"/>
      <c r="J667" s="162"/>
      <c r="K667" s="164"/>
    </row>
    <row r="668" spans="2:11" ht="15.75" customHeight="1" x14ac:dyDescent="0.35">
      <c r="B668" s="162"/>
      <c r="J668" s="162"/>
      <c r="K668" s="164"/>
    </row>
    <row r="669" spans="2:11" ht="15.75" customHeight="1" x14ac:dyDescent="0.35">
      <c r="B669" s="162"/>
      <c r="J669" s="162"/>
      <c r="K669" s="164"/>
    </row>
    <row r="670" spans="2:11" ht="15.75" customHeight="1" x14ac:dyDescent="0.35">
      <c r="B670" s="162"/>
      <c r="J670" s="162"/>
      <c r="K670" s="164"/>
    </row>
    <row r="671" spans="2:11" ht="15.75" customHeight="1" x14ac:dyDescent="0.35">
      <c r="B671" s="162"/>
      <c r="J671" s="162"/>
      <c r="K671" s="164"/>
    </row>
    <row r="672" spans="2:11" ht="15.75" customHeight="1" x14ac:dyDescent="0.35">
      <c r="B672" s="162"/>
      <c r="J672" s="162"/>
      <c r="K672" s="164"/>
    </row>
    <row r="673" spans="2:11" ht="15.75" customHeight="1" x14ac:dyDescent="0.35">
      <c r="B673" s="162"/>
      <c r="J673" s="162"/>
      <c r="K673" s="164"/>
    </row>
    <row r="674" spans="2:11" ht="15.75" customHeight="1" x14ac:dyDescent="0.35">
      <c r="B674" s="162"/>
      <c r="J674" s="162"/>
      <c r="K674" s="164"/>
    </row>
    <row r="675" spans="2:11" ht="15.75" customHeight="1" x14ac:dyDescent="0.35">
      <c r="B675" s="162"/>
      <c r="J675" s="162"/>
      <c r="K675" s="164"/>
    </row>
    <row r="676" spans="2:11" ht="15.75" customHeight="1" x14ac:dyDescent="0.35">
      <c r="B676" s="162"/>
      <c r="J676" s="162"/>
      <c r="K676" s="164"/>
    </row>
    <row r="677" spans="2:11" ht="15.75" customHeight="1" x14ac:dyDescent="0.35">
      <c r="B677" s="162"/>
      <c r="J677" s="162"/>
      <c r="K677" s="164"/>
    </row>
    <row r="678" spans="2:11" ht="15.75" customHeight="1" x14ac:dyDescent="0.35">
      <c r="B678" s="162"/>
      <c r="J678" s="162"/>
      <c r="K678" s="164"/>
    </row>
    <row r="679" spans="2:11" ht="15.75" customHeight="1" x14ac:dyDescent="0.35">
      <c r="B679" s="162"/>
      <c r="J679" s="162"/>
      <c r="K679" s="164"/>
    </row>
    <row r="680" spans="2:11" ht="15.75" customHeight="1" x14ac:dyDescent="0.35">
      <c r="B680" s="162"/>
      <c r="J680" s="162"/>
      <c r="K680" s="164"/>
    </row>
    <row r="681" spans="2:11" ht="15.75" customHeight="1" x14ac:dyDescent="0.35">
      <c r="B681" s="162"/>
      <c r="J681" s="162"/>
      <c r="K681" s="164"/>
    </row>
    <row r="682" spans="2:11" ht="15.75" customHeight="1" x14ac:dyDescent="0.35">
      <c r="B682" s="162"/>
      <c r="J682" s="162"/>
      <c r="K682" s="164"/>
    </row>
    <row r="683" spans="2:11" ht="15.75" customHeight="1" x14ac:dyDescent="0.35">
      <c r="B683" s="162"/>
      <c r="J683" s="162"/>
      <c r="K683" s="164"/>
    </row>
    <row r="684" spans="2:11" ht="15.75" customHeight="1" x14ac:dyDescent="0.35">
      <c r="B684" s="162"/>
      <c r="J684" s="162"/>
      <c r="K684" s="164"/>
    </row>
    <row r="685" spans="2:11" ht="15.75" customHeight="1" x14ac:dyDescent="0.35">
      <c r="B685" s="162"/>
      <c r="J685" s="162"/>
      <c r="K685" s="164"/>
    </row>
    <row r="686" spans="2:11" ht="15.75" customHeight="1" x14ac:dyDescent="0.35">
      <c r="B686" s="162"/>
      <c r="J686" s="162"/>
      <c r="K686" s="164"/>
    </row>
    <row r="687" spans="2:11" ht="15.75" customHeight="1" x14ac:dyDescent="0.35">
      <c r="B687" s="162"/>
      <c r="J687" s="162"/>
      <c r="K687" s="164"/>
    </row>
    <row r="688" spans="2:11" ht="15.75" customHeight="1" x14ac:dyDescent="0.35">
      <c r="B688" s="162"/>
      <c r="J688" s="162"/>
      <c r="K688" s="164"/>
    </row>
    <row r="689" spans="2:11" ht="15.75" customHeight="1" x14ac:dyDescent="0.35">
      <c r="B689" s="162"/>
      <c r="J689" s="162"/>
      <c r="K689" s="164"/>
    </row>
    <row r="690" spans="2:11" ht="15.75" customHeight="1" x14ac:dyDescent="0.35">
      <c r="B690" s="162"/>
      <c r="J690" s="162"/>
      <c r="K690" s="164"/>
    </row>
    <row r="691" spans="2:11" ht="15.75" customHeight="1" x14ac:dyDescent="0.35">
      <c r="B691" s="162"/>
      <c r="J691" s="162"/>
      <c r="K691" s="164"/>
    </row>
    <row r="692" spans="2:11" ht="15.75" customHeight="1" x14ac:dyDescent="0.35">
      <c r="B692" s="162"/>
      <c r="J692" s="162"/>
      <c r="K692" s="164"/>
    </row>
    <row r="693" spans="2:11" ht="15.75" customHeight="1" x14ac:dyDescent="0.35">
      <c r="B693" s="162"/>
      <c r="J693" s="162"/>
      <c r="K693" s="164"/>
    </row>
    <row r="694" spans="2:11" ht="15.75" customHeight="1" x14ac:dyDescent="0.35">
      <c r="B694" s="162"/>
      <c r="J694" s="162"/>
      <c r="K694" s="164"/>
    </row>
    <row r="695" spans="2:11" ht="15.75" customHeight="1" x14ac:dyDescent="0.35">
      <c r="B695" s="162"/>
      <c r="J695" s="162"/>
      <c r="K695" s="164"/>
    </row>
    <row r="696" spans="2:11" ht="15.75" customHeight="1" x14ac:dyDescent="0.35">
      <c r="B696" s="162"/>
      <c r="J696" s="162"/>
      <c r="K696" s="164"/>
    </row>
    <row r="697" spans="2:11" ht="15.75" customHeight="1" x14ac:dyDescent="0.35">
      <c r="B697" s="162"/>
      <c r="J697" s="162"/>
      <c r="K697" s="164"/>
    </row>
    <row r="698" spans="2:11" ht="15.75" customHeight="1" x14ac:dyDescent="0.35">
      <c r="B698" s="162"/>
      <c r="J698" s="162"/>
      <c r="K698" s="164"/>
    </row>
    <row r="699" spans="2:11" ht="15.75" customHeight="1" x14ac:dyDescent="0.35">
      <c r="B699" s="162"/>
      <c r="J699" s="162"/>
      <c r="K699" s="164"/>
    </row>
    <row r="700" spans="2:11" ht="15.75" customHeight="1" x14ac:dyDescent="0.35">
      <c r="B700" s="162"/>
      <c r="J700" s="162"/>
      <c r="K700" s="164"/>
    </row>
    <row r="701" spans="2:11" ht="15.75" customHeight="1" x14ac:dyDescent="0.35">
      <c r="B701" s="162"/>
      <c r="J701" s="162"/>
      <c r="K701" s="164"/>
    </row>
    <row r="702" spans="2:11" ht="15.75" customHeight="1" x14ac:dyDescent="0.35">
      <c r="B702" s="162"/>
      <c r="J702" s="162"/>
      <c r="K702" s="164"/>
    </row>
    <row r="703" spans="2:11" ht="15.75" customHeight="1" x14ac:dyDescent="0.35">
      <c r="B703" s="162"/>
      <c r="J703" s="162"/>
      <c r="K703" s="164"/>
    </row>
    <row r="704" spans="2:11" ht="15.75" customHeight="1" x14ac:dyDescent="0.35">
      <c r="B704" s="162"/>
      <c r="J704" s="162"/>
      <c r="K704" s="164"/>
    </row>
    <row r="705" spans="2:11" ht="15.75" customHeight="1" x14ac:dyDescent="0.35">
      <c r="B705" s="162"/>
      <c r="J705" s="162"/>
      <c r="K705" s="164"/>
    </row>
    <row r="706" spans="2:11" ht="15.75" customHeight="1" x14ac:dyDescent="0.35">
      <c r="B706" s="162"/>
      <c r="J706" s="162"/>
      <c r="K706" s="164"/>
    </row>
    <row r="707" spans="2:11" ht="15.75" customHeight="1" x14ac:dyDescent="0.35">
      <c r="B707" s="162"/>
      <c r="J707" s="162"/>
      <c r="K707" s="164"/>
    </row>
    <row r="708" spans="2:11" ht="15.75" customHeight="1" x14ac:dyDescent="0.35">
      <c r="B708" s="162"/>
      <c r="J708" s="162"/>
      <c r="K708" s="164"/>
    </row>
    <row r="709" spans="2:11" ht="15.75" customHeight="1" x14ac:dyDescent="0.35">
      <c r="B709" s="162"/>
      <c r="J709" s="162"/>
      <c r="K709" s="164"/>
    </row>
    <row r="710" spans="2:11" ht="15.75" customHeight="1" x14ac:dyDescent="0.35">
      <c r="B710" s="162"/>
      <c r="J710" s="162"/>
      <c r="K710" s="164"/>
    </row>
    <row r="711" spans="2:11" ht="15.75" customHeight="1" x14ac:dyDescent="0.35">
      <c r="B711" s="162"/>
      <c r="J711" s="162"/>
      <c r="K711" s="164"/>
    </row>
    <row r="712" spans="2:11" ht="15.75" customHeight="1" x14ac:dyDescent="0.35">
      <c r="B712" s="162"/>
      <c r="J712" s="162"/>
      <c r="K712" s="164"/>
    </row>
    <row r="713" spans="2:11" ht="15.75" customHeight="1" x14ac:dyDescent="0.35">
      <c r="B713" s="162"/>
      <c r="J713" s="162"/>
      <c r="K713" s="164"/>
    </row>
    <row r="714" spans="2:11" ht="15.75" customHeight="1" x14ac:dyDescent="0.35">
      <c r="B714" s="162"/>
      <c r="J714" s="162"/>
      <c r="K714" s="164"/>
    </row>
    <row r="715" spans="2:11" ht="15.75" customHeight="1" x14ac:dyDescent="0.35">
      <c r="B715" s="162"/>
      <c r="J715" s="162"/>
      <c r="K715" s="164"/>
    </row>
    <row r="716" spans="2:11" ht="15.75" customHeight="1" x14ac:dyDescent="0.35">
      <c r="B716" s="162"/>
      <c r="J716" s="162"/>
      <c r="K716" s="164"/>
    </row>
    <row r="717" spans="2:11" ht="15.75" customHeight="1" x14ac:dyDescent="0.35">
      <c r="B717" s="162"/>
      <c r="J717" s="162"/>
      <c r="K717" s="164"/>
    </row>
    <row r="718" spans="2:11" ht="15.75" customHeight="1" x14ac:dyDescent="0.35">
      <c r="B718" s="162"/>
      <c r="J718" s="162"/>
      <c r="K718" s="164"/>
    </row>
    <row r="719" spans="2:11" ht="15.75" customHeight="1" x14ac:dyDescent="0.35">
      <c r="B719" s="162"/>
      <c r="J719" s="162"/>
      <c r="K719" s="164"/>
    </row>
    <row r="720" spans="2:11" ht="15.75" customHeight="1" x14ac:dyDescent="0.35">
      <c r="B720" s="162"/>
      <c r="J720" s="162"/>
      <c r="K720" s="164"/>
    </row>
    <row r="721" spans="2:11" ht="15.75" customHeight="1" x14ac:dyDescent="0.35">
      <c r="B721" s="162"/>
      <c r="J721" s="162"/>
      <c r="K721" s="164"/>
    </row>
    <row r="722" spans="2:11" ht="15.75" customHeight="1" x14ac:dyDescent="0.35">
      <c r="B722" s="162"/>
      <c r="J722" s="162"/>
      <c r="K722" s="164"/>
    </row>
    <row r="723" spans="2:11" ht="15.75" customHeight="1" x14ac:dyDescent="0.35">
      <c r="B723" s="162"/>
      <c r="J723" s="162"/>
      <c r="K723" s="164"/>
    </row>
    <row r="724" spans="2:11" ht="15.75" customHeight="1" x14ac:dyDescent="0.35">
      <c r="B724" s="162"/>
      <c r="J724" s="162"/>
      <c r="K724" s="164"/>
    </row>
    <row r="725" spans="2:11" ht="15.75" customHeight="1" x14ac:dyDescent="0.35">
      <c r="B725" s="162"/>
      <c r="J725" s="162"/>
      <c r="K725" s="164"/>
    </row>
    <row r="726" spans="2:11" ht="15.75" customHeight="1" x14ac:dyDescent="0.35">
      <c r="B726" s="162"/>
      <c r="J726" s="162"/>
      <c r="K726" s="164"/>
    </row>
    <row r="727" spans="2:11" ht="15.75" customHeight="1" x14ac:dyDescent="0.35">
      <c r="B727" s="162"/>
      <c r="J727" s="162"/>
      <c r="K727" s="164"/>
    </row>
    <row r="728" spans="2:11" ht="15.75" customHeight="1" x14ac:dyDescent="0.35">
      <c r="B728" s="162"/>
      <c r="J728" s="162"/>
      <c r="K728" s="164"/>
    </row>
    <row r="729" spans="2:11" ht="15.75" customHeight="1" x14ac:dyDescent="0.35">
      <c r="B729" s="162"/>
      <c r="J729" s="162"/>
      <c r="K729" s="164"/>
    </row>
    <row r="730" spans="2:11" ht="15.75" customHeight="1" x14ac:dyDescent="0.35">
      <c r="B730" s="162"/>
      <c r="J730" s="162"/>
      <c r="K730" s="164"/>
    </row>
    <row r="731" spans="2:11" ht="15.75" customHeight="1" x14ac:dyDescent="0.35">
      <c r="B731" s="162"/>
      <c r="J731" s="162"/>
      <c r="K731" s="164"/>
    </row>
    <row r="732" spans="2:11" ht="15.75" customHeight="1" x14ac:dyDescent="0.35">
      <c r="B732" s="162"/>
      <c r="J732" s="162"/>
      <c r="K732" s="164"/>
    </row>
    <row r="733" spans="2:11" ht="15.75" customHeight="1" x14ac:dyDescent="0.35">
      <c r="B733" s="162"/>
      <c r="J733" s="162"/>
      <c r="K733" s="164"/>
    </row>
    <row r="734" spans="2:11" ht="15.75" customHeight="1" x14ac:dyDescent="0.35">
      <c r="B734" s="162"/>
      <c r="J734" s="162"/>
      <c r="K734" s="164"/>
    </row>
    <row r="735" spans="2:11" ht="15.75" customHeight="1" x14ac:dyDescent="0.35">
      <c r="B735" s="162"/>
      <c r="J735" s="162"/>
      <c r="K735" s="164"/>
    </row>
    <row r="736" spans="2:11" ht="15.75" customHeight="1" x14ac:dyDescent="0.35">
      <c r="B736" s="162"/>
      <c r="J736" s="162"/>
      <c r="K736" s="164"/>
    </row>
    <row r="737" spans="2:11" ht="15.75" customHeight="1" x14ac:dyDescent="0.35">
      <c r="B737" s="162"/>
      <c r="J737" s="162"/>
      <c r="K737" s="164"/>
    </row>
    <row r="738" spans="2:11" ht="15.75" customHeight="1" x14ac:dyDescent="0.35">
      <c r="B738" s="162"/>
      <c r="J738" s="162"/>
      <c r="K738" s="164"/>
    </row>
    <row r="739" spans="2:11" ht="15.75" customHeight="1" x14ac:dyDescent="0.35">
      <c r="B739" s="162"/>
      <c r="J739" s="162"/>
      <c r="K739" s="164"/>
    </row>
    <row r="740" spans="2:11" ht="15.75" customHeight="1" x14ac:dyDescent="0.35">
      <c r="B740" s="162"/>
      <c r="J740" s="162"/>
      <c r="K740" s="164"/>
    </row>
    <row r="741" spans="2:11" ht="15.75" customHeight="1" x14ac:dyDescent="0.35">
      <c r="B741" s="162"/>
      <c r="J741" s="162"/>
      <c r="K741" s="164"/>
    </row>
    <row r="742" spans="2:11" ht="15.75" customHeight="1" x14ac:dyDescent="0.35">
      <c r="B742" s="162"/>
      <c r="J742" s="162"/>
      <c r="K742" s="164"/>
    </row>
    <row r="743" spans="2:11" ht="15.75" customHeight="1" x14ac:dyDescent="0.35">
      <c r="B743" s="162"/>
      <c r="J743" s="162"/>
      <c r="K743" s="164"/>
    </row>
    <row r="744" spans="2:11" ht="15.75" customHeight="1" x14ac:dyDescent="0.35">
      <c r="B744" s="162"/>
      <c r="J744" s="162"/>
      <c r="K744" s="164"/>
    </row>
    <row r="745" spans="2:11" ht="15.75" customHeight="1" x14ac:dyDescent="0.35">
      <c r="B745" s="162"/>
      <c r="J745" s="162"/>
      <c r="K745" s="164"/>
    </row>
    <row r="746" spans="2:11" ht="15.75" customHeight="1" x14ac:dyDescent="0.35">
      <c r="B746" s="162"/>
      <c r="J746" s="162"/>
      <c r="K746" s="164"/>
    </row>
    <row r="747" spans="2:11" ht="15.75" customHeight="1" x14ac:dyDescent="0.35">
      <c r="B747" s="162"/>
      <c r="J747" s="162"/>
      <c r="K747" s="164"/>
    </row>
    <row r="748" spans="2:11" ht="15.75" customHeight="1" x14ac:dyDescent="0.35">
      <c r="B748" s="162"/>
      <c r="J748" s="162"/>
      <c r="K748" s="164"/>
    </row>
    <row r="749" spans="2:11" ht="15.75" customHeight="1" x14ac:dyDescent="0.35">
      <c r="B749" s="162"/>
      <c r="J749" s="162"/>
      <c r="K749" s="164"/>
    </row>
    <row r="750" spans="2:11" ht="15.75" customHeight="1" x14ac:dyDescent="0.35">
      <c r="B750" s="162"/>
      <c r="J750" s="162"/>
      <c r="K750" s="164"/>
    </row>
    <row r="751" spans="2:11" ht="15.75" customHeight="1" x14ac:dyDescent="0.35">
      <c r="B751" s="162"/>
      <c r="J751" s="162"/>
      <c r="K751" s="164"/>
    </row>
    <row r="752" spans="2:11" ht="15.75" customHeight="1" x14ac:dyDescent="0.35">
      <c r="B752" s="162"/>
      <c r="J752" s="162"/>
      <c r="K752" s="164"/>
    </row>
    <row r="753" spans="2:11" ht="15.75" customHeight="1" x14ac:dyDescent="0.35">
      <c r="B753" s="162"/>
      <c r="J753" s="162"/>
      <c r="K753" s="164"/>
    </row>
    <row r="754" spans="2:11" ht="15.75" customHeight="1" x14ac:dyDescent="0.35">
      <c r="B754" s="162"/>
      <c r="J754" s="162"/>
      <c r="K754" s="164"/>
    </row>
    <row r="755" spans="2:11" ht="15.75" customHeight="1" x14ac:dyDescent="0.35">
      <c r="B755" s="162"/>
      <c r="J755" s="162"/>
      <c r="K755" s="164"/>
    </row>
    <row r="756" spans="2:11" ht="15.75" customHeight="1" x14ac:dyDescent="0.35">
      <c r="B756" s="162"/>
      <c r="J756" s="162"/>
      <c r="K756" s="164"/>
    </row>
    <row r="757" spans="2:11" ht="15.75" customHeight="1" x14ac:dyDescent="0.35">
      <c r="B757" s="162"/>
      <c r="J757" s="162"/>
      <c r="K757" s="164"/>
    </row>
    <row r="758" spans="2:11" ht="15.75" customHeight="1" x14ac:dyDescent="0.35">
      <c r="B758" s="162"/>
      <c r="J758" s="162"/>
      <c r="K758" s="164"/>
    </row>
    <row r="759" spans="2:11" ht="15.75" customHeight="1" x14ac:dyDescent="0.35">
      <c r="B759" s="162"/>
      <c r="J759" s="162"/>
      <c r="K759" s="164"/>
    </row>
    <row r="760" spans="2:11" ht="15.75" customHeight="1" x14ac:dyDescent="0.35">
      <c r="B760" s="162"/>
      <c r="J760" s="162"/>
      <c r="K760" s="164"/>
    </row>
    <row r="761" spans="2:11" ht="15.75" customHeight="1" x14ac:dyDescent="0.35">
      <c r="B761" s="162"/>
      <c r="J761" s="162"/>
      <c r="K761" s="164"/>
    </row>
    <row r="762" spans="2:11" ht="15.75" customHeight="1" x14ac:dyDescent="0.35">
      <c r="B762" s="162"/>
      <c r="J762" s="162"/>
      <c r="K762" s="164"/>
    </row>
    <row r="763" spans="2:11" ht="15.75" customHeight="1" x14ac:dyDescent="0.35">
      <c r="B763" s="162"/>
      <c r="J763" s="162"/>
      <c r="K763" s="164"/>
    </row>
    <row r="764" spans="2:11" ht="15.75" customHeight="1" x14ac:dyDescent="0.35">
      <c r="B764" s="162"/>
      <c r="J764" s="162"/>
      <c r="K764" s="164"/>
    </row>
    <row r="765" spans="2:11" ht="15.75" customHeight="1" x14ac:dyDescent="0.35">
      <c r="B765" s="162"/>
      <c r="J765" s="162"/>
      <c r="K765" s="164"/>
    </row>
    <row r="766" spans="2:11" ht="15.75" customHeight="1" x14ac:dyDescent="0.35">
      <c r="B766" s="162"/>
      <c r="J766" s="162"/>
      <c r="K766" s="164"/>
    </row>
    <row r="767" spans="2:11" ht="15.75" customHeight="1" x14ac:dyDescent="0.35">
      <c r="B767" s="162"/>
      <c r="J767" s="162"/>
      <c r="K767" s="164"/>
    </row>
    <row r="768" spans="2:11" ht="15.75" customHeight="1" x14ac:dyDescent="0.35">
      <c r="B768" s="162"/>
      <c r="J768" s="162"/>
      <c r="K768" s="164"/>
    </row>
    <row r="769" spans="2:11" ht="15.75" customHeight="1" x14ac:dyDescent="0.35">
      <c r="B769" s="162"/>
      <c r="J769" s="162"/>
      <c r="K769" s="164"/>
    </row>
    <row r="770" spans="2:11" ht="15.75" customHeight="1" x14ac:dyDescent="0.35">
      <c r="B770" s="162"/>
      <c r="J770" s="162"/>
      <c r="K770" s="164"/>
    </row>
    <row r="771" spans="2:11" ht="15.75" customHeight="1" x14ac:dyDescent="0.35">
      <c r="B771" s="162"/>
      <c r="J771" s="162"/>
      <c r="K771" s="164"/>
    </row>
    <row r="772" spans="2:11" ht="15.75" customHeight="1" x14ac:dyDescent="0.35">
      <c r="B772" s="162"/>
      <c r="J772" s="162"/>
      <c r="K772" s="164"/>
    </row>
    <row r="773" spans="2:11" ht="15.75" customHeight="1" x14ac:dyDescent="0.35">
      <c r="B773" s="162"/>
      <c r="J773" s="162"/>
      <c r="K773" s="164"/>
    </row>
    <row r="774" spans="2:11" ht="15.75" customHeight="1" x14ac:dyDescent="0.35">
      <c r="B774" s="162"/>
      <c r="J774" s="162"/>
      <c r="K774" s="164"/>
    </row>
    <row r="775" spans="2:11" ht="15.75" customHeight="1" x14ac:dyDescent="0.35">
      <c r="B775" s="162"/>
      <c r="J775" s="162"/>
      <c r="K775" s="164"/>
    </row>
    <row r="776" spans="2:11" ht="15.75" customHeight="1" x14ac:dyDescent="0.35">
      <c r="B776" s="162"/>
      <c r="J776" s="162"/>
      <c r="K776" s="164"/>
    </row>
    <row r="777" spans="2:11" ht="15.75" customHeight="1" x14ac:dyDescent="0.35">
      <c r="B777" s="162"/>
      <c r="J777" s="162"/>
      <c r="K777" s="164"/>
    </row>
    <row r="778" spans="2:11" ht="15.75" customHeight="1" x14ac:dyDescent="0.35">
      <c r="B778" s="162"/>
      <c r="J778" s="162"/>
      <c r="K778" s="164"/>
    </row>
    <row r="779" spans="2:11" ht="15.75" customHeight="1" x14ac:dyDescent="0.35">
      <c r="B779" s="162"/>
      <c r="J779" s="162"/>
      <c r="K779" s="164"/>
    </row>
    <row r="780" spans="2:11" ht="15.75" customHeight="1" x14ac:dyDescent="0.35">
      <c r="B780" s="162"/>
      <c r="J780" s="162"/>
      <c r="K780" s="164"/>
    </row>
    <row r="781" spans="2:11" ht="15.75" customHeight="1" x14ac:dyDescent="0.35">
      <c r="B781" s="162"/>
      <c r="J781" s="162"/>
      <c r="K781" s="164"/>
    </row>
    <row r="782" spans="2:11" ht="15.75" customHeight="1" x14ac:dyDescent="0.35">
      <c r="B782" s="162"/>
      <c r="J782" s="162"/>
      <c r="K782" s="164"/>
    </row>
    <row r="783" spans="2:11" ht="15.75" customHeight="1" x14ac:dyDescent="0.35">
      <c r="B783" s="162"/>
      <c r="J783" s="162"/>
      <c r="K783" s="164"/>
    </row>
    <row r="784" spans="2:11" ht="15.75" customHeight="1" x14ac:dyDescent="0.35">
      <c r="B784" s="162"/>
      <c r="J784" s="162"/>
      <c r="K784" s="164"/>
    </row>
    <row r="785" spans="2:11" ht="15.75" customHeight="1" x14ac:dyDescent="0.35">
      <c r="B785" s="162"/>
      <c r="J785" s="162"/>
      <c r="K785" s="164"/>
    </row>
    <row r="786" spans="2:11" ht="15.75" customHeight="1" x14ac:dyDescent="0.35">
      <c r="B786" s="162"/>
      <c r="J786" s="162"/>
      <c r="K786" s="164"/>
    </row>
    <row r="787" spans="2:11" ht="15.75" customHeight="1" x14ac:dyDescent="0.35">
      <c r="B787" s="162"/>
      <c r="J787" s="162"/>
      <c r="K787" s="164"/>
    </row>
    <row r="788" spans="2:11" ht="15.75" customHeight="1" x14ac:dyDescent="0.35">
      <c r="B788" s="162"/>
      <c r="J788" s="162"/>
      <c r="K788" s="164"/>
    </row>
    <row r="789" spans="2:11" ht="15.75" customHeight="1" x14ac:dyDescent="0.35">
      <c r="B789" s="162"/>
      <c r="J789" s="162"/>
      <c r="K789" s="164"/>
    </row>
    <row r="790" spans="2:11" ht="15.75" customHeight="1" x14ac:dyDescent="0.35">
      <c r="B790" s="162"/>
      <c r="J790" s="162"/>
      <c r="K790" s="164"/>
    </row>
    <row r="791" spans="2:11" ht="15.75" customHeight="1" x14ac:dyDescent="0.35">
      <c r="B791" s="162"/>
      <c r="J791" s="162"/>
      <c r="K791" s="164"/>
    </row>
    <row r="792" spans="2:11" ht="15.75" customHeight="1" x14ac:dyDescent="0.35">
      <c r="B792" s="162"/>
      <c r="J792" s="162"/>
      <c r="K792" s="164"/>
    </row>
    <row r="793" spans="2:11" ht="15.75" customHeight="1" x14ac:dyDescent="0.35">
      <c r="B793" s="162"/>
      <c r="J793" s="162"/>
      <c r="K793" s="164"/>
    </row>
    <row r="794" spans="2:11" ht="15.75" customHeight="1" x14ac:dyDescent="0.35">
      <c r="B794" s="162"/>
      <c r="J794" s="162"/>
      <c r="K794" s="164"/>
    </row>
    <row r="795" spans="2:11" ht="15.75" customHeight="1" x14ac:dyDescent="0.35">
      <c r="B795" s="162"/>
      <c r="J795" s="162"/>
      <c r="K795" s="164"/>
    </row>
    <row r="796" spans="2:11" ht="15.75" customHeight="1" x14ac:dyDescent="0.35">
      <c r="B796" s="162"/>
      <c r="J796" s="162"/>
      <c r="K796" s="164"/>
    </row>
    <row r="797" spans="2:11" ht="15.75" customHeight="1" x14ac:dyDescent="0.35">
      <c r="B797" s="162"/>
      <c r="J797" s="162"/>
      <c r="K797" s="164"/>
    </row>
    <row r="798" spans="2:11" ht="15.75" customHeight="1" x14ac:dyDescent="0.35">
      <c r="B798" s="162"/>
      <c r="J798" s="162"/>
      <c r="K798" s="164"/>
    </row>
    <row r="799" spans="2:11" ht="15.75" customHeight="1" x14ac:dyDescent="0.35">
      <c r="B799" s="162"/>
      <c r="J799" s="162"/>
      <c r="K799" s="164"/>
    </row>
    <row r="800" spans="2:11" ht="15.75" customHeight="1" x14ac:dyDescent="0.35">
      <c r="B800" s="162"/>
      <c r="J800" s="162"/>
      <c r="K800" s="164"/>
    </row>
    <row r="801" spans="2:11" ht="15.75" customHeight="1" x14ac:dyDescent="0.35">
      <c r="B801" s="162"/>
      <c r="J801" s="162"/>
      <c r="K801" s="164"/>
    </row>
    <row r="802" spans="2:11" ht="15.75" customHeight="1" x14ac:dyDescent="0.35">
      <c r="B802" s="162"/>
      <c r="J802" s="162"/>
      <c r="K802" s="164"/>
    </row>
    <row r="803" spans="2:11" ht="15.75" customHeight="1" x14ac:dyDescent="0.35">
      <c r="B803" s="162"/>
      <c r="J803" s="162"/>
      <c r="K803" s="164"/>
    </row>
    <row r="804" spans="2:11" ht="15.75" customHeight="1" x14ac:dyDescent="0.35">
      <c r="B804" s="162"/>
      <c r="J804" s="162"/>
      <c r="K804" s="164"/>
    </row>
    <row r="805" spans="2:11" ht="15.75" customHeight="1" x14ac:dyDescent="0.35">
      <c r="B805" s="162"/>
      <c r="J805" s="162"/>
      <c r="K805" s="164"/>
    </row>
    <row r="806" spans="2:11" ht="15.75" customHeight="1" x14ac:dyDescent="0.35">
      <c r="B806" s="162"/>
      <c r="J806" s="162"/>
      <c r="K806" s="164"/>
    </row>
    <row r="807" spans="2:11" ht="15.75" customHeight="1" x14ac:dyDescent="0.35">
      <c r="B807" s="162"/>
      <c r="J807" s="162"/>
      <c r="K807" s="164"/>
    </row>
    <row r="808" spans="2:11" ht="15.75" customHeight="1" x14ac:dyDescent="0.35">
      <c r="B808" s="162"/>
      <c r="J808" s="162"/>
      <c r="K808" s="164"/>
    </row>
    <row r="809" spans="2:11" ht="15.75" customHeight="1" x14ac:dyDescent="0.35">
      <c r="B809" s="162"/>
      <c r="J809" s="162"/>
      <c r="K809" s="164"/>
    </row>
    <row r="810" spans="2:11" ht="15.75" customHeight="1" x14ac:dyDescent="0.35">
      <c r="B810" s="162"/>
      <c r="J810" s="162"/>
      <c r="K810" s="164"/>
    </row>
    <row r="811" spans="2:11" ht="15.75" customHeight="1" x14ac:dyDescent="0.35">
      <c r="B811" s="162"/>
      <c r="J811" s="162"/>
      <c r="K811" s="164"/>
    </row>
    <row r="812" spans="2:11" ht="15.75" customHeight="1" x14ac:dyDescent="0.35">
      <c r="B812" s="162"/>
      <c r="J812" s="162"/>
      <c r="K812" s="164"/>
    </row>
    <row r="813" spans="2:11" ht="15.75" customHeight="1" x14ac:dyDescent="0.35">
      <c r="B813" s="162"/>
      <c r="J813" s="162"/>
      <c r="K813" s="164"/>
    </row>
    <row r="814" spans="2:11" ht="15.75" customHeight="1" x14ac:dyDescent="0.35">
      <c r="B814" s="162"/>
      <c r="J814" s="162"/>
      <c r="K814" s="164"/>
    </row>
    <row r="815" spans="2:11" ht="15.75" customHeight="1" x14ac:dyDescent="0.35">
      <c r="B815" s="162"/>
      <c r="J815" s="162"/>
      <c r="K815" s="164"/>
    </row>
    <row r="816" spans="2:11" ht="15.75" customHeight="1" x14ac:dyDescent="0.35">
      <c r="B816" s="162"/>
      <c r="J816" s="162"/>
      <c r="K816" s="164"/>
    </row>
    <row r="817" spans="2:11" ht="15.75" customHeight="1" x14ac:dyDescent="0.35">
      <c r="B817" s="162"/>
      <c r="J817" s="162"/>
      <c r="K817" s="164"/>
    </row>
    <row r="818" spans="2:11" ht="15.75" customHeight="1" x14ac:dyDescent="0.35">
      <c r="B818" s="162"/>
      <c r="J818" s="162"/>
      <c r="K818" s="164"/>
    </row>
    <row r="819" spans="2:11" ht="15.75" customHeight="1" x14ac:dyDescent="0.35">
      <c r="B819" s="162"/>
      <c r="J819" s="162"/>
      <c r="K819" s="164"/>
    </row>
    <row r="820" spans="2:11" ht="15.75" customHeight="1" x14ac:dyDescent="0.35">
      <c r="B820" s="162"/>
      <c r="J820" s="162"/>
      <c r="K820" s="164"/>
    </row>
    <row r="821" spans="2:11" ht="15.75" customHeight="1" x14ac:dyDescent="0.35">
      <c r="B821" s="162"/>
      <c r="J821" s="162"/>
      <c r="K821" s="164"/>
    </row>
    <row r="822" spans="2:11" ht="15.75" customHeight="1" x14ac:dyDescent="0.35">
      <c r="B822" s="162"/>
      <c r="J822" s="162"/>
      <c r="K822" s="164"/>
    </row>
    <row r="823" spans="2:11" ht="15.75" customHeight="1" x14ac:dyDescent="0.35">
      <c r="B823" s="162"/>
      <c r="J823" s="162"/>
      <c r="K823" s="164"/>
    </row>
    <row r="824" spans="2:11" ht="15.75" customHeight="1" x14ac:dyDescent="0.35">
      <c r="B824" s="162"/>
      <c r="J824" s="162"/>
      <c r="K824" s="164"/>
    </row>
    <row r="825" spans="2:11" ht="15.75" customHeight="1" x14ac:dyDescent="0.35">
      <c r="B825" s="162"/>
      <c r="J825" s="162"/>
      <c r="K825" s="164"/>
    </row>
    <row r="826" spans="2:11" ht="15.75" customHeight="1" x14ac:dyDescent="0.35">
      <c r="B826" s="162"/>
      <c r="J826" s="162"/>
      <c r="K826" s="164"/>
    </row>
    <row r="827" spans="2:11" ht="15.75" customHeight="1" x14ac:dyDescent="0.35">
      <c r="B827" s="162"/>
      <c r="J827" s="162"/>
      <c r="K827" s="164"/>
    </row>
    <row r="828" spans="2:11" ht="15.75" customHeight="1" x14ac:dyDescent="0.35">
      <c r="B828" s="162"/>
      <c r="J828" s="162"/>
      <c r="K828" s="164"/>
    </row>
    <row r="829" spans="2:11" ht="15.75" customHeight="1" x14ac:dyDescent="0.35">
      <c r="B829" s="162"/>
      <c r="J829" s="162"/>
      <c r="K829" s="164"/>
    </row>
    <row r="830" spans="2:11" ht="15.75" customHeight="1" x14ac:dyDescent="0.35">
      <c r="B830" s="162"/>
      <c r="J830" s="162"/>
      <c r="K830" s="164"/>
    </row>
    <row r="831" spans="2:11" ht="15.75" customHeight="1" x14ac:dyDescent="0.35">
      <c r="B831" s="162"/>
      <c r="J831" s="162"/>
      <c r="K831" s="164"/>
    </row>
    <row r="832" spans="2:11" ht="15.75" customHeight="1" x14ac:dyDescent="0.35">
      <c r="B832" s="162"/>
      <c r="J832" s="162"/>
      <c r="K832" s="164"/>
    </row>
    <row r="833" spans="2:11" ht="15.75" customHeight="1" x14ac:dyDescent="0.35">
      <c r="B833" s="162"/>
      <c r="J833" s="162"/>
      <c r="K833" s="164"/>
    </row>
    <row r="834" spans="2:11" ht="15.75" customHeight="1" x14ac:dyDescent="0.35">
      <c r="B834" s="162"/>
      <c r="J834" s="162"/>
      <c r="K834" s="164"/>
    </row>
    <row r="835" spans="2:11" ht="15.75" customHeight="1" x14ac:dyDescent="0.35">
      <c r="B835" s="162"/>
      <c r="J835" s="162"/>
      <c r="K835" s="164"/>
    </row>
    <row r="836" spans="2:11" ht="15.75" customHeight="1" x14ac:dyDescent="0.35">
      <c r="B836" s="162"/>
      <c r="J836" s="162"/>
      <c r="K836" s="164"/>
    </row>
    <row r="837" spans="2:11" ht="15.75" customHeight="1" x14ac:dyDescent="0.35">
      <c r="B837" s="162"/>
      <c r="J837" s="162"/>
      <c r="K837" s="164"/>
    </row>
    <row r="838" spans="2:11" ht="15.75" customHeight="1" x14ac:dyDescent="0.35">
      <c r="B838" s="162"/>
      <c r="J838" s="162"/>
      <c r="K838" s="164"/>
    </row>
    <row r="839" spans="2:11" ht="15.75" customHeight="1" x14ac:dyDescent="0.35">
      <c r="B839" s="162"/>
      <c r="J839" s="162"/>
      <c r="K839" s="164"/>
    </row>
    <row r="840" spans="2:11" ht="15.75" customHeight="1" x14ac:dyDescent="0.35">
      <c r="B840" s="162"/>
      <c r="J840" s="162"/>
      <c r="K840" s="164"/>
    </row>
    <row r="841" spans="2:11" ht="15.75" customHeight="1" x14ac:dyDescent="0.35">
      <c r="B841" s="162"/>
      <c r="J841" s="162"/>
      <c r="K841" s="164"/>
    </row>
    <row r="842" spans="2:11" ht="15.75" customHeight="1" x14ac:dyDescent="0.35">
      <c r="B842" s="162"/>
      <c r="J842" s="162"/>
      <c r="K842" s="164"/>
    </row>
    <row r="843" spans="2:11" ht="15.75" customHeight="1" x14ac:dyDescent="0.35">
      <c r="B843" s="162"/>
      <c r="J843" s="162"/>
      <c r="K843" s="164"/>
    </row>
    <row r="844" spans="2:11" ht="15.75" customHeight="1" x14ac:dyDescent="0.35">
      <c r="B844" s="162"/>
      <c r="J844" s="162"/>
      <c r="K844" s="164"/>
    </row>
    <row r="845" spans="2:11" ht="15.75" customHeight="1" x14ac:dyDescent="0.35">
      <c r="B845" s="162"/>
      <c r="J845" s="162"/>
      <c r="K845" s="164"/>
    </row>
    <row r="846" spans="2:11" ht="15.75" customHeight="1" x14ac:dyDescent="0.35">
      <c r="B846" s="162"/>
      <c r="J846" s="162"/>
      <c r="K846" s="164"/>
    </row>
    <row r="847" spans="2:11" ht="15.75" customHeight="1" x14ac:dyDescent="0.35">
      <c r="B847" s="162"/>
      <c r="J847" s="162"/>
      <c r="K847" s="164"/>
    </row>
    <row r="848" spans="2:11" ht="15.75" customHeight="1" x14ac:dyDescent="0.35">
      <c r="B848" s="162"/>
      <c r="J848" s="162"/>
      <c r="K848" s="164"/>
    </row>
    <row r="849" spans="2:11" ht="15.75" customHeight="1" x14ac:dyDescent="0.35">
      <c r="B849" s="162"/>
      <c r="J849" s="162"/>
      <c r="K849" s="164"/>
    </row>
    <row r="850" spans="2:11" ht="15.75" customHeight="1" x14ac:dyDescent="0.35">
      <c r="B850" s="162"/>
      <c r="J850" s="162"/>
      <c r="K850" s="164"/>
    </row>
    <row r="851" spans="2:11" ht="15.75" customHeight="1" x14ac:dyDescent="0.35">
      <c r="B851" s="162"/>
      <c r="J851" s="162"/>
      <c r="K851" s="164"/>
    </row>
    <row r="852" spans="2:11" ht="15.75" customHeight="1" x14ac:dyDescent="0.35">
      <c r="B852" s="162"/>
      <c r="J852" s="162"/>
      <c r="K852" s="164"/>
    </row>
    <row r="853" spans="2:11" ht="15.75" customHeight="1" x14ac:dyDescent="0.35">
      <c r="B853" s="162"/>
      <c r="J853" s="162"/>
      <c r="K853" s="164"/>
    </row>
    <row r="854" spans="2:11" ht="15.75" customHeight="1" x14ac:dyDescent="0.35">
      <c r="B854" s="162"/>
      <c r="J854" s="162"/>
      <c r="K854" s="164"/>
    </row>
    <row r="855" spans="2:11" ht="15.75" customHeight="1" x14ac:dyDescent="0.35">
      <c r="B855" s="162"/>
      <c r="J855" s="162"/>
      <c r="K855" s="164"/>
    </row>
    <row r="856" spans="2:11" ht="15.75" customHeight="1" x14ac:dyDescent="0.35">
      <c r="B856" s="162"/>
      <c r="J856" s="162"/>
      <c r="K856" s="164"/>
    </row>
    <row r="857" spans="2:11" ht="15.75" customHeight="1" x14ac:dyDescent="0.35">
      <c r="B857" s="162"/>
      <c r="J857" s="162"/>
      <c r="K857" s="164"/>
    </row>
    <row r="858" spans="2:11" ht="15.75" customHeight="1" x14ac:dyDescent="0.35">
      <c r="B858" s="162"/>
      <c r="J858" s="162"/>
      <c r="K858" s="164"/>
    </row>
    <row r="859" spans="2:11" ht="15.75" customHeight="1" x14ac:dyDescent="0.35">
      <c r="B859" s="162"/>
      <c r="J859" s="162"/>
      <c r="K859" s="164"/>
    </row>
    <row r="860" spans="2:11" ht="15.75" customHeight="1" x14ac:dyDescent="0.35">
      <c r="B860" s="162"/>
      <c r="J860" s="162"/>
      <c r="K860" s="164"/>
    </row>
    <row r="861" spans="2:11" ht="15.75" customHeight="1" x14ac:dyDescent="0.35">
      <c r="B861" s="162"/>
      <c r="J861" s="162"/>
      <c r="K861" s="164"/>
    </row>
    <row r="862" spans="2:11" ht="15.75" customHeight="1" x14ac:dyDescent="0.35">
      <c r="B862" s="162"/>
      <c r="J862" s="162"/>
      <c r="K862" s="164"/>
    </row>
    <row r="863" spans="2:11" ht="15.75" customHeight="1" x14ac:dyDescent="0.35">
      <c r="B863" s="162"/>
      <c r="J863" s="162"/>
      <c r="K863" s="164"/>
    </row>
    <row r="864" spans="2:11" ht="15.75" customHeight="1" x14ac:dyDescent="0.35">
      <c r="B864" s="162"/>
      <c r="J864" s="162"/>
      <c r="K864" s="164"/>
    </row>
    <row r="865" spans="2:11" ht="15.75" customHeight="1" x14ac:dyDescent="0.35">
      <c r="B865" s="162"/>
      <c r="J865" s="162"/>
      <c r="K865" s="164"/>
    </row>
    <row r="866" spans="2:11" ht="15.75" customHeight="1" x14ac:dyDescent="0.35">
      <c r="B866" s="162"/>
      <c r="J866" s="162"/>
      <c r="K866" s="164"/>
    </row>
    <row r="867" spans="2:11" ht="15.75" customHeight="1" x14ac:dyDescent="0.35">
      <c r="B867" s="162"/>
      <c r="J867" s="162"/>
      <c r="K867" s="164"/>
    </row>
    <row r="868" spans="2:11" ht="15.75" customHeight="1" x14ac:dyDescent="0.35">
      <c r="B868" s="162"/>
      <c r="J868" s="162"/>
      <c r="K868" s="164"/>
    </row>
    <row r="869" spans="2:11" ht="15.75" customHeight="1" x14ac:dyDescent="0.35">
      <c r="B869" s="162"/>
      <c r="J869" s="162"/>
      <c r="K869" s="164"/>
    </row>
    <row r="870" spans="2:11" ht="15.75" customHeight="1" x14ac:dyDescent="0.35">
      <c r="B870" s="162"/>
      <c r="J870" s="162"/>
      <c r="K870" s="164"/>
    </row>
    <row r="871" spans="2:11" ht="15.75" customHeight="1" x14ac:dyDescent="0.35">
      <c r="B871" s="162"/>
      <c r="J871" s="162"/>
      <c r="K871" s="164"/>
    </row>
    <row r="872" spans="2:11" ht="15.75" customHeight="1" x14ac:dyDescent="0.35">
      <c r="B872" s="162"/>
      <c r="J872" s="162"/>
      <c r="K872" s="164"/>
    </row>
    <row r="873" spans="2:11" ht="15.75" customHeight="1" x14ac:dyDescent="0.35">
      <c r="B873" s="162"/>
      <c r="J873" s="162"/>
      <c r="K873" s="164"/>
    </row>
    <row r="874" spans="2:11" ht="15.75" customHeight="1" x14ac:dyDescent="0.35">
      <c r="B874" s="162"/>
      <c r="J874" s="162"/>
      <c r="K874" s="164"/>
    </row>
    <row r="875" spans="2:11" ht="15.75" customHeight="1" x14ac:dyDescent="0.35">
      <c r="B875" s="162"/>
      <c r="J875" s="162"/>
      <c r="K875" s="164"/>
    </row>
    <row r="876" spans="2:11" ht="15.75" customHeight="1" x14ac:dyDescent="0.35">
      <c r="B876" s="162"/>
      <c r="J876" s="162"/>
      <c r="K876" s="164"/>
    </row>
    <row r="877" spans="2:11" ht="15.75" customHeight="1" x14ac:dyDescent="0.35">
      <c r="B877" s="162"/>
      <c r="J877" s="162"/>
      <c r="K877" s="164"/>
    </row>
    <row r="878" spans="2:11" ht="15.75" customHeight="1" x14ac:dyDescent="0.35">
      <c r="B878" s="162"/>
      <c r="J878" s="162"/>
      <c r="K878" s="164"/>
    </row>
    <row r="879" spans="2:11" ht="15.75" customHeight="1" x14ac:dyDescent="0.35">
      <c r="B879" s="162"/>
      <c r="J879" s="162"/>
      <c r="K879" s="164"/>
    </row>
    <row r="880" spans="2:11" ht="15.75" customHeight="1" x14ac:dyDescent="0.35">
      <c r="B880" s="162"/>
      <c r="J880" s="162"/>
      <c r="K880" s="164"/>
    </row>
    <row r="881" spans="2:11" ht="15.75" customHeight="1" x14ac:dyDescent="0.35">
      <c r="B881" s="162"/>
      <c r="J881" s="162"/>
      <c r="K881" s="164"/>
    </row>
    <row r="882" spans="2:11" ht="15.75" customHeight="1" x14ac:dyDescent="0.35">
      <c r="B882" s="162"/>
      <c r="J882" s="162"/>
      <c r="K882" s="164"/>
    </row>
    <row r="883" spans="2:11" ht="15.75" customHeight="1" x14ac:dyDescent="0.35">
      <c r="B883" s="162"/>
      <c r="J883" s="162"/>
      <c r="K883" s="164"/>
    </row>
    <row r="884" spans="2:11" ht="15.75" customHeight="1" x14ac:dyDescent="0.35">
      <c r="B884" s="162"/>
      <c r="J884" s="162"/>
      <c r="K884" s="164"/>
    </row>
    <row r="885" spans="2:11" ht="15.75" customHeight="1" x14ac:dyDescent="0.35">
      <c r="B885" s="162"/>
      <c r="J885" s="162"/>
      <c r="K885" s="164"/>
    </row>
    <row r="886" spans="2:11" ht="15.75" customHeight="1" x14ac:dyDescent="0.35">
      <c r="B886" s="162"/>
      <c r="J886" s="162"/>
      <c r="K886" s="164"/>
    </row>
    <row r="887" spans="2:11" ht="15.75" customHeight="1" x14ac:dyDescent="0.35">
      <c r="B887" s="162"/>
      <c r="J887" s="162"/>
      <c r="K887" s="164"/>
    </row>
    <row r="888" spans="2:11" ht="15.75" customHeight="1" x14ac:dyDescent="0.35">
      <c r="B888" s="162"/>
      <c r="J888" s="162"/>
      <c r="K888" s="164"/>
    </row>
    <row r="889" spans="2:11" ht="15.75" customHeight="1" x14ac:dyDescent="0.35">
      <c r="B889" s="162"/>
      <c r="J889" s="162"/>
      <c r="K889" s="164"/>
    </row>
    <row r="890" spans="2:11" ht="15.75" customHeight="1" x14ac:dyDescent="0.35">
      <c r="B890" s="162"/>
      <c r="J890" s="162"/>
      <c r="K890" s="164"/>
    </row>
    <row r="891" spans="2:11" ht="15.75" customHeight="1" x14ac:dyDescent="0.35">
      <c r="B891" s="162"/>
      <c r="J891" s="162"/>
      <c r="K891" s="164"/>
    </row>
    <row r="892" spans="2:11" ht="15.75" customHeight="1" x14ac:dyDescent="0.35">
      <c r="B892" s="162"/>
      <c r="J892" s="162"/>
      <c r="K892" s="164"/>
    </row>
    <row r="893" spans="2:11" ht="15.75" customHeight="1" x14ac:dyDescent="0.35">
      <c r="B893" s="162"/>
      <c r="J893" s="162"/>
      <c r="K893" s="164"/>
    </row>
    <row r="894" spans="2:11" ht="15.75" customHeight="1" x14ac:dyDescent="0.35">
      <c r="B894" s="162"/>
      <c r="J894" s="162"/>
      <c r="K894" s="164"/>
    </row>
    <row r="895" spans="2:11" ht="15.75" customHeight="1" x14ac:dyDescent="0.35">
      <c r="B895" s="162"/>
      <c r="J895" s="162"/>
      <c r="K895" s="164"/>
    </row>
    <row r="896" spans="2:11" ht="15.75" customHeight="1" x14ac:dyDescent="0.35">
      <c r="B896" s="162"/>
      <c r="J896" s="162"/>
      <c r="K896" s="164"/>
    </row>
    <row r="897" spans="2:11" ht="15.75" customHeight="1" x14ac:dyDescent="0.35">
      <c r="B897" s="162"/>
      <c r="J897" s="162"/>
      <c r="K897" s="164"/>
    </row>
    <row r="898" spans="2:11" ht="15.75" customHeight="1" x14ac:dyDescent="0.35">
      <c r="B898" s="162"/>
      <c r="J898" s="162"/>
      <c r="K898" s="164"/>
    </row>
    <row r="899" spans="2:11" ht="15.75" customHeight="1" x14ac:dyDescent="0.35">
      <c r="B899" s="162"/>
      <c r="J899" s="162"/>
      <c r="K899" s="164"/>
    </row>
    <row r="900" spans="2:11" ht="15.75" customHeight="1" x14ac:dyDescent="0.35">
      <c r="B900" s="162"/>
      <c r="J900" s="162"/>
      <c r="K900" s="164"/>
    </row>
    <row r="901" spans="2:11" ht="15.75" customHeight="1" x14ac:dyDescent="0.35">
      <c r="B901" s="162"/>
      <c r="J901" s="162"/>
      <c r="K901" s="164"/>
    </row>
    <row r="902" spans="2:11" ht="15.75" customHeight="1" x14ac:dyDescent="0.35">
      <c r="B902" s="162"/>
      <c r="J902" s="162"/>
      <c r="K902" s="164"/>
    </row>
    <row r="903" spans="2:11" ht="15.75" customHeight="1" x14ac:dyDescent="0.35">
      <c r="B903" s="162"/>
      <c r="J903" s="162"/>
      <c r="K903" s="164"/>
    </row>
    <row r="904" spans="2:11" ht="15.75" customHeight="1" x14ac:dyDescent="0.35">
      <c r="B904" s="162"/>
      <c r="J904" s="162"/>
      <c r="K904" s="164"/>
    </row>
    <row r="905" spans="2:11" ht="15.75" customHeight="1" x14ac:dyDescent="0.35">
      <c r="B905" s="162"/>
      <c r="J905" s="162"/>
      <c r="K905" s="164"/>
    </row>
    <row r="906" spans="2:11" ht="15.75" customHeight="1" x14ac:dyDescent="0.35">
      <c r="B906" s="162"/>
      <c r="J906" s="162"/>
      <c r="K906" s="164"/>
    </row>
    <row r="907" spans="2:11" ht="15.75" customHeight="1" x14ac:dyDescent="0.35">
      <c r="B907" s="162"/>
      <c r="J907" s="162"/>
      <c r="K907" s="164"/>
    </row>
    <row r="908" spans="2:11" ht="15.75" customHeight="1" x14ac:dyDescent="0.35">
      <c r="B908" s="162"/>
      <c r="J908" s="162"/>
      <c r="K908" s="164"/>
    </row>
    <row r="909" spans="2:11" ht="15.75" customHeight="1" x14ac:dyDescent="0.35">
      <c r="B909" s="162"/>
      <c r="J909" s="162"/>
      <c r="K909" s="164"/>
    </row>
    <row r="910" spans="2:11" ht="15.75" customHeight="1" x14ac:dyDescent="0.35">
      <c r="B910" s="162"/>
      <c r="J910" s="162"/>
      <c r="K910" s="164"/>
    </row>
    <row r="911" spans="2:11" ht="15.75" customHeight="1" x14ac:dyDescent="0.35">
      <c r="B911" s="162"/>
      <c r="J911" s="162"/>
      <c r="K911" s="164"/>
    </row>
    <row r="912" spans="2:11" ht="15.75" customHeight="1" x14ac:dyDescent="0.35">
      <c r="B912" s="162"/>
      <c r="J912" s="162"/>
      <c r="K912" s="164"/>
    </row>
    <row r="913" spans="2:11" ht="15.75" customHeight="1" x14ac:dyDescent="0.35">
      <c r="B913" s="162"/>
      <c r="J913" s="162"/>
      <c r="K913" s="164"/>
    </row>
    <row r="914" spans="2:11" ht="15.75" customHeight="1" x14ac:dyDescent="0.35">
      <c r="B914" s="162"/>
      <c r="J914" s="162"/>
      <c r="K914" s="164"/>
    </row>
    <row r="915" spans="2:11" ht="15.75" customHeight="1" x14ac:dyDescent="0.35">
      <c r="B915" s="162"/>
      <c r="J915" s="162"/>
      <c r="K915" s="164"/>
    </row>
    <row r="916" spans="2:11" ht="15.75" customHeight="1" x14ac:dyDescent="0.35">
      <c r="B916" s="162"/>
      <c r="J916" s="162"/>
      <c r="K916" s="164"/>
    </row>
    <row r="917" spans="2:11" ht="15.75" customHeight="1" x14ac:dyDescent="0.35">
      <c r="B917" s="162"/>
      <c r="J917" s="162"/>
      <c r="K917" s="164"/>
    </row>
    <row r="918" spans="2:11" ht="15.75" customHeight="1" x14ac:dyDescent="0.35">
      <c r="B918" s="162"/>
      <c r="J918" s="162"/>
      <c r="K918" s="164"/>
    </row>
    <row r="919" spans="2:11" ht="15.75" customHeight="1" x14ac:dyDescent="0.35">
      <c r="B919" s="162"/>
      <c r="J919" s="162"/>
      <c r="K919" s="164"/>
    </row>
    <row r="920" spans="2:11" ht="15.75" customHeight="1" x14ac:dyDescent="0.35">
      <c r="B920" s="162"/>
      <c r="J920" s="162"/>
      <c r="K920" s="164"/>
    </row>
    <row r="921" spans="2:11" ht="15.75" customHeight="1" x14ac:dyDescent="0.35">
      <c r="B921" s="162"/>
      <c r="J921" s="162"/>
      <c r="K921" s="164"/>
    </row>
    <row r="922" spans="2:11" ht="15.75" customHeight="1" x14ac:dyDescent="0.35">
      <c r="B922" s="162"/>
      <c r="J922" s="162"/>
      <c r="K922" s="164"/>
    </row>
    <row r="923" spans="2:11" ht="15.75" customHeight="1" x14ac:dyDescent="0.35">
      <c r="B923" s="162"/>
      <c r="J923" s="162"/>
      <c r="K923" s="164"/>
    </row>
    <row r="924" spans="2:11" ht="15.75" customHeight="1" x14ac:dyDescent="0.35">
      <c r="B924" s="162"/>
      <c r="J924" s="162"/>
      <c r="K924" s="164"/>
    </row>
    <row r="925" spans="2:11" ht="15.75" customHeight="1" x14ac:dyDescent="0.35">
      <c r="B925" s="162"/>
      <c r="J925" s="162"/>
      <c r="K925" s="164"/>
    </row>
    <row r="926" spans="2:11" ht="15.75" customHeight="1" x14ac:dyDescent="0.35">
      <c r="B926" s="162"/>
      <c r="J926" s="162"/>
      <c r="K926" s="164"/>
    </row>
    <row r="927" spans="2:11" ht="15.75" customHeight="1" x14ac:dyDescent="0.35">
      <c r="B927" s="162"/>
      <c r="J927" s="162"/>
      <c r="K927" s="164"/>
    </row>
    <row r="928" spans="2:11" ht="15.75" customHeight="1" x14ac:dyDescent="0.35">
      <c r="B928" s="162"/>
      <c r="J928" s="162"/>
      <c r="K928" s="164"/>
    </row>
    <row r="929" spans="2:11" ht="15.75" customHeight="1" x14ac:dyDescent="0.35">
      <c r="B929" s="162"/>
      <c r="J929" s="162"/>
      <c r="K929" s="164"/>
    </row>
    <row r="930" spans="2:11" ht="15.75" customHeight="1" x14ac:dyDescent="0.35">
      <c r="B930" s="162"/>
      <c r="J930" s="162"/>
      <c r="K930" s="164"/>
    </row>
    <row r="931" spans="2:11" ht="15.75" customHeight="1" x14ac:dyDescent="0.35">
      <c r="B931" s="162"/>
      <c r="J931" s="162"/>
      <c r="K931" s="164"/>
    </row>
    <row r="932" spans="2:11" ht="15.75" customHeight="1" x14ac:dyDescent="0.35">
      <c r="B932" s="162"/>
      <c r="J932" s="162"/>
      <c r="K932" s="164"/>
    </row>
    <row r="933" spans="2:11" ht="15.75" customHeight="1" x14ac:dyDescent="0.35">
      <c r="B933" s="162"/>
      <c r="J933" s="162"/>
      <c r="K933" s="164"/>
    </row>
    <row r="934" spans="2:11" ht="15.75" customHeight="1" x14ac:dyDescent="0.35">
      <c r="B934" s="162"/>
      <c r="J934" s="162"/>
      <c r="K934" s="164"/>
    </row>
    <row r="935" spans="2:11" ht="15.75" customHeight="1" x14ac:dyDescent="0.35">
      <c r="B935" s="162"/>
      <c r="J935" s="162"/>
      <c r="K935" s="164"/>
    </row>
    <row r="936" spans="2:11" ht="15.75" customHeight="1" x14ac:dyDescent="0.35">
      <c r="B936" s="162"/>
      <c r="J936" s="162"/>
      <c r="K936" s="164"/>
    </row>
    <row r="937" spans="2:11" ht="15.75" customHeight="1" x14ac:dyDescent="0.35">
      <c r="B937" s="162"/>
      <c r="J937" s="162"/>
      <c r="K937" s="164"/>
    </row>
    <row r="938" spans="2:11" ht="15.75" customHeight="1" x14ac:dyDescent="0.35">
      <c r="B938" s="162"/>
      <c r="J938" s="162"/>
      <c r="K938" s="164"/>
    </row>
    <row r="939" spans="2:11" ht="15.75" customHeight="1" x14ac:dyDescent="0.35">
      <c r="B939" s="162"/>
      <c r="J939" s="162"/>
      <c r="K939" s="164"/>
    </row>
    <row r="940" spans="2:11" ht="15.75" customHeight="1" x14ac:dyDescent="0.35">
      <c r="B940" s="162"/>
      <c r="J940" s="162"/>
      <c r="K940" s="164"/>
    </row>
    <row r="941" spans="2:11" ht="15.75" customHeight="1" x14ac:dyDescent="0.35">
      <c r="B941" s="162"/>
      <c r="J941" s="162"/>
      <c r="K941" s="164"/>
    </row>
    <row r="942" spans="2:11" ht="15.75" customHeight="1" x14ac:dyDescent="0.35">
      <c r="B942" s="162"/>
      <c r="J942" s="162"/>
      <c r="K942" s="164"/>
    </row>
    <row r="943" spans="2:11" ht="15.75" customHeight="1" x14ac:dyDescent="0.35">
      <c r="B943" s="162"/>
      <c r="J943" s="162"/>
      <c r="K943" s="164"/>
    </row>
    <row r="944" spans="2:11" ht="15.75" customHeight="1" x14ac:dyDescent="0.35">
      <c r="B944" s="162"/>
      <c r="J944" s="162"/>
      <c r="K944" s="164"/>
    </row>
    <row r="945" spans="2:11" ht="15.75" customHeight="1" x14ac:dyDescent="0.35">
      <c r="B945" s="162"/>
      <c r="J945" s="162"/>
      <c r="K945" s="164"/>
    </row>
    <row r="946" spans="2:11" ht="15.75" customHeight="1" x14ac:dyDescent="0.35">
      <c r="B946" s="162"/>
      <c r="J946" s="162"/>
      <c r="K946" s="164"/>
    </row>
    <row r="947" spans="2:11" ht="15.75" customHeight="1" x14ac:dyDescent="0.35">
      <c r="B947" s="162"/>
      <c r="J947" s="162"/>
      <c r="K947" s="164"/>
    </row>
    <row r="948" spans="2:11" ht="15.75" customHeight="1" x14ac:dyDescent="0.35">
      <c r="B948" s="162"/>
      <c r="J948" s="162"/>
      <c r="K948" s="164"/>
    </row>
    <row r="949" spans="2:11" ht="15.75" customHeight="1" x14ac:dyDescent="0.35">
      <c r="B949" s="162"/>
      <c r="J949" s="162"/>
      <c r="K949" s="164"/>
    </row>
    <row r="950" spans="2:11" ht="15.75" customHeight="1" x14ac:dyDescent="0.35">
      <c r="B950" s="162"/>
      <c r="J950" s="162"/>
      <c r="K950" s="164"/>
    </row>
    <row r="951" spans="2:11" ht="15.75" customHeight="1" x14ac:dyDescent="0.35">
      <c r="B951" s="162"/>
      <c r="J951" s="162"/>
      <c r="K951" s="164"/>
    </row>
    <row r="952" spans="2:11" ht="15.75" customHeight="1" x14ac:dyDescent="0.35">
      <c r="B952" s="162"/>
      <c r="J952" s="162"/>
      <c r="K952" s="164"/>
    </row>
    <row r="953" spans="2:11" ht="15.75" customHeight="1" x14ac:dyDescent="0.35">
      <c r="B953" s="162"/>
      <c r="J953" s="162"/>
      <c r="K953" s="164"/>
    </row>
    <row r="954" spans="2:11" ht="15.75" customHeight="1" x14ac:dyDescent="0.35">
      <c r="B954" s="162"/>
      <c r="J954" s="162"/>
      <c r="K954" s="164"/>
    </row>
    <row r="955" spans="2:11" ht="15.75" customHeight="1" x14ac:dyDescent="0.35">
      <c r="B955" s="162"/>
      <c r="J955" s="162"/>
      <c r="K955" s="164"/>
    </row>
    <row r="956" spans="2:11" ht="15.75" customHeight="1" x14ac:dyDescent="0.35">
      <c r="B956" s="162"/>
      <c r="J956" s="162"/>
      <c r="K956" s="164"/>
    </row>
    <row r="957" spans="2:11" ht="15.75" customHeight="1" x14ac:dyDescent="0.35">
      <c r="B957" s="162"/>
      <c r="J957" s="162"/>
      <c r="K957" s="164"/>
    </row>
    <row r="958" spans="2:11" ht="15.75" customHeight="1" x14ac:dyDescent="0.35">
      <c r="B958" s="162"/>
      <c r="J958" s="162"/>
      <c r="K958" s="164"/>
    </row>
    <row r="959" spans="2:11" ht="15.75" customHeight="1" x14ac:dyDescent="0.35">
      <c r="B959" s="162"/>
      <c r="J959" s="162"/>
      <c r="K959" s="164"/>
    </row>
    <row r="960" spans="2:11" ht="15.75" customHeight="1" x14ac:dyDescent="0.35">
      <c r="B960" s="162"/>
      <c r="J960" s="162"/>
      <c r="K960" s="164"/>
    </row>
    <row r="961" spans="2:11" ht="15.75" customHeight="1" x14ac:dyDescent="0.35">
      <c r="B961" s="162"/>
      <c r="J961" s="162"/>
      <c r="K961" s="164"/>
    </row>
    <row r="962" spans="2:11" ht="15.75" customHeight="1" x14ac:dyDescent="0.35">
      <c r="B962" s="162"/>
      <c r="J962" s="162"/>
      <c r="K962" s="164"/>
    </row>
    <row r="963" spans="2:11" ht="15.75" customHeight="1" x14ac:dyDescent="0.35">
      <c r="B963" s="162"/>
      <c r="J963" s="162"/>
      <c r="K963" s="164"/>
    </row>
    <row r="964" spans="2:11" ht="15.75" customHeight="1" x14ac:dyDescent="0.35">
      <c r="B964" s="162"/>
      <c r="J964" s="162"/>
      <c r="K964" s="164"/>
    </row>
    <row r="965" spans="2:11" ht="15.75" customHeight="1" x14ac:dyDescent="0.35">
      <c r="B965" s="162"/>
      <c r="J965" s="162"/>
      <c r="K965" s="164"/>
    </row>
    <row r="966" spans="2:11" ht="15.75" customHeight="1" x14ac:dyDescent="0.35">
      <c r="B966" s="162"/>
      <c r="J966" s="162"/>
      <c r="K966" s="164"/>
    </row>
    <row r="967" spans="2:11" ht="15.75" customHeight="1" x14ac:dyDescent="0.35">
      <c r="B967" s="162"/>
      <c r="J967" s="162"/>
      <c r="K967" s="164"/>
    </row>
    <row r="968" spans="2:11" ht="15.75" customHeight="1" x14ac:dyDescent="0.35">
      <c r="B968" s="162"/>
      <c r="J968" s="162"/>
      <c r="K968" s="164"/>
    </row>
    <row r="969" spans="2:11" ht="15.75" customHeight="1" x14ac:dyDescent="0.35">
      <c r="B969" s="162"/>
      <c r="J969" s="162"/>
      <c r="K969" s="164"/>
    </row>
    <row r="970" spans="2:11" ht="15.75" customHeight="1" x14ac:dyDescent="0.35">
      <c r="B970" s="162"/>
      <c r="J970" s="162"/>
      <c r="K970" s="164"/>
    </row>
    <row r="971" spans="2:11" ht="15.75" customHeight="1" x14ac:dyDescent="0.35">
      <c r="B971" s="162"/>
      <c r="J971" s="162"/>
      <c r="K971" s="164"/>
    </row>
    <row r="972" spans="2:11" ht="15.75" customHeight="1" x14ac:dyDescent="0.35">
      <c r="B972" s="162"/>
      <c r="J972" s="162"/>
      <c r="K972" s="164"/>
    </row>
    <row r="973" spans="2:11" ht="15.75" customHeight="1" x14ac:dyDescent="0.35">
      <c r="B973" s="162"/>
      <c r="J973" s="162"/>
      <c r="K973" s="164"/>
    </row>
    <row r="974" spans="2:11" ht="15.75" customHeight="1" x14ac:dyDescent="0.35">
      <c r="B974" s="162"/>
      <c r="J974" s="162"/>
      <c r="K974" s="164"/>
    </row>
    <row r="975" spans="2:11" ht="15.75" customHeight="1" x14ac:dyDescent="0.35">
      <c r="B975" s="162"/>
      <c r="J975" s="162"/>
      <c r="K975" s="164"/>
    </row>
    <row r="976" spans="2:11" ht="15.75" customHeight="1" x14ac:dyDescent="0.35">
      <c r="B976" s="162"/>
      <c r="J976" s="162"/>
      <c r="K976" s="164"/>
    </row>
    <row r="977" spans="2:11" ht="15.75" customHeight="1" x14ac:dyDescent="0.35">
      <c r="B977" s="162"/>
      <c r="J977" s="162"/>
      <c r="K977" s="164"/>
    </row>
    <row r="978" spans="2:11" ht="15.75" customHeight="1" x14ac:dyDescent="0.35">
      <c r="B978" s="162"/>
      <c r="J978" s="162"/>
      <c r="K978" s="164"/>
    </row>
    <row r="979" spans="2:11" ht="15.75" customHeight="1" x14ac:dyDescent="0.35">
      <c r="B979" s="162"/>
      <c r="J979" s="162"/>
      <c r="K979" s="164"/>
    </row>
    <row r="980" spans="2:11" ht="15.75" customHeight="1" x14ac:dyDescent="0.35">
      <c r="B980" s="162"/>
      <c r="J980" s="162"/>
      <c r="K980" s="164"/>
    </row>
    <row r="981" spans="2:11" ht="15.75" customHeight="1" x14ac:dyDescent="0.35">
      <c r="B981" s="162"/>
      <c r="J981" s="162"/>
      <c r="K981" s="164"/>
    </row>
    <row r="982" spans="2:11" ht="15.75" customHeight="1" x14ac:dyDescent="0.35">
      <c r="B982" s="162"/>
      <c r="J982" s="162"/>
      <c r="K982" s="164"/>
    </row>
    <row r="983" spans="2:11" ht="15.75" customHeight="1" x14ac:dyDescent="0.35">
      <c r="B983" s="162"/>
      <c r="J983" s="162"/>
      <c r="K983" s="164"/>
    </row>
    <row r="984" spans="2:11" ht="15.75" customHeight="1" x14ac:dyDescent="0.35">
      <c r="B984" s="162"/>
      <c r="J984" s="162"/>
      <c r="K984" s="164"/>
    </row>
    <row r="985" spans="2:11" ht="15.75" customHeight="1" x14ac:dyDescent="0.35">
      <c r="B985" s="162"/>
      <c r="J985" s="162"/>
      <c r="K985" s="164"/>
    </row>
    <row r="986" spans="2:11" ht="15.75" customHeight="1" x14ac:dyDescent="0.35">
      <c r="B986" s="162"/>
      <c r="J986" s="162"/>
      <c r="K986" s="164"/>
    </row>
    <row r="987" spans="2:11" ht="15.75" customHeight="1" x14ac:dyDescent="0.35">
      <c r="B987" s="162"/>
      <c r="J987" s="162"/>
      <c r="K987" s="164"/>
    </row>
    <row r="988" spans="2:11" ht="15.75" customHeight="1" x14ac:dyDescent="0.35">
      <c r="B988" s="162"/>
      <c r="J988" s="162"/>
      <c r="K988" s="164"/>
    </row>
    <row r="989" spans="2:11" ht="15.75" customHeight="1" x14ac:dyDescent="0.35">
      <c r="B989" s="162"/>
      <c r="J989" s="162"/>
      <c r="K989" s="164"/>
    </row>
    <row r="990" spans="2:11" ht="15.75" customHeight="1" x14ac:dyDescent="0.35">
      <c r="B990" s="162"/>
      <c r="J990" s="162"/>
      <c r="K990" s="164"/>
    </row>
    <row r="991" spans="2:11" ht="15.75" customHeight="1" x14ac:dyDescent="0.35">
      <c r="B991" s="162"/>
      <c r="J991" s="162"/>
      <c r="K991" s="164"/>
    </row>
    <row r="992" spans="2:11" ht="15.75" customHeight="1" x14ac:dyDescent="0.35">
      <c r="B992" s="162"/>
      <c r="J992" s="162"/>
      <c r="K992" s="164"/>
    </row>
    <row r="993" spans="2:11" ht="15.75" customHeight="1" x14ac:dyDescent="0.35">
      <c r="B993" s="162"/>
      <c r="J993" s="162"/>
      <c r="K993" s="164"/>
    </row>
    <row r="994" spans="2:11" ht="15.75" customHeight="1" x14ac:dyDescent="0.35">
      <c r="B994" s="162"/>
      <c r="J994" s="162"/>
      <c r="K994" s="164"/>
    </row>
    <row r="995" spans="2:11" ht="15.75" customHeight="1" x14ac:dyDescent="0.35">
      <c r="B995" s="162"/>
      <c r="J995" s="162"/>
      <c r="K995" s="164"/>
    </row>
    <row r="996" spans="2:11" ht="15.75" customHeight="1" x14ac:dyDescent="0.35">
      <c r="B996" s="162"/>
      <c r="J996" s="162"/>
      <c r="K996" s="164"/>
    </row>
    <row r="997" spans="2:11" ht="15.75" customHeight="1" x14ac:dyDescent="0.35">
      <c r="B997" s="162"/>
      <c r="J997" s="162"/>
      <c r="K997" s="164"/>
    </row>
    <row r="998" spans="2:11" ht="15.75" customHeight="1" x14ac:dyDescent="0.35">
      <c r="B998" s="162"/>
      <c r="J998" s="162"/>
      <c r="K998" s="164"/>
    </row>
    <row r="999" spans="2:11" ht="15.75" customHeight="1" x14ac:dyDescent="0.35">
      <c r="B999" s="162"/>
      <c r="J999" s="162"/>
      <c r="K999" s="164"/>
    </row>
    <row r="1000" spans="2:11" ht="15.75" customHeight="1" x14ac:dyDescent="0.35">
      <c r="B1000" s="162"/>
      <c r="J1000" s="162"/>
      <c r="K1000" s="164"/>
    </row>
    <row r="1001" spans="2:11" ht="15.75" customHeight="1" x14ac:dyDescent="0.35">
      <c r="B1001" s="162"/>
      <c r="J1001" s="162"/>
      <c r="K1001" s="164"/>
    </row>
    <row r="1002" spans="2:11" ht="15.75" customHeight="1" x14ac:dyDescent="0.35">
      <c r="B1002" s="162"/>
      <c r="J1002" s="162"/>
      <c r="K1002" s="164"/>
    </row>
    <row r="1003" spans="2:11" ht="15.75" customHeight="1" x14ac:dyDescent="0.35">
      <c r="B1003" s="162"/>
      <c r="J1003" s="162"/>
      <c r="K1003" s="164"/>
    </row>
    <row r="1004" spans="2:11" ht="15.75" customHeight="1" x14ac:dyDescent="0.35">
      <c r="B1004" s="162"/>
      <c r="J1004" s="162"/>
      <c r="K1004" s="164"/>
    </row>
    <row r="1005" spans="2:11" ht="15.75" customHeight="1" x14ac:dyDescent="0.35">
      <c r="B1005" s="162"/>
      <c r="J1005" s="162"/>
      <c r="K1005" s="164"/>
    </row>
    <row r="1006" spans="2:11" ht="15.75" customHeight="1" x14ac:dyDescent="0.35">
      <c r="B1006" s="162"/>
      <c r="J1006" s="162"/>
      <c r="K1006" s="164"/>
    </row>
    <row r="1007" spans="2:11" ht="15.75" customHeight="1" x14ac:dyDescent="0.35">
      <c r="B1007" s="162"/>
      <c r="J1007" s="162"/>
      <c r="K1007" s="164"/>
    </row>
    <row r="1008" spans="2:11" ht="15.75" customHeight="1" x14ac:dyDescent="0.35">
      <c r="B1008" s="162"/>
      <c r="J1008" s="162"/>
      <c r="K1008" s="164"/>
    </row>
    <row r="1009" spans="2:11" ht="15.75" customHeight="1" x14ac:dyDescent="0.35">
      <c r="B1009" s="162"/>
      <c r="J1009" s="162"/>
      <c r="K1009" s="164"/>
    </row>
    <row r="1010" spans="2:11" ht="15.75" customHeight="1" x14ac:dyDescent="0.35">
      <c r="B1010" s="162"/>
      <c r="J1010" s="162"/>
      <c r="K1010" s="164"/>
    </row>
    <row r="1011" spans="2:11" ht="15.75" customHeight="1" x14ac:dyDescent="0.35">
      <c r="B1011" s="162"/>
      <c r="J1011" s="162"/>
      <c r="K1011" s="164"/>
    </row>
    <row r="1012" spans="2:11" ht="15.75" customHeight="1" x14ac:dyDescent="0.35">
      <c r="B1012" s="162"/>
      <c r="J1012" s="162"/>
      <c r="K1012" s="164"/>
    </row>
    <row r="1013" spans="2:11" ht="15.75" customHeight="1" x14ac:dyDescent="0.35">
      <c r="B1013" s="162"/>
      <c r="J1013" s="162"/>
      <c r="K1013" s="164"/>
    </row>
    <row r="1014" spans="2:11" ht="15.75" customHeight="1" x14ac:dyDescent="0.35">
      <c r="B1014" s="162"/>
      <c r="J1014" s="162"/>
      <c r="K1014" s="164"/>
    </row>
    <row r="1015" spans="2:11" ht="15.75" customHeight="1" x14ac:dyDescent="0.35">
      <c r="B1015" s="162"/>
      <c r="J1015" s="162"/>
      <c r="K1015" s="164"/>
    </row>
    <row r="1016" spans="2:11" ht="15.75" customHeight="1" x14ac:dyDescent="0.35">
      <c r="B1016" s="162"/>
      <c r="J1016" s="162"/>
      <c r="K1016" s="164"/>
    </row>
    <row r="1017" spans="2:11" ht="15.75" customHeight="1" x14ac:dyDescent="0.35">
      <c r="B1017" s="162"/>
      <c r="J1017" s="162"/>
      <c r="K1017" s="164"/>
    </row>
    <row r="1018" spans="2:11" ht="15.75" customHeight="1" x14ac:dyDescent="0.35">
      <c r="B1018" s="162"/>
      <c r="J1018" s="162"/>
      <c r="K1018" s="164"/>
    </row>
    <row r="1019" spans="2:11" ht="15.75" customHeight="1" x14ac:dyDescent="0.35">
      <c r="B1019" s="162"/>
      <c r="J1019" s="162"/>
      <c r="K1019" s="164"/>
    </row>
    <row r="1020" spans="2:11" ht="15.75" customHeight="1" x14ac:dyDescent="0.35">
      <c r="B1020" s="162"/>
      <c r="J1020" s="162"/>
      <c r="K1020" s="164"/>
    </row>
    <row r="1021" spans="2:11" ht="15.75" customHeight="1" x14ac:dyDescent="0.35">
      <c r="B1021" s="162"/>
      <c r="J1021" s="162"/>
      <c r="K1021" s="164"/>
    </row>
    <row r="1022" spans="2:11" ht="15.75" customHeight="1" x14ac:dyDescent="0.35">
      <c r="B1022" s="162"/>
      <c r="J1022" s="162"/>
      <c r="K1022" s="164"/>
    </row>
    <row r="1023" spans="2:11" ht="15.75" customHeight="1" x14ac:dyDescent="0.35">
      <c r="B1023" s="162"/>
      <c r="J1023" s="162"/>
      <c r="K1023" s="164"/>
    </row>
    <row r="1024" spans="2:11" ht="15.75" customHeight="1" x14ac:dyDescent="0.35">
      <c r="B1024" s="162"/>
      <c r="J1024" s="162"/>
      <c r="K1024" s="164"/>
    </row>
    <row r="1025" spans="2:11" ht="15.75" customHeight="1" x14ac:dyDescent="0.35">
      <c r="B1025" s="162"/>
      <c r="J1025" s="162"/>
      <c r="K1025" s="164"/>
    </row>
    <row r="1026" spans="2:11" ht="15.75" customHeight="1" x14ac:dyDescent="0.35">
      <c r="B1026" s="162"/>
      <c r="J1026" s="162"/>
      <c r="K1026" s="164"/>
    </row>
    <row r="1027" spans="2:11" ht="15.75" customHeight="1" x14ac:dyDescent="0.35">
      <c r="B1027" s="162"/>
      <c r="J1027" s="162"/>
      <c r="K1027" s="164"/>
    </row>
    <row r="1028" spans="2:11" ht="15.75" customHeight="1" x14ac:dyDescent="0.35">
      <c r="B1028" s="162"/>
      <c r="J1028" s="162"/>
      <c r="K1028" s="164"/>
    </row>
    <row r="1029" spans="2:11" ht="15.75" customHeight="1" x14ac:dyDescent="0.35">
      <c r="B1029" s="162"/>
      <c r="J1029" s="162"/>
      <c r="K1029" s="164"/>
    </row>
    <row r="1030" spans="2:11" ht="15.75" customHeight="1" x14ac:dyDescent="0.35">
      <c r="B1030" s="162"/>
      <c r="J1030" s="162"/>
      <c r="K1030" s="164"/>
    </row>
    <row r="1031" spans="2:11" ht="15.75" customHeight="1" x14ac:dyDescent="0.35">
      <c r="B1031" s="162"/>
      <c r="J1031" s="162"/>
      <c r="K1031" s="164"/>
    </row>
    <row r="1032" spans="2:11" ht="15.75" customHeight="1" x14ac:dyDescent="0.35">
      <c r="B1032" s="162"/>
      <c r="J1032" s="162"/>
      <c r="K1032" s="164"/>
    </row>
    <row r="1033" spans="2:11" ht="15.75" customHeight="1" x14ac:dyDescent="0.35">
      <c r="B1033" s="162"/>
      <c r="J1033" s="162"/>
      <c r="K1033" s="164"/>
    </row>
    <row r="1034" spans="2:11" ht="15.75" customHeight="1" x14ac:dyDescent="0.35">
      <c r="B1034" s="162"/>
      <c r="J1034" s="162"/>
      <c r="K1034" s="164"/>
    </row>
    <row r="1035" spans="2:11" ht="15.75" customHeight="1" x14ac:dyDescent="0.35">
      <c r="B1035" s="162"/>
      <c r="J1035" s="162"/>
      <c r="K1035" s="164"/>
    </row>
    <row r="1036" spans="2:11" ht="15.75" customHeight="1" x14ac:dyDescent="0.35">
      <c r="B1036" s="162"/>
      <c r="J1036" s="162"/>
      <c r="K1036" s="164"/>
    </row>
    <row r="1037" spans="2:11" ht="15.75" customHeight="1" x14ac:dyDescent="0.35">
      <c r="B1037" s="162"/>
      <c r="J1037" s="162"/>
      <c r="K1037" s="164"/>
    </row>
    <row r="1038" spans="2:11" ht="15.75" customHeight="1" x14ac:dyDescent="0.35">
      <c r="B1038" s="162"/>
      <c r="J1038" s="162"/>
      <c r="K1038" s="164"/>
    </row>
    <row r="1039" spans="2:11" ht="15.75" customHeight="1" x14ac:dyDescent="0.35">
      <c r="B1039" s="162"/>
      <c r="J1039" s="162"/>
      <c r="K1039" s="164"/>
    </row>
    <row r="1040" spans="2:11" ht="15.75" customHeight="1" x14ac:dyDescent="0.35">
      <c r="B1040" s="162"/>
      <c r="J1040" s="162"/>
      <c r="K1040" s="164"/>
    </row>
    <row r="1041" spans="2:11" ht="15.75" customHeight="1" x14ac:dyDescent="0.35">
      <c r="B1041" s="162"/>
      <c r="J1041" s="162"/>
      <c r="K1041" s="164"/>
    </row>
    <row r="1042" spans="2:11" ht="15.75" customHeight="1" x14ac:dyDescent="0.35">
      <c r="B1042" s="162"/>
      <c r="J1042" s="162"/>
      <c r="K1042" s="164"/>
    </row>
    <row r="1043" spans="2:11" ht="15.75" customHeight="1" x14ac:dyDescent="0.35">
      <c r="B1043" s="162"/>
      <c r="J1043" s="162"/>
      <c r="K1043" s="164"/>
    </row>
    <row r="1044" spans="2:11" ht="15.75" customHeight="1" x14ac:dyDescent="0.35">
      <c r="B1044" s="162"/>
      <c r="J1044" s="162"/>
      <c r="K1044" s="164"/>
    </row>
    <row r="1045" spans="2:11" ht="15.75" customHeight="1" x14ac:dyDescent="0.35">
      <c r="B1045" s="162"/>
      <c r="J1045" s="162"/>
      <c r="K1045" s="164"/>
    </row>
    <row r="1046" spans="2:11" ht="15.75" customHeight="1" x14ac:dyDescent="0.35">
      <c r="B1046" s="162"/>
      <c r="J1046" s="162"/>
      <c r="K1046" s="164"/>
    </row>
    <row r="1047" spans="2:11" ht="15.75" customHeight="1" x14ac:dyDescent="0.35">
      <c r="B1047" s="162"/>
      <c r="J1047" s="162"/>
      <c r="K1047" s="164"/>
    </row>
    <row r="1048" spans="2:11" ht="15.75" customHeight="1" x14ac:dyDescent="0.35">
      <c r="B1048" s="162"/>
      <c r="J1048" s="162"/>
      <c r="K1048" s="164"/>
    </row>
    <row r="1049" spans="2:11" ht="15.75" customHeight="1" x14ac:dyDescent="0.35">
      <c r="B1049" s="162"/>
      <c r="J1049" s="162"/>
      <c r="K1049" s="164"/>
    </row>
    <row r="1050" spans="2:11" ht="15.75" customHeight="1" x14ac:dyDescent="0.35">
      <c r="B1050" s="162"/>
      <c r="J1050" s="162"/>
      <c r="K1050" s="164"/>
    </row>
    <row r="1051" spans="2:11" ht="15.75" customHeight="1" x14ac:dyDescent="0.35">
      <c r="B1051" s="162"/>
      <c r="J1051" s="162"/>
      <c r="K1051" s="164"/>
    </row>
    <row r="1052" spans="2:11" ht="15.75" customHeight="1" x14ac:dyDescent="0.35">
      <c r="B1052" s="162"/>
      <c r="J1052" s="162"/>
      <c r="K1052" s="164"/>
    </row>
  </sheetData>
  <mergeCells count="12">
    <mergeCell ref="D190:J190"/>
    <mergeCell ref="D17:J17"/>
    <mergeCell ref="D32:J32"/>
    <mergeCell ref="D47:J47"/>
    <mergeCell ref="D62:J62"/>
    <mergeCell ref="D77:J77"/>
    <mergeCell ref="D90:J90"/>
    <mergeCell ref="D105:J105"/>
    <mergeCell ref="D132:J132"/>
    <mergeCell ref="D147:J147"/>
    <mergeCell ref="D160:J160"/>
    <mergeCell ref="D175:J175"/>
  </mergeCells>
  <pageMargins left="0.7" right="0.7" top="0.75" bottom="0.75" header="0" footer="0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1CD5F-6D08-4F6E-937E-4947A9A6DEFA}">
  <dimension ref="A1:J161"/>
  <sheetViews>
    <sheetView showGridLines="0" topLeftCell="A125" workbookViewId="0">
      <selection activeCell="A2" sqref="A2:D144"/>
    </sheetView>
  </sheetViews>
  <sheetFormatPr defaultColWidth="8.64453125" defaultRowHeight="12.7" x14ac:dyDescent="0.4"/>
  <cols>
    <col min="1" max="1" width="21.46875" style="42" customWidth="1"/>
    <col min="2" max="2" width="15.64453125" style="42" bestFit="1" customWidth="1"/>
    <col min="3" max="3" width="14" style="42" customWidth="1"/>
    <col min="4" max="4" width="1.05859375" style="84" customWidth="1"/>
    <col min="5" max="5" width="11.05859375" style="73" customWidth="1"/>
    <col min="6" max="6" width="8.3515625" style="73" bestFit="1" customWidth="1"/>
    <col min="7" max="7" width="6.234375" style="73" bestFit="1" customWidth="1"/>
    <col min="8" max="8" width="3.41015625" style="42" customWidth="1"/>
    <col min="9" max="9" width="9.703125" style="140" bestFit="1" customWidth="1"/>
    <col min="10" max="10" width="8.64453125" style="140"/>
    <col min="11" max="16384" width="8.64453125" style="42"/>
  </cols>
  <sheetData>
    <row r="1" spans="1:10" x14ac:dyDescent="0.4">
      <c r="A1" s="18" t="s">
        <v>41</v>
      </c>
      <c r="B1" s="18" t="s">
        <v>43</v>
      </c>
      <c r="C1" s="18" t="s">
        <v>42</v>
      </c>
      <c r="D1" s="114" t="s">
        <v>40</v>
      </c>
      <c r="E1" s="109" t="s">
        <v>52</v>
      </c>
      <c r="F1" s="81" t="s">
        <v>137</v>
      </c>
      <c r="G1" s="81" t="s">
        <v>138</v>
      </c>
      <c r="H1" s="138"/>
      <c r="I1" s="141">
        <v>46113</v>
      </c>
      <c r="J1" s="139" t="s">
        <v>417</v>
      </c>
    </row>
    <row r="2" spans="1:10" x14ac:dyDescent="0.4">
      <c r="A2" s="85" t="str">
        <f t="shared" ref="A2:A33" si="0">B2&amp; " " &amp;C2</f>
        <v>Julie Archer</v>
      </c>
      <c r="B2" t="s">
        <v>10</v>
      </c>
      <c r="C2" t="s">
        <v>186</v>
      </c>
      <c r="D2" s="115">
        <v>24836</v>
      </c>
      <c r="E2" s="110">
        <f t="shared" ref="E2:E33" ca="1" si="1">NOW()-D2</f>
        <v>21464.64572291667</v>
      </c>
      <c r="F2" s="86">
        <f t="shared" ref="F2:F33" si="2">MONTH(D2)</f>
        <v>12</v>
      </c>
      <c r="G2" s="86">
        <f t="shared" ref="G2:G33" si="3">DAY(D2)</f>
        <v>30</v>
      </c>
      <c r="H2" s="139" t="s">
        <v>418</v>
      </c>
      <c r="I2" s="139">
        <f t="shared" ref="I2:I33" si="4">DATEDIF(D2,I$1,"Y")</f>
        <v>58</v>
      </c>
      <c r="J2" s="139" t="str">
        <f t="shared" ref="J2:J33" si="5">IF(I2&lt;35,"0-34",IF(I2&lt;40,"35-39",IF(I2&lt;45,"40-44",IF(I2&lt;50,"45-49",IF(I2&lt;55,"50-54",IF(I2&lt;60,"55-59",IF(I2&lt;65,"60-64",IF(I2&lt;70,"65-69",IF(I2&lt;75,"70-74",IF(I2&lt;80,"75-79"))))))))))</f>
        <v>55-59</v>
      </c>
    </row>
    <row r="3" spans="1:10" x14ac:dyDescent="0.4">
      <c r="A3" s="85" t="str">
        <f t="shared" si="0"/>
        <v>William Arnold</v>
      </c>
      <c r="B3" t="s">
        <v>361</v>
      </c>
      <c r="C3" t="s">
        <v>293</v>
      </c>
      <c r="D3" s="115">
        <v>37349</v>
      </c>
      <c r="E3" s="110">
        <f t="shared" ca="1" si="1"/>
        <v>8951.6457229166699</v>
      </c>
      <c r="F3" s="86">
        <f t="shared" si="2"/>
        <v>4</v>
      </c>
      <c r="G3" s="86">
        <f t="shared" si="3"/>
        <v>3</v>
      </c>
      <c r="H3" s="139" t="s">
        <v>419</v>
      </c>
      <c r="I3" s="139">
        <f t="shared" si="4"/>
        <v>23</v>
      </c>
      <c r="J3" s="139" t="str">
        <f t="shared" si="5"/>
        <v>0-34</v>
      </c>
    </row>
    <row r="4" spans="1:10" x14ac:dyDescent="0.4">
      <c r="A4" s="94" t="str">
        <f t="shared" si="0"/>
        <v>Cris Arnold</v>
      </c>
      <c r="B4" t="s">
        <v>296</v>
      </c>
      <c r="C4" t="s">
        <v>293</v>
      </c>
      <c r="D4" s="115">
        <v>23980</v>
      </c>
      <c r="E4" s="110">
        <f t="shared" ca="1" si="1"/>
        <v>22320.64572291667</v>
      </c>
      <c r="F4" s="86">
        <f t="shared" si="2"/>
        <v>8</v>
      </c>
      <c r="G4" s="86">
        <f t="shared" si="3"/>
        <v>26</v>
      </c>
      <c r="H4" s="139" t="s">
        <v>418</v>
      </c>
      <c r="I4" s="139">
        <f t="shared" si="4"/>
        <v>60</v>
      </c>
      <c r="J4" s="139" t="str">
        <f t="shared" si="5"/>
        <v>60-64</v>
      </c>
    </row>
    <row r="5" spans="1:10" x14ac:dyDescent="0.4">
      <c r="A5" s="85" t="str">
        <f t="shared" si="0"/>
        <v>Kelly Bamford</v>
      </c>
      <c r="B5" t="s">
        <v>231</v>
      </c>
      <c r="C5" t="s">
        <v>49</v>
      </c>
      <c r="D5" s="115">
        <v>29057</v>
      </c>
      <c r="E5" s="110">
        <f t="shared" ca="1" si="1"/>
        <v>17243.64572291667</v>
      </c>
      <c r="F5" s="86">
        <f t="shared" si="2"/>
        <v>7</v>
      </c>
      <c r="G5" s="86">
        <f t="shared" si="3"/>
        <v>21</v>
      </c>
      <c r="H5" s="139" t="s">
        <v>418</v>
      </c>
      <c r="I5" s="139">
        <f t="shared" si="4"/>
        <v>46</v>
      </c>
      <c r="J5" s="139" t="str">
        <f t="shared" si="5"/>
        <v>45-49</v>
      </c>
    </row>
    <row r="6" spans="1:10" x14ac:dyDescent="0.4">
      <c r="A6" s="85" t="str">
        <f t="shared" si="0"/>
        <v>Mark Bamford</v>
      </c>
      <c r="B6" t="s">
        <v>50</v>
      </c>
      <c r="C6" t="s">
        <v>49</v>
      </c>
      <c r="D6" s="115">
        <v>27037</v>
      </c>
      <c r="E6" s="110">
        <f t="shared" ca="1" si="1"/>
        <v>19263.64572291667</v>
      </c>
      <c r="F6" s="86">
        <f t="shared" si="2"/>
        <v>1</v>
      </c>
      <c r="G6" s="86">
        <f t="shared" si="3"/>
        <v>8</v>
      </c>
      <c r="H6" s="139" t="s">
        <v>419</v>
      </c>
      <c r="I6" s="139">
        <f t="shared" si="4"/>
        <v>52</v>
      </c>
      <c r="J6" s="139" t="str">
        <f t="shared" si="5"/>
        <v>50-54</v>
      </c>
    </row>
    <row r="7" spans="1:10" x14ac:dyDescent="0.4">
      <c r="A7" s="85" t="str">
        <f t="shared" si="0"/>
        <v>Ian Bamford</v>
      </c>
      <c r="B7" t="s">
        <v>7</v>
      </c>
      <c r="C7" t="s">
        <v>49</v>
      </c>
      <c r="D7" s="115">
        <v>27037</v>
      </c>
      <c r="E7" s="110">
        <f t="shared" ca="1" si="1"/>
        <v>19263.64572291667</v>
      </c>
      <c r="F7" s="86">
        <f t="shared" si="2"/>
        <v>1</v>
      </c>
      <c r="G7" s="86">
        <f t="shared" si="3"/>
        <v>8</v>
      </c>
      <c r="H7" s="139" t="s">
        <v>419</v>
      </c>
      <c r="I7" s="139">
        <f t="shared" si="4"/>
        <v>52</v>
      </c>
      <c r="J7" s="139" t="str">
        <f t="shared" si="5"/>
        <v>50-54</v>
      </c>
    </row>
    <row r="8" spans="1:10" x14ac:dyDescent="0.4">
      <c r="A8" s="85" t="str">
        <f t="shared" si="0"/>
        <v>Nia Banfield</v>
      </c>
      <c r="B8" t="s">
        <v>362</v>
      </c>
      <c r="C8" t="s">
        <v>363</v>
      </c>
      <c r="D8" s="115">
        <v>32610</v>
      </c>
      <c r="E8" s="110">
        <f t="shared" ca="1" si="1"/>
        <v>13690.64572291667</v>
      </c>
      <c r="F8" s="86">
        <f t="shared" si="2"/>
        <v>4</v>
      </c>
      <c r="G8" s="86">
        <f t="shared" si="3"/>
        <v>12</v>
      </c>
      <c r="H8" s="139" t="s">
        <v>418</v>
      </c>
      <c r="I8" s="139">
        <f t="shared" si="4"/>
        <v>36</v>
      </c>
      <c r="J8" s="139" t="str">
        <f t="shared" si="5"/>
        <v>35-39</v>
      </c>
    </row>
    <row r="9" spans="1:10" x14ac:dyDescent="0.4">
      <c r="A9" s="85" t="str">
        <f t="shared" si="0"/>
        <v>Victoria Barber</v>
      </c>
      <c r="B9" t="s">
        <v>259</v>
      </c>
      <c r="C9" t="s">
        <v>468</v>
      </c>
      <c r="D9" s="115">
        <v>31295</v>
      </c>
      <c r="E9" s="110">
        <f t="shared" ca="1" si="1"/>
        <v>15005.64572291667</v>
      </c>
      <c r="F9" s="86">
        <f t="shared" si="2"/>
        <v>9</v>
      </c>
      <c r="G9" s="86">
        <f t="shared" si="3"/>
        <v>5</v>
      </c>
      <c r="H9" s="139" t="s">
        <v>418</v>
      </c>
      <c r="I9" s="139">
        <f t="shared" si="4"/>
        <v>40</v>
      </c>
      <c r="J9" s="139" t="str">
        <f t="shared" si="5"/>
        <v>40-44</v>
      </c>
    </row>
    <row r="10" spans="1:10" x14ac:dyDescent="0.4">
      <c r="A10" s="85" t="str">
        <f t="shared" si="0"/>
        <v>David Barham</v>
      </c>
      <c r="B10" t="s">
        <v>129</v>
      </c>
      <c r="C10" t="s">
        <v>160</v>
      </c>
      <c r="D10" s="115">
        <v>23700</v>
      </c>
      <c r="E10" s="110">
        <f t="shared" ca="1" si="1"/>
        <v>22600.64572291667</v>
      </c>
      <c r="F10" s="86">
        <f t="shared" si="2"/>
        <v>11</v>
      </c>
      <c r="G10" s="86">
        <f t="shared" si="3"/>
        <v>19</v>
      </c>
      <c r="H10" s="139" t="s">
        <v>419</v>
      </c>
      <c r="I10" s="139">
        <f t="shared" si="4"/>
        <v>61</v>
      </c>
      <c r="J10" s="139" t="str">
        <f t="shared" si="5"/>
        <v>60-64</v>
      </c>
    </row>
    <row r="11" spans="1:10" x14ac:dyDescent="0.4">
      <c r="A11" s="85" t="str">
        <f t="shared" si="0"/>
        <v>Sarah Barham</v>
      </c>
      <c r="B11" t="s">
        <v>161</v>
      </c>
      <c r="C11" t="s">
        <v>160</v>
      </c>
      <c r="D11" s="115">
        <v>23242</v>
      </c>
      <c r="E11" s="110">
        <f t="shared" ca="1" si="1"/>
        <v>23058.64572291667</v>
      </c>
      <c r="F11" s="86">
        <f t="shared" si="2"/>
        <v>8</v>
      </c>
      <c r="G11" s="86">
        <f t="shared" si="3"/>
        <v>19</v>
      </c>
      <c r="H11" s="139" t="s">
        <v>418</v>
      </c>
      <c r="I11" s="139">
        <f t="shared" si="4"/>
        <v>62</v>
      </c>
      <c r="J11" s="139" t="str">
        <f t="shared" si="5"/>
        <v>60-64</v>
      </c>
    </row>
    <row r="12" spans="1:10" x14ac:dyDescent="0.4">
      <c r="A12" s="85" t="str">
        <f t="shared" si="0"/>
        <v>Clare Baxter</v>
      </c>
      <c r="B12" t="s">
        <v>263</v>
      </c>
      <c r="C12" t="s">
        <v>264</v>
      </c>
      <c r="D12" s="115">
        <v>29799</v>
      </c>
      <c r="E12" s="110">
        <f t="shared" ca="1" si="1"/>
        <v>16501.64572291667</v>
      </c>
      <c r="F12" s="86">
        <f t="shared" si="2"/>
        <v>8</v>
      </c>
      <c r="G12" s="86">
        <f t="shared" si="3"/>
        <v>1</v>
      </c>
      <c r="H12" s="139" t="s">
        <v>418</v>
      </c>
      <c r="I12" s="139">
        <f t="shared" si="4"/>
        <v>44</v>
      </c>
      <c r="J12" s="139" t="str">
        <f t="shared" si="5"/>
        <v>40-44</v>
      </c>
    </row>
    <row r="13" spans="1:10" x14ac:dyDescent="0.4">
      <c r="A13" s="85" t="str">
        <f t="shared" si="0"/>
        <v>James Bennett</v>
      </c>
      <c r="B13" t="s">
        <v>9</v>
      </c>
      <c r="C13" t="s">
        <v>224</v>
      </c>
      <c r="D13" s="115">
        <v>33175</v>
      </c>
      <c r="E13" s="110">
        <f t="shared" ca="1" si="1"/>
        <v>13125.64572291667</v>
      </c>
      <c r="F13" s="86">
        <f t="shared" si="2"/>
        <v>10</v>
      </c>
      <c r="G13" s="86">
        <f t="shared" si="3"/>
        <v>29</v>
      </c>
      <c r="H13" s="139" t="s">
        <v>419</v>
      </c>
      <c r="I13" s="139">
        <f t="shared" si="4"/>
        <v>35</v>
      </c>
      <c r="J13" s="139" t="str">
        <f t="shared" si="5"/>
        <v>35-39</v>
      </c>
    </row>
    <row r="14" spans="1:10" x14ac:dyDescent="0.4">
      <c r="A14" s="85" t="str">
        <f t="shared" si="0"/>
        <v>Martin Bennett</v>
      </c>
      <c r="B14" t="s">
        <v>220</v>
      </c>
      <c r="C14" t="s">
        <v>224</v>
      </c>
      <c r="D14" s="115">
        <v>29359</v>
      </c>
      <c r="E14" s="110">
        <f t="shared" ca="1" si="1"/>
        <v>16941.64572291667</v>
      </c>
      <c r="F14" s="86">
        <f t="shared" si="2"/>
        <v>5</v>
      </c>
      <c r="G14" s="86">
        <f t="shared" si="3"/>
        <v>18</v>
      </c>
      <c r="H14" s="139" t="s">
        <v>419</v>
      </c>
      <c r="I14" s="139">
        <f t="shared" si="4"/>
        <v>45</v>
      </c>
      <c r="J14" s="139" t="str">
        <f t="shared" si="5"/>
        <v>45-49</v>
      </c>
    </row>
    <row r="15" spans="1:10" x14ac:dyDescent="0.4">
      <c r="A15" s="85" t="str">
        <f t="shared" si="0"/>
        <v>Adrian Bytheway</v>
      </c>
      <c r="B15" t="s">
        <v>232</v>
      </c>
      <c r="C15" t="s">
        <v>364</v>
      </c>
      <c r="D15" s="115">
        <v>25024</v>
      </c>
      <c r="E15" s="110">
        <f t="shared" ca="1" si="1"/>
        <v>21276.64572291667</v>
      </c>
      <c r="F15" s="86">
        <f t="shared" si="2"/>
        <v>7</v>
      </c>
      <c r="G15" s="86">
        <f t="shared" si="3"/>
        <v>5</v>
      </c>
      <c r="H15" s="139" t="s">
        <v>419</v>
      </c>
      <c r="I15" s="139">
        <f t="shared" si="4"/>
        <v>57</v>
      </c>
      <c r="J15" s="139" t="str">
        <f t="shared" si="5"/>
        <v>55-59</v>
      </c>
    </row>
    <row r="16" spans="1:10" x14ac:dyDescent="0.4">
      <c r="A16" s="85" t="str">
        <f t="shared" si="0"/>
        <v>Megan Chick</v>
      </c>
      <c r="B16" t="s">
        <v>301</v>
      </c>
      <c r="C16" t="s">
        <v>325</v>
      </c>
      <c r="D16" s="115">
        <v>34866</v>
      </c>
      <c r="E16" s="110">
        <f t="shared" ca="1" si="1"/>
        <v>11434.64572291667</v>
      </c>
      <c r="F16" s="86">
        <f t="shared" si="2"/>
        <v>6</v>
      </c>
      <c r="G16" s="86">
        <f t="shared" si="3"/>
        <v>16</v>
      </c>
      <c r="H16" s="139" t="s">
        <v>418</v>
      </c>
      <c r="I16" s="139">
        <f t="shared" si="4"/>
        <v>30</v>
      </c>
      <c r="J16" s="139" t="str">
        <f t="shared" si="5"/>
        <v>0-34</v>
      </c>
    </row>
    <row r="17" spans="1:10" x14ac:dyDescent="0.4">
      <c r="A17" s="85" t="str">
        <f t="shared" si="0"/>
        <v>Peter Clement</v>
      </c>
      <c r="B17" t="s">
        <v>215</v>
      </c>
      <c r="C17" t="s">
        <v>216</v>
      </c>
      <c r="D17" s="115">
        <v>23653</v>
      </c>
      <c r="E17" s="110">
        <f t="shared" ca="1" si="1"/>
        <v>22647.64572291667</v>
      </c>
      <c r="F17" s="86">
        <f t="shared" si="2"/>
        <v>10</v>
      </c>
      <c r="G17" s="86">
        <f t="shared" si="3"/>
        <v>3</v>
      </c>
      <c r="H17" s="139" t="s">
        <v>419</v>
      </c>
      <c r="I17" s="139">
        <f t="shared" si="4"/>
        <v>61</v>
      </c>
      <c r="J17" s="139" t="str">
        <f t="shared" si="5"/>
        <v>60-64</v>
      </c>
    </row>
    <row r="18" spans="1:10" x14ac:dyDescent="0.4">
      <c r="A18" s="85" t="str">
        <f t="shared" si="0"/>
        <v>Amelia Cunliffe</v>
      </c>
      <c r="B18" t="s">
        <v>365</v>
      </c>
      <c r="C18" t="s">
        <v>366</v>
      </c>
      <c r="D18" s="115">
        <v>27466</v>
      </c>
      <c r="E18" s="110">
        <f t="shared" ca="1" si="1"/>
        <v>18834.64572291667</v>
      </c>
      <c r="F18" s="86">
        <f t="shared" si="2"/>
        <v>3</v>
      </c>
      <c r="G18" s="86">
        <f t="shared" si="3"/>
        <v>13</v>
      </c>
      <c r="H18" s="139" t="s">
        <v>418</v>
      </c>
      <c r="I18" s="139">
        <f t="shared" si="4"/>
        <v>51</v>
      </c>
      <c r="J18" s="139" t="str">
        <f t="shared" si="5"/>
        <v>50-54</v>
      </c>
    </row>
    <row r="19" spans="1:10" x14ac:dyDescent="0.4">
      <c r="A19" s="85" t="str">
        <f t="shared" si="0"/>
        <v>Clare Daniel</v>
      </c>
      <c r="B19" s="42" t="s">
        <v>263</v>
      </c>
      <c r="C19" s="42" t="s">
        <v>591</v>
      </c>
      <c r="D19" s="115">
        <v>31662</v>
      </c>
      <c r="E19" s="110">
        <f t="shared" ca="1" si="1"/>
        <v>14638.64572291667</v>
      </c>
      <c r="F19" s="82">
        <f t="shared" si="2"/>
        <v>9</v>
      </c>
      <c r="G19" s="82">
        <f t="shared" si="3"/>
        <v>7</v>
      </c>
      <c r="H19" s="139" t="s">
        <v>419</v>
      </c>
      <c r="I19" s="139">
        <f t="shared" si="4"/>
        <v>39</v>
      </c>
      <c r="J19" s="139" t="str">
        <f t="shared" si="5"/>
        <v>35-39</v>
      </c>
    </row>
    <row r="20" spans="1:10" x14ac:dyDescent="0.4">
      <c r="A20" s="85" t="str">
        <f t="shared" si="0"/>
        <v>Vicky Davies</v>
      </c>
      <c r="B20" s="42" t="s">
        <v>397</v>
      </c>
      <c r="C20" s="42" t="s">
        <v>8</v>
      </c>
      <c r="D20" s="115">
        <v>33411</v>
      </c>
      <c r="E20" s="110">
        <f t="shared" ca="1" si="1"/>
        <v>12889.64572291667</v>
      </c>
      <c r="F20" s="82">
        <f t="shared" si="2"/>
        <v>6</v>
      </c>
      <c r="G20" s="82">
        <f t="shared" si="3"/>
        <v>22</v>
      </c>
      <c r="H20" s="139" t="s">
        <v>418</v>
      </c>
      <c r="I20" s="139">
        <f t="shared" si="4"/>
        <v>34</v>
      </c>
      <c r="J20" s="139" t="str">
        <f t="shared" si="5"/>
        <v>0-34</v>
      </c>
    </row>
    <row r="21" spans="1:10" x14ac:dyDescent="0.4">
      <c r="A21" s="85" t="str">
        <f t="shared" si="0"/>
        <v>STUART DAVIES</v>
      </c>
      <c r="B21" t="s">
        <v>368</v>
      </c>
      <c r="C21" t="s">
        <v>369</v>
      </c>
      <c r="D21" s="115">
        <v>28696</v>
      </c>
      <c r="E21" s="110">
        <f t="shared" ca="1" si="1"/>
        <v>17604.64572291667</v>
      </c>
      <c r="F21" s="86">
        <f t="shared" si="2"/>
        <v>7</v>
      </c>
      <c r="G21" s="86">
        <f t="shared" si="3"/>
        <v>25</v>
      </c>
      <c r="H21" s="139" t="s">
        <v>419</v>
      </c>
      <c r="I21" s="139">
        <f t="shared" si="4"/>
        <v>47</v>
      </c>
      <c r="J21" s="139" t="str">
        <f t="shared" si="5"/>
        <v>45-49</v>
      </c>
    </row>
    <row r="22" spans="1:10" x14ac:dyDescent="0.4">
      <c r="A22" s="85" t="str">
        <f t="shared" si="0"/>
        <v>Bob Davies</v>
      </c>
      <c r="B22" t="s">
        <v>367</v>
      </c>
      <c r="C22" t="s">
        <v>8</v>
      </c>
      <c r="D22" s="115">
        <v>27746</v>
      </c>
      <c r="E22" s="110">
        <f t="shared" ca="1" si="1"/>
        <v>18554.64572291667</v>
      </c>
      <c r="F22" s="86">
        <f t="shared" si="2"/>
        <v>12</v>
      </c>
      <c r="G22" s="86">
        <f t="shared" si="3"/>
        <v>18</v>
      </c>
      <c r="H22" s="139" t="s">
        <v>419</v>
      </c>
      <c r="I22" s="139">
        <f t="shared" si="4"/>
        <v>50</v>
      </c>
      <c r="J22" s="139" t="str">
        <f t="shared" si="5"/>
        <v>50-54</v>
      </c>
    </row>
    <row r="23" spans="1:10" x14ac:dyDescent="0.4">
      <c r="A23" s="85" t="str">
        <f t="shared" si="0"/>
        <v>Paul Davies</v>
      </c>
      <c r="B23" t="s">
        <v>25</v>
      </c>
      <c r="C23" t="s">
        <v>8</v>
      </c>
      <c r="D23" s="115">
        <v>26974</v>
      </c>
      <c r="E23" s="110">
        <f t="shared" ca="1" si="1"/>
        <v>19326.64572291667</v>
      </c>
      <c r="F23" s="86">
        <f t="shared" si="2"/>
        <v>11</v>
      </c>
      <c r="G23" s="86">
        <f t="shared" si="3"/>
        <v>6</v>
      </c>
      <c r="H23" s="139" t="s">
        <v>419</v>
      </c>
      <c r="I23" s="139">
        <f t="shared" si="4"/>
        <v>52</v>
      </c>
      <c r="J23" s="139" t="str">
        <f t="shared" si="5"/>
        <v>50-54</v>
      </c>
    </row>
    <row r="24" spans="1:10" x14ac:dyDescent="0.4">
      <c r="A24" s="85" t="str">
        <f t="shared" si="0"/>
        <v>James Davies</v>
      </c>
      <c r="B24" t="s">
        <v>9</v>
      </c>
      <c r="C24" t="s">
        <v>8</v>
      </c>
      <c r="D24" s="115">
        <v>24910</v>
      </c>
      <c r="E24" s="110">
        <f t="shared" ca="1" si="1"/>
        <v>21390.64572291667</v>
      </c>
      <c r="F24" s="86">
        <f t="shared" si="2"/>
        <v>3</v>
      </c>
      <c r="G24" s="86">
        <f t="shared" si="3"/>
        <v>13</v>
      </c>
      <c r="H24" s="139" t="s">
        <v>419</v>
      </c>
      <c r="I24" s="139">
        <f t="shared" si="4"/>
        <v>58</v>
      </c>
      <c r="J24" s="139" t="str">
        <f t="shared" si="5"/>
        <v>55-59</v>
      </c>
    </row>
    <row r="25" spans="1:10" x14ac:dyDescent="0.4">
      <c r="A25" s="85" t="str">
        <f t="shared" si="0"/>
        <v>Ed Davies</v>
      </c>
      <c r="B25" s="42" t="s">
        <v>185</v>
      </c>
      <c r="C25" t="s">
        <v>8</v>
      </c>
      <c r="D25" s="115">
        <v>23844</v>
      </c>
      <c r="E25" s="110">
        <f t="shared" ca="1" si="1"/>
        <v>22456.64572291667</v>
      </c>
      <c r="F25" s="86">
        <f t="shared" si="2"/>
        <v>4</v>
      </c>
      <c r="G25" s="86">
        <f t="shared" si="3"/>
        <v>12</v>
      </c>
      <c r="H25" s="139" t="s">
        <v>419</v>
      </c>
      <c r="I25" s="139">
        <f t="shared" si="4"/>
        <v>60</v>
      </c>
      <c r="J25" s="139" t="str">
        <f t="shared" si="5"/>
        <v>60-64</v>
      </c>
    </row>
    <row r="26" spans="1:10" x14ac:dyDescent="0.4">
      <c r="A26" s="85" t="str">
        <f t="shared" si="0"/>
        <v>Gavin Davies</v>
      </c>
      <c r="B26" t="s">
        <v>223</v>
      </c>
      <c r="C26" t="s">
        <v>8</v>
      </c>
      <c r="D26" s="115">
        <v>23254</v>
      </c>
      <c r="E26" s="110">
        <f t="shared" ca="1" si="1"/>
        <v>23046.64572291667</v>
      </c>
      <c r="F26" s="86">
        <f t="shared" si="2"/>
        <v>8</v>
      </c>
      <c r="G26" s="86">
        <f t="shared" si="3"/>
        <v>31</v>
      </c>
      <c r="H26" s="139" t="s">
        <v>419</v>
      </c>
      <c r="I26" s="139">
        <f t="shared" si="4"/>
        <v>62</v>
      </c>
      <c r="J26" s="139" t="str">
        <f t="shared" si="5"/>
        <v>60-64</v>
      </c>
    </row>
    <row r="27" spans="1:10" x14ac:dyDescent="0.4">
      <c r="A27" s="85" t="str">
        <f t="shared" si="0"/>
        <v>Cori Davies</v>
      </c>
      <c r="B27" t="s">
        <v>467</v>
      </c>
      <c r="C27" t="s">
        <v>8</v>
      </c>
      <c r="D27" s="115">
        <v>32150</v>
      </c>
      <c r="E27" s="110">
        <f t="shared" ca="1" si="1"/>
        <v>14150.64572291667</v>
      </c>
      <c r="F27" s="86">
        <f t="shared" si="2"/>
        <v>1</v>
      </c>
      <c r="G27" s="86">
        <f t="shared" si="3"/>
        <v>8</v>
      </c>
      <c r="H27" s="140" t="s">
        <v>419</v>
      </c>
      <c r="I27" s="139">
        <f t="shared" si="4"/>
        <v>38</v>
      </c>
      <c r="J27" s="139" t="str">
        <f t="shared" si="5"/>
        <v>35-39</v>
      </c>
    </row>
    <row r="28" spans="1:10" x14ac:dyDescent="0.4">
      <c r="A28" s="85" t="str">
        <f t="shared" si="0"/>
        <v>David Doherty</v>
      </c>
      <c r="B28" t="s">
        <v>129</v>
      </c>
      <c r="C28" t="s">
        <v>192</v>
      </c>
      <c r="D28" s="115">
        <v>19864</v>
      </c>
      <c r="E28" s="110">
        <f t="shared" ca="1" si="1"/>
        <v>26436.64572291667</v>
      </c>
      <c r="F28" s="86">
        <f t="shared" si="2"/>
        <v>5</v>
      </c>
      <c r="G28" s="86">
        <f t="shared" si="3"/>
        <v>20</v>
      </c>
      <c r="H28" s="139" t="s">
        <v>419</v>
      </c>
      <c r="I28" s="139">
        <f t="shared" si="4"/>
        <v>71</v>
      </c>
      <c r="J28" s="139" t="str">
        <f t="shared" si="5"/>
        <v>70-74</v>
      </c>
    </row>
    <row r="29" spans="1:10" x14ac:dyDescent="0.4">
      <c r="A29" s="85" t="str">
        <f t="shared" si="0"/>
        <v>Richard Donne</v>
      </c>
      <c r="B29" t="s">
        <v>12</v>
      </c>
      <c r="C29" t="s">
        <v>11</v>
      </c>
      <c r="D29" s="115">
        <v>22638</v>
      </c>
      <c r="E29" s="110">
        <f t="shared" ca="1" si="1"/>
        <v>23662.64572291667</v>
      </c>
      <c r="F29" s="86">
        <f t="shared" si="2"/>
        <v>12</v>
      </c>
      <c r="G29" s="86">
        <f t="shared" si="3"/>
        <v>23</v>
      </c>
      <c r="H29" s="139" t="s">
        <v>419</v>
      </c>
      <c r="I29" s="139">
        <f t="shared" si="4"/>
        <v>64</v>
      </c>
      <c r="J29" s="139" t="str">
        <f t="shared" si="5"/>
        <v>60-64</v>
      </c>
    </row>
    <row r="30" spans="1:10" x14ac:dyDescent="0.4">
      <c r="A30" s="85" t="str">
        <f t="shared" si="0"/>
        <v>Karen Dusgate</v>
      </c>
      <c r="B30" t="s">
        <v>218</v>
      </c>
      <c r="C30" t="s">
        <v>217</v>
      </c>
      <c r="D30" s="115">
        <v>23801</v>
      </c>
      <c r="E30" s="110">
        <f t="shared" ca="1" si="1"/>
        <v>22499.64572291667</v>
      </c>
      <c r="F30" s="86">
        <f t="shared" si="2"/>
        <v>2</v>
      </c>
      <c r="G30" s="86">
        <f t="shared" si="3"/>
        <v>28</v>
      </c>
      <c r="H30" s="139" t="s">
        <v>418</v>
      </c>
      <c r="I30" s="139">
        <f t="shared" si="4"/>
        <v>61</v>
      </c>
      <c r="J30" s="139" t="str">
        <f t="shared" si="5"/>
        <v>60-64</v>
      </c>
    </row>
    <row r="31" spans="1:10" x14ac:dyDescent="0.4">
      <c r="A31" s="85" t="str">
        <f t="shared" si="0"/>
        <v>Mark Eakins</v>
      </c>
      <c r="B31" t="s">
        <v>50</v>
      </c>
      <c r="C31" t="s">
        <v>13</v>
      </c>
      <c r="D31" s="115">
        <v>26023</v>
      </c>
      <c r="E31" s="110">
        <f t="shared" ca="1" si="1"/>
        <v>20277.64572291667</v>
      </c>
      <c r="F31" s="86">
        <f t="shared" si="2"/>
        <v>3</v>
      </c>
      <c r="G31" s="86">
        <f t="shared" si="3"/>
        <v>31</v>
      </c>
      <c r="H31" s="139" t="s">
        <v>419</v>
      </c>
      <c r="I31" s="139">
        <f t="shared" si="4"/>
        <v>55</v>
      </c>
      <c r="J31" s="139" t="str">
        <f t="shared" si="5"/>
        <v>55-59</v>
      </c>
    </row>
    <row r="32" spans="1:10" x14ac:dyDescent="0.4">
      <c r="A32" s="85" t="str">
        <f t="shared" si="0"/>
        <v>Louise Eakins</v>
      </c>
      <c r="B32" t="s">
        <v>14</v>
      </c>
      <c r="C32" t="s">
        <v>13</v>
      </c>
      <c r="D32" s="115">
        <v>25833</v>
      </c>
      <c r="E32" s="110">
        <f t="shared" ca="1" si="1"/>
        <v>20467.64572291667</v>
      </c>
      <c r="F32" s="86">
        <f t="shared" si="2"/>
        <v>9</v>
      </c>
      <c r="G32" s="86">
        <f t="shared" si="3"/>
        <v>22</v>
      </c>
      <c r="H32" s="139" t="s">
        <v>418</v>
      </c>
      <c r="I32" s="139">
        <f t="shared" si="4"/>
        <v>55</v>
      </c>
      <c r="J32" s="139" t="str">
        <f t="shared" si="5"/>
        <v>55-59</v>
      </c>
    </row>
    <row r="33" spans="1:10" x14ac:dyDescent="0.4">
      <c r="A33" s="85" t="str">
        <f t="shared" si="0"/>
        <v>Emma Edwards</v>
      </c>
      <c r="B33" t="s">
        <v>134</v>
      </c>
      <c r="C33" t="s">
        <v>269</v>
      </c>
      <c r="D33" s="115">
        <v>27580</v>
      </c>
      <c r="E33" s="110">
        <f t="shared" ca="1" si="1"/>
        <v>18720.64572291667</v>
      </c>
      <c r="F33" s="86">
        <f t="shared" si="2"/>
        <v>7</v>
      </c>
      <c r="G33" s="86">
        <f t="shared" si="3"/>
        <v>5</v>
      </c>
      <c r="H33" s="139" t="s">
        <v>418</v>
      </c>
      <c r="I33" s="139">
        <f t="shared" si="4"/>
        <v>50</v>
      </c>
      <c r="J33" s="139" t="str">
        <f t="shared" si="5"/>
        <v>50-54</v>
      </c>
    </row>
    <row r="34" spans="1:10" x14ac:dyDescent="0.4">
      <c r="A34" s="85" t="str">
        <f t="shared" ref="A34:A65" si="6">B34&amp; " " &amp;C34</f>
        <v>Dan Evans</v>
      </c>
      <c r="B34" s="42" t="s">
        <v>539</v>
      </c>
      <c r="C34" s="42" t="s">
        <v>211</v>
      </c>
      <c r="D34" s="115">
        <v>33118</v>
      </c>
      <c r="E34" s="110">
        <f t="shared" ref="E34:E65" ca="1" si="7">NOW()-D34</f>
        <v>13182.64572291667</v>
      </c>
      <c r="F34" s="86">
        <f t="shared" ref="F34:F65" si="8">MONTH(D34)</f>
        <v>9</v>
      </c>
      <c r="G34" s="86">
        <f t="shared" ref="G34:G65" si="9">DAY(D34)</f>
        <v>2</v>
      </c>
      <c r="H34" s="139" t="s">
        <v>418</v>
      </c>
      <c r="I34" s="139">
        <f t="shared" ref="I34:I65" si="10">DATEDIF(D34,I$1,"Y")</f>
        <v>35</v>
      </c>
      <c r="J34" s="139" t="str">
        <f t="shared" ref="J34:J65" si="11">IF(I34&lt;35,"0-34",IF(I34&lt;40,"35-39",IF(I34&lt;45,"40-44",IF(I34&lt;50,"45-49",IF(I34&lt;55,"50-54",IF(I34&lt;60,"55-59",IF(I34&lt;65,"60-64",IF(I34&lt;70,"65-69",IF(I34&lt;75,"70-74",IF(I34&lt;80,"75-79"))))))))))</f>
        <v>35-39</v>
      </c>
    </row>
    <row r="35" spans="1:10" x14ac:dyDescent="0.4">
      <c r="A35" s="85" t="str">
        <f t="shared" si="6"/>
        <v>Timothy Nigel Evans</v>
      </c>
      <c r="B35" t="s">
        <v>370</v>
      </c>
      <c r="C35" t="s">
        <v>211</v>
      </c>
      <c r="D35" s="115">
        <v>23851</v>
      </c>
      <c r="E35" s="110">
        <f t="shared" ca="1" si="7"/>
        <v>22449.64572291667</v>
      </c>
      <c r="F35" s="86">
        <f t="shared" si="8"/>
        <v>4</v>
      </c>
      <c r="G35" s="86">
        <f t="shared" si="9"/>
        <v>19</v>
      </c>
      <c r="H35" s="139" t="s">
        <v>419</v>
      </c>
      <c r="I35" s="139">
        <f t="shared" si="10"/>
        <v>60</v>
      </c>
      <c r="J35" s="139" t="str">
        <f t="shared" si="11"/>
        <v>60-64</v>
      </c>
    </row>
    <row r="36" spans="1:10" x14ac:dyDescent="0.4">
      <c r="A36" s="85" t="str">
        <f t="shared" si="6"/>
        <v>Angela Evans</v>
      </c>
      <c r="B36" s="42" t="s">
        <v>396</v>
      </c>
      <c r="C36" s="42" t="s">
        <v>211</v>
      </c>
      <c r="D36" s="115">
        <v>23779</v>
      </c>
      <c r="E36" s="110">
        <f t="shared" ca="1" si="7"/>
        <v>22521.64572291667</v>
      </c>
      <c r="F36" s="82">
        <f t="shared" si="8"/>
        <v>2</v>
      </c>
      <c r="G36" s="82">
        <f t="shared" si="9"/>
        <v>6</v>
      </c>
      <c r="H36" s="139" t="s">
        <v>418</v>
      </c>
      <c r="I36" s="139">
        <f t="shared" si="10"/>
        <v>61</v>
      </c>
      <c r="J36" s="139" t="str">
        <f t="shared" si="11"/>
        <v>60-64</v>
      </c>
    </row>
    <row r="37" spans="1:10" x14ac:dyDescent="0.4">
      <c r="A37" s="85" t="str">
        <f t="shared" si="6"/>
        <v>Eiri Evans-Jones</v>
      </c>
      <c r="B37" t="s">
        <v>16</v>
      </c>
      <c r="C37" t="s">
        <v>256</v>
      </c>
      <c r="D37" s="115">
        <v>28784</v>
      </c>
      <c r="E37" s="110">
        <f t="shared" ca="1" si="7"/>
        <v>17516.64572291667</v>
      </c>
      <c r="F37" s="86">
        <f t="shared" si="8"/>
        <v>10</v>
      </c>
      <c r="G37" s="86">
        <f t="shared" si="9"/>
        <v>21</v>
      </c>
      <c r="H37" s="139" t="s">
        <v>418</v>
      </c>
      <c r="I37" s="139">
        <f t="shared" si="10"/>
        <v>47</v>
      </c>
      <c r="J37" s="139" t="str">
        <f t="shared" si="11"/>
        <v>45-49</v>
      </c>
    </row>
    <row r="38" spans="1:10" x14ac:dyDescent="0.4">
      <c r="A38" s="85" t="str">
        <f t="shared" si="6"/>
        <v>Emma Fielding</v>
      </c>
      <c r="B38" t="s">
        <v>134</v>
      </c>
      <c r="C38" t="s">
        <v>354</v>
      </c>
      <c r="D38" s="115">
        <v>31508</v>
      </c>
      <c r="E38" s="110">
        <f t="shared" ca="1" si="7"/>
        <v>14792.64572291667</v>
      </c>
      <c r="F38" s="86">
        <f t="shared" si="8"/>
        <v>4</v>
      </c>
      <c r="G38" s="86">
        <f t="shared" si="9"/>
        <v>6</v>
      </c>
      <c r="H38" s="139" t="s">
        <v>418</v>
      </c>
      <c r="I38" s="139">
        <f t="shared" si="10"/>
        <v>39</v>
      </c>
      <c r="J38" s="139" t="str">
        <f t="shared" si="11"/>
        <v>35-39</v>
      </c>
    </row>
    <row r="39" spans="1:10" x14ac:dyDescent="0.4">
      <c r="A39" s="85" t="str">
        <f t="shared" si="6"/>
        <v>Christian Fox</v>
      </c>
      <c r="B39" t="s">
        <v>348</v>
      </c>
      <c r="C39" t="s">
        <v>349</v>
      </c>
      <c r="D39" s="115">
        <v>27190</v>
      </c>
      <c r="E39" s="110">
        <f t="shared" ca="1" si="7"/>
        <v>19110.64572291667</v>
      </c>
      <c r="F39" s="86">
        <f t="shared" si="8"/>
        <v>6</v>
      </c>
      <c r="G39" s="86">
        <f t="shared" si="9"/>
        <v>10</v>
      </c>
      <c r="H39" s="139" t="s">
        <v>419</v>
      </c>
      <c r="I39" s="139">
        <f t="shared" si="10"/>
        <v>51</v>
      </c>
      <c r="J39" s="139" t="str">
        <f t="shared" si="11"/>
        <v>50-54</v>
      </c>
    </row>
    <row r="40" spans="1:10" x14ac:dyDescent="0.4">
      <c r="A40" s="85" t="str">
        <f t="shared" si="6"/>
        <v>Anthony Fox</v>
      </c>
      <c r="B40" t="s">
        <v>209</v>
      </c>
      <c r="C40" t="s">
        <v>349</v>
      </c>
      <c r="D40" s="115">
        <v>23561</v>
      </c>
      <c r="E40" s="110">
        <f t="shared" ca="1" si="7"/>
        <v>22739.64572291667</v>
      </c>
      <c r="F40" s="86">
        <f t="shared" si="8"/>
        <v>7</v>
      </c>
      <c r="G40" s="86">
        <f t="shared" si="9"/>
        <v>3</v>
      </c>
      <c r="H40" s="139" t="s">
        <v>419</v>
      </c>
      <c r="I40" s="139">
        <f t="shared" si="10"/>
        <v>61</v>
      </c>
      <c r="J40" s="139" t="str">
        <f t="shared" si="11"/>
        <v>60-64</v>
      </c>
    </row>
    <row r="41" spans="1:10" x14ac:dyDescent="0.4">
      <c r="A41" s="85" t="str">
        <f t="shared" si="6"/>
        <v>Chris Freestone</v>
      </c>
      <c r="B41" t="s">
        <v>147</v>
      </c>
      <c r="C41" t="s">
        <v>403</v>
      </c>
      <c r="D41" s="115">
        <v>34710</v>
      </c>
      <c r="E41" s="110">
        <f t="shared" ca="1" si="7"/>
        <v>11590.64572291667</v>
      </c>
      <c r="F41" s="86">
        <f t="shared" si="8"/>
        <v>1</v>
      </c>
      <c r="G41" s="86">
        <f t="shared" si="9"/>
        <v>11</v>
      </c>
      <c r="H41" s="139" t="s">
        <v>419</v>
      </c>
      <c r="I41" s="139">
        <f t="shared" si="10"/>
        <v>31</v>
      </c>
      <c r="J41" s="139" t="str">
        <f t="shared" si="11"/>
        <v>0-34</v>
      </c>
    </row>
    <row r="42" spans="1:10" x14ac:dyDescent="0.4">
      <c r="A42" s="85" t="str">
        <f t="shared" si="6"/>
        <v>Debbie Gibbs</v>
      </c>
      <c r="B42" t="s">
        <v>371</v>
      </c>
      <c r="C42" t="s">
        <v>372</v>
      </c>
      <c r="D42" s="115">
        <v>28495</v>
      </c>
      <c r="E42" s="110">
        <f t="shared" ca="1" si="7"/>
        <v>17805.64572291667</v>
      </c>
      <c r="F42" s="86">
        <f t="shared" si="8"/>
        <v>1</v>
      </c>
      <c r="G42" s="86">
        <f t="shared" si="9"/>
        <v>5</v>
      </c>
      <c r="H42" s="139" t="s">
        <v>418</v>
      </c>
      <c r="I42" s="139">
        <f t="shared" si="10"/>
        <v>48</v>
      </c>
      <c r="J42" s="139" t="str">
        <f t="shared" si="11"/>
        <v>45-49</v>
      </c>
    </row>
    <row r="43" spans="1:10" x14ac:dyDescent="0.4">
      <c r="A43" s="85" t="str">
        <f t="shared" si="6"/>
        <v>Laura Gilbert</v>
      </c>
      <c r="B43" t="s">
        <v>46</v>
      </c>
      <c r="C43" t="s">
        <v>265</v>
      </c>
      <c r="D43" s="115">
        <v>32953</v>
      </c>
      <c r="E43" s="110">
        <f t="shared" ca="1" si="7"/>
        <v>13347.64572291667</v>
      </c>
      <c r="F43" s="86">
        <f t="shared" si="8"/>
        <v>3</v>
      </c>
      <c r="G43" s="86">
        <f t="shared" si="9"/>
        <v>21</v>
      </c>
      <c r="H43" s="139" t="s">
        <v>418</v>
      </c>
      <c r="I43" s="139">
        <f t="shared" si="10"/>
        <v>36</v>
      </c>
      <c r="J43" s="139" t="str">
        <f t="shared" si="11"/>
        <v>35-39</v>
      </c>
    </row>
    <row r="44" spans="1:10" x14ac:dyDescent="0.4">
      <c r="A44" s="85" t="str">
        <f t="shared" si="6"/>
        <v>Mark Gosney</v>
      </c>
      <c r="B44" t="s">
        <v>50</v>
      </c>
      <c r="C44" t="s">
        <v>258</v>
      </c>
      <c r="D44" s="115">
        <v>29010</v>
      </c>
      <c r="E44" s="110">
        <f t="shared" ca="1" si="7"/>
        <v>17290.64572291667</v>
      </c>
      <c r="F44" s="86">
        <f t="shared" si="8"/>
        <v>6</v>
      </c>
      <c r="G44" s="86">
        <f t="shared" si="9"/>
        <v>4</v>
      </c>
      <c r="H44" s="139" t="s">
        <v>419</v>
      </c>
      <c r="I44" s="139">
        <f t="shared" si="10"/>
        <v>46</v>
      </c>
      <c r="J44" s="139" t="str">
        <f t="shared" si="11"/>
        <v>45-49</v>
      </c>
    </row>
    <row r="45" spans="1:10" x14ac:dyDescent="0.4">
      <c r="A45" s="85" t="str">
        <f t="shared" si="6"/>
        <v>Michelle Grey</v>
      </c>
      <c r="B45" t="s">
        <v>222</v>
      </c>
      <c r="C45" t="s">
        <v>357</v>
      </c>
      <c r="D45" s="115">
        <v>29464</v>
      </c>
      <c r="E45" s="110">
        <f t="shared" ca="1" si="7"/>
        <v>16836.64572291667</v>
      </c>
      <c r="F45" s="86">
        <f t="shared" si="8"/>
        <v>8</v>
      </c>
      <c r="G45" s="86">
        <f t="shared" si="9"/>
        <v>31</v>
      </c>
      <c r="H45" s="139" t="s">
        <v>418</v>
      </c>
      <c r="I45" s="139">
        <f t="shared" si="10"/>
        <v>45</v>
      </c>
      <c r="J45" s="139" t="str">
        <f t="shared" si="11"/>
        <v>45-49</v>
      </c>
    </row>
    <row r="46" spans="1:10" x14ac:dyDescent="0.4">
      <c r="A46" s="85" t="str">
        <f t="shared" si="6"/>
        <v>Sam Grunhut</v>
      </c>
      <c r="B46" s="42" t="s">
        <v>353</v>
      </c>
      <c r="C46" t="s">
        <v>352</v>
      </c>
      <c r="D46" s="115">
        <v>34963</v>
      </c>
      <c r="E46" s="110">
        <f t="shared" ca="1" si="7"/>
        <v>11337.64572291667</v>
      </c>
      <c r="F46" s="86">
        <f t="shared" si="8"/>
        <v>9</v>
      </c>
      <c r="G46" s="86">
        <f t="shared" si="9"/>
        <v>21</v>
      </c>
      <c r="H46" s="139" t="s">
        <v>419</v>
      </c>
      <c r="I46" s="139">
        <f t="shared" si="10"/>
        <v>30</v>
      </c>
      <c r="J46" s="139" t="str">
        <f t="shared" si="11"/>
        <v>0-34</v>
      </c>
    </row>
    <row r="47" spans="1:10" x14ac:dyDescent="0.4">
      <c r="A47" s="85" t="str">
        <f t="shared" si="6"/>
        <v>Sophie Grunhut</v>
      </c>
      <c r="B47" t="s">
        <v>592</v>
      </c>
      <c r="C47" t="s">
        <v>352</v>
      </c>
      <c r="D47" s="115">
        <v>35598</v>
      </c>
      <c r="E47" s="110">
        <f t="shared" ca="1" si="7"/>
        <v>10702.64572291667</v>
      </c>
      <c r="F47" s="86">
        <f t="shared" si="8"/>
        <v>6</v>
      </c>
      <c r="G47" s="86">
        <f t="shared" si="9"/>
        <v>17</v>
      </c>
      <c r="H47" s="139" t="s">
        <v>418</v>
      </c>
      <c r="I47" s="139">
        <f t="shared" si="10"/>
        <v>28</v>
      </c>
      <c r="J47" s="139" t="str">
        <f t="shared" si="11"/>
        <v>0-34</v>
      </c>
    </row>
    <row r="48" spans="1:10" x14ac:dyDescent="0.4">
      <c r="A48" s="85" t="str">
        <f t="shared" si="6"/>
        <v>Laura Hall</v>
      </c>
      <c r="B48" t="s">
        <v>46</v>
      </c>
      <c r="C48" t="s">
        <v>17</v>
      </c>
      <c r="D48" s="115">
        <v>22947</v>
      </c>
      <c r="E48" s="110">
        <f t="shared" ca="1" si="7"/>
        <v>23353.64572291667</v>
      </c>
      <c r="F48" s="86">
        <f t="shared" si="8"/>
        <v>10</v>
      </c>
      <c r="G48" s="86">
        <f t="shared" si="9"/>
        <v>28</v>
      </c>
      <c r="H48" s="139" t="s">
        <v>418</v>
      </c>
      <c r="I48" s="139">
        <f t="shared" si="10"/>
        <v>63</v>
      </c>
      <c r="J48" s="139" t="str">
        <f t="shared" si="11"/>
        <v>60-64</v>
      </c>
    </row>
    <row r="49" spans="1:10" x14ac:dyDescent="0.4">
      <c r="A49" s="85" t="str">
        <f t="shared" si="6"/>
        <v>Dean Hardie</v>
      </c>
      <c r="B49" t="s">
        <v>19</v>
      </c>
      <c r="C49" t="s">
        <v>18</v>
      </c>
      <c r="D49" s="115">
        <v>21571</v>
      </c>
      <c r="E49" s="110">
        <f t="shared" ca="1" si="7"/>
        <v>24729.64572291667</v>
      </c>
      <c r="F49" s="86">
        <f t="shared" si="8"/>
        <v>1</v>
      </c>
      <c r="G49" s="86">
        <f t="shared" si="9"/>
        <v>21</v>
      </c>
      <c r="H49" s="139" t="s">
        <v>419</v>
      </c>
      <c r="I49" s="139">
        <f t="shared" si="10"/>
        <v>67</v>
      </c>
      <c r="J49" s="139" t="str">
        <f t="shared" si="11"/>
        <v>65-69</v>
      </c>
    </row>
    <row r="50" spans="1:10" x14ac:dyDescent="0.4">
      <c r="A50" s="85" t="str">
        <f t="shared" si="6"/>
        <v>Vicky Harris</v>
      </c>
      <c r="B50" t="s">
        <v>397</v>
      </c>
      <c r="C50" t="s">
        <v>405</v>
      </c>
      <c r="D50" s="115">
        <v>31046</v>
      </c>
      <c r="E50" s="110">
        <f t="shared" ca="1" si="7"/>
        <v>15254.64572291667</v>
      </c>
      <c r="F50" s="86">
        <f t="shared" si="8"/>
        <v>12</v>
      </c>
      <c r="G50" s="86">
        <f t="shared" si="9"/>
        <v>30</v>
      </c>
      <c r="H50" s="139" t="s">
        <v>418</v>
      </c>
      <c r="I50" s="139">
        <f t="shared" si="10"/>
        <v>41</v>
      </c>
      <c r="J50" s="139" t="str">
        <f t="shared" si="11"/>
        <v>40-44</v>
      </c>
    </row>
    <row r="51" spans="1:10" x14ac:dyDescent="0.4">
      <c r="A51" s="85" t="str">
        <f t="shared" si="6"/>
        <v>Alyson Heard</v>
      </c>
      <c r="B51" t="s">
        <v>112</v>
      </c>
      <c r="C51" t="s">
        <v>111</v>
      </c>
      <c r="D51" s="115">
        <v>22711</v>
      </c>
      <c r="E51" s="110">
        <f t="shared" ca="1" si="7"/>
        <v>23589.64572291667</v>
      </c>
      <c r="F51" s="86">
        <f t="shared" si="8"/>
        <v>3</v>
      </c>
      <c r="G51" s="86">
        <f t="shared" si="9"/>
        <v>6</v>
      </c>
      <c r="H51" s="139" t="s">
        <v>418</v>
      </c>
      <c r="I51" s="139">
        <f t="shared" si="10"/>
        <v>64</v>
      </c>
      <c r="J51" s="139" t="str">
        <f t="shared" si="11"/>
        <v>60-64</v>
      </c>
    </row>
    <row r="52" spans="1:10" x14ac:dyDescent="0.4">
      <c r="A52" s="85" t="str">
        <f t="shared" si="6"/>
        <v>Francis Heron</v>
      </c>
      <c r="B52" t="s">
        <v>341</v>
      </c>
      <c r="C52" t="s">
        <v>255</v>
      </c>
      <c r="D52" s="115">
        <v>19634</v>
      </c>
      <c r="E52" s="110">
        <f t="shared" ca="1" si="7"/>
        <v>26666.64572291667</v>
      </c>
      <c r="F52" s="86">
        <f t="shared" si="8"/>
        <v>10</v>
      </c>
      <c r="G52" s="86">
        <f t="shared" si="9"/>
        <v>2</v>
      </c>
      <c r="H52" s="139" t="s">
        <v>419</v>
      </c>
      <c r="I52" s="139">
        <f t="shared" si="10"/>
        <v>72</v>
      </c>
      <c r="J52" s="139" t="str">
        <f t="shared" si="11"/>
        <v>70-74</v>
      </c>
    </row>
    <row r="53" spans="1:10" x14ac:dyDescent="0.4">
      <c r="A53" s="85" t="str">
        <f t="shared" si="6"/>
        <v>Alex Heron</v>
      </c>
      <c r="B53" t="s">
        <v>235</v>
      </c>
      <c r="C53" t="s">
        <v>255</v>
      </c>
      <c r="D53" s="115">
        <v>17867</v>
      </c>
      <c r="E53" s="110">
        <f t="shared" ca="1" si="7"/>
        <v>28433.64572291667</v>
      </c>
      <c r="F53" s="86">
        <f t="shared" si="8"/>
        <v>11</v>
      </c>
      <c r="G53" s="86">
        <f t="shared" si="9"/>
        <v>30</v>
      </c>
      <c r="H53" s="139" t="s">
        <v>419</v>
      </c>
      <c r="I53" s="139">
        <f t="shared" si="10"/>
        <v>77</v>
      </c>
      <c r="J53" s="139" t="str">
        <f t="shared" si="11"/>
        <v>75-79</v>
      </c>
    </row>
    <row r="54" spans="1:10" x14ac:dyDescent="0.4">
      <c r="A54" s="85" t="str">
        <f t="shared" si="6"/>
        <v>Victoria Holmes</v>
      </c>
      <c r="B54" t="s">
        <v>259</v>
      </c>
      <c r="C54" t="s">
        <v>20</v>
      </c>
      <c r="D54" s="115">
        <v>35280</v>
      </c>
      <c r="E54" s="110">
        <f t="shared" ca="1" si="7"/>
        <v>11020.64572291667</v>
      </c>
      <c r="F54" s="86">
        <f t="shared" si="8"/>
        <v>8</v>
      </c>
      <c r="G54" s="86">
        <f t="shared" si="9"/>
        <v>3</v>
      </c>
      <c r="H54" s="139" t="s">
        <v>418</v>
      </c>
      <c r="I54" s="139">
        <f t="shared" si="10"/>
        <v>29</v>
      </c>
      <c r="J54" s="139" t="str">
        <f t="shared" si="11"/>
        <v>0-34</v>
      </c>
    </row>
    <row r="55" spans="1:10" x14ac:dyDescent="0.4">
      <c r="A55" s="85" t="str">
        <f t="shared" si="6"/>
        <v>Lynn Holmes</v>
      </c>
      <c r="B55" t="s">
        <v>21</v>
      </c>
      <c r="C55" t="s">
        <v>20</v>
      </c>
      <c r="D55" s="115">
        <v>22738</v>
      </c>
      <c r="E55" s="110">
        <f t="shared" ca="1" si="7"/>
        <v>23562.64572291667</v>
      </c>
      <c r="F55" s="86">
        <f t="shared" si="8"/>
        <v>4</v>
      </c>
      <c r="G55" s="86">
        <f t="shared" si="9"/>
        <v>2</v>
      </c>
      <c r="H55" s="139" t="s">
        <v>418</v>
      </c>
      <c r="I55" s="139">
        <f t="shared" si="10"/>
        <v>63</v>
      </c>
      <c r="J55" s="139" t="str">
        <f t="shared" si="11"/>
        <v>60-64</v>
      </c>
    </row>
    <row r="56" spans="1:10" x14ac:dyDescent="0.4">
      <c r="A56" s="85" t="str">
        <f t="shared" si="6"/>
        <v>Kim Holohan</v>
      </c>
      <c r="B56" t="s">
        <v>23</v>
      </c>
      <c r="C56" t="s">
        <v>22</v>
      </c>
      <c r="D56" s="115">
        <v>20889</v>
      </c>
      <c r="E56" s="110">
        <f t="shared" ca="1" si="7"/>
        <v>25411.64572291667</v>
      </c>
      <c r="F56" s="86">
        <f t="shared" si="8"/>
        <v>3</v>
      </c>
      <c r="G56" s="86">
        <f t="shared" si="9"/>
        <v>10</v>
      </c>
      <c r="H56" s="139" t="s">
        <v>418</v>
      </c>
      <c r="I56" s="139">
        <f t="shared" si="10"/>
        <v>69</v>
      </c>
      <c r="J56" s="139" t="str">
        <f t="shared" si="11"/>
        <v>65-69</v>
      </c>
    </row>
    <row r="57" spans="1:10" x14ac:dyDescent="0.4">
      <c r="A57" s="85" t="str">
        <f t="shared" si="6"/>
        <v>John Holohan</v>
      </c>
      <c r="B57" t="s">
        <v>24</v>
      </c>
      <c r="C57" t="s">
        <v>22</v>
      </c>
      <c r="D57" s="115">
        <v>18059</v>
      </c>
      <c r="E57" s="110">
        <f t="shared" ca="1" si="7"/>
        <v>28241.64572291667</v>
      </c>
      <c r="F57" s="86">
        <f t="shared" si="8"/>
        <v>6</v>
      </c>
      <c r="G57" s="86">
        <f t="shared" si="9"/>
        <v>10</v>
      </c>
      <c r="H57" s="139" t="s">
        <v>419</v>
      </c>
      <c r="I57" s="139">
        <f t="shared" si="10"/>
        <v>76</v>
      </c>
      <c r="J57" s="139" t="str">
        <f t="shared" si="11"/>
        <v>75-79</v>
      </c>
    </row>
    <row r="58" spans="1:10" x14ac:dyDescent="0.4">
      <c r="A58" s="85" t="str">
        <f t="shared" si="6"/>
        <v>Jo Hughes-Dowdle</v>
      </c>
      <c r="B58" s="42" t="s">
        <v>273</v>
      </c>
      <c r="C58" t="s">
        <v>139</v>
      </c>
      <c r="D58" s="115">
        <v>25305</v>
      </c>
      <c r="E58" s="110">
        <f t="shared" ca="1" si="7"/>
        <v>20995.64572291667</v>
      </c>
      <c r="F58" s="86">
        <f t="shared" si="8"/>
        <v>4</v>
      </c>
      <c r="G58" s="86">
        <f t="shared" si="9"/>
        <v>12</v>
      </c>
      <c r="H58" s="139" t="s">
        <v>418</v>
      </c>
      <c r="I58" s="139">
        <f t="shared" si="10"/>
        <v>56</v>
      </c>
      <c r="J58" s="139" t="str">
        <f t="shared" si="11"/>
        <v>55-59</v>
      </c>
    </row>
    <row r="59" spans="1:10" x14ac:dyDescent="0.4">
      <c r="A59" s="85" t="str">
        <f t="shared" si="6"/>
        <v>Christine Hurdidge</v>
      </c>
      <c r="B59" t="s">
        <v>27</v>
      </c>
      <c r="C59" t="s">
        <v>26</v>
      </c>
      <c r="D59" s="115">
        <v>18832</v>
      </c>
      <c r="E59" s="110">
        <f t="shared" ca="1" si="7"/>
        <v>27468.64572291667</v>
      </c>
      <c r="F59" s="86">
        <f t="shared" si="8"/>
        <v>7</v>
      </c>
      <c r="G59" s="86">
        <f t="shared" si="9"/>
        <v>23</v>
      </c>
      <c r="H59" s="139" t="s">
        <v>418</v>
      </c>
      <c r="I59" s="139">
        <f t="shared" si="10"/>
        <v>74</v>
      </c>
      <c r="J59" s="139" t="str">
        <f t="shared" si="11"/>
        <v>70-74</v>
      </c>
    </row>
    <row r="60" spans="1:10" x14ac:dyDescent="0.4">
      <c r="A60" s="85" t="str">
        <f t="shared" si="6"/>
        <v>Ceri Isaac</v>
      </c>
      <c r="B60" t="s">
        <v>596</v>
      </c>
      <c r="C60" t="s">
        <v>597</v>
      </c>
      <c r="D60" s="115">
        <v>31920</v>
      </c>
      <c r="E60" s="110">
        <f t="shared" ca="1" si="7"/>
        <v>14380.64572291667</v>
      </c>
      <c r="F60" s="86">
        <f t="shared" si="8"/>
        <v>5</v>
      </c>
      <c r="G60" s="86">
        <f t="shared" si="9"/>
        <v>23</v>
      </c>
      <c r="H60" s="139" t="s">
        <v>419</v>
      </c>
      <c r="I60" s="139">
        <f t="shared" si="10"/>
        <v>38</v>
      </c>
      <c r="J60" s="139" t="str">
        <f t="shared" si="11"/>
        <v>35-39</v>
      </c>
    </row>
    <row r="61" spans="1:10" x14ac:dyDescent="0.4">
      <c r="A61" s="85" t="str">
        <f t="shared" si="6"/>
        <v>Meaghan Jenkins</v>
      </c>
      <c r="B61" s="42" t="s">
        <v>457</v>
      </c>
      <c r="C61" s="42" t="s">
        <v>105</v>
      </c>
      <c r="D61" s="115">
        <v>40856</v>
      </c>
      <c r="E61" s="110">
        <f t="shared" ca="1" si="7"/>
        <v>5444.6457229166699</v>
      </c>
      <c r="F61" s="82">
        <f t="shared" si="8"/>
        <v>11</v>
      </c>
      <c r="G61" s="82">
        <f t="shared" si="9"/>
        <v>9</v>
      </c>
      <c r="H61" s="140"/>
      <c r="I61" s="139">
        <f t="shared" si="10"/>
        <v>14</v>
      </c>
      <c r="J61" s="139" t="str">
        <f t="shared" si="11"/>
        <v>0-34</v>
      </c>
    </row>
    <row r="62" spans="1:10" x14ac:dyDescent="0.4">
      <c r="A62" s="85" t="str">
        <f t="shared" si="6"/>
        <v>Paul Jenkins</v>
      </c>
      <c r="B62" t="s">
        <v>25</v>
      </c>
      <c r="C62" t="s">
        <v>105</v>
      </c>
      <c r="D62" s="115">
        <v>28209</v>
      </c>
      <c r="E62" s="110">
        <f t="shared" ca="1" si="7"/>
        <v>18091.64572291667</v>
      </c>
      <c r="F62" s="86">
        <f t="shared" si="8"/>
        <v>3</v>
      </c>
      <c r="G62" s="86">
        <f t="shared" si="9"/>
        <v>25</v>
      </c>
      <c r="H62" s="139" t="s">
        <v>419</v>
      </c>
      <c r="I62" s="139">
        <f t="shared" si="10"/>
        <v>49</v>
      </c>
      <c r="J62" s="139" t="str">
        <f t="shared" si="11"/>
        <v>45-49</v>
      </c>
    </row>
    <row r="63" spans="1:10" x14ac:dyDescent="0.4">
      <c r="A63" s="85" t="str">
        <f t="shared" si="6"/>
        <v>Helen Jenkins</v>
      </c>
      <c r="B63" t="s">
        <v>174</v>
      </c>
      <c r="C63" t="s">
        <v>105</v>
      </c>
      <c r="D63" s="115">
        <v>24756</v>
      </c>
      <c r="E63" s="110">
        <f t="shared" ca="1" si="7"/>
        <v>21544.64572291667</v>
      </c>
      <c r="F63" s="86">
        <f t="shared" si="8"/>
        <v>10</v>
      </c>
      <c r="G63" s="86">
        <f t="shared" si="9"/>
        <v>11</v>
      </c>
      <c r="H63" s="139" t="s">
        <v>418</v>
      </c>
      <c r="I63" s="139">
        <f t="shared" si="10"/>
        <v>58</v>
      </c>
      <c r="J63" s="139" t="str">
        <f t="shared" si="11"/>
        <v>55-59</v>
      </c>
    </row>
    <row r="64" spans="1:10" x14ac:dyDescent="0.4">
      <c r="A64" s="85" t="str">
        <f t="shared" si="6"/>
        <v>Mark Jenkins</v>
      </c>
      <c r="B64" t="s">
        <v>50</v>
      </c>
      <c r="C64" t="s">
        <v>105</v>
      </c>
      <c r="D64" s="115">
        <v>23058</v>
      </c>
      <c r="E64" s="110">
        <f t="shared" ca="1" si="7"/>
        <v>23242.64572291667</v>
      </c>
      <c r="F64" s="86">
        <f t="shared" si="8"/>
        <v>2</v>
      </c>
      <c r="G64" s="86">
        <f t="shared" si="9"/>
        <v>16</v>
      </c>
      <c r="H64" s="139" t="s">
        <v>419</v>
      </c>
      <c r="I64" s="139">
        <f t="shared" si="10"/>
        <v>63</v>
      </c>
      <c r="J64" s="139" t="str">
        <f t="shared" si="11"/>
        <v>60-64</v>
      </c>
    </row>
    <row r="65" spans="1:10" x14ac:dyDescent="0.4">
      <c r="A65" s="85" t="str">
        <f t="shared" si="6"/>
        <v>Karl Johns</v>
      </c>
      <c r="B65" t="s">
        <v>257</v>
      </c>
      <c r="C65" t="s">
        <v>225</v>
      </c>
      <c r="D65" s="115">
        <v>27311</v>
      </c>
      <c r="E65" s="110">
        <f t="shared" ca="1" si="7"/>
        <v>18989.64572291667</v>
      </c>
      <c r="F65" s="86">
        <f t="shared" si="8"/>
        <v>10</v>
      </c>
      <c r="G65" s="86">
        <f t="shared" si="9"/>
        <v>9</v>
      </c>
      <c r="H65" s="139" t="s">
        <v>419</v>
      </c>
      <c r="I65" s="139">
        <f t="shared" si="10"/>
        <v>51</v>
      </c>
      <c r="J65" s="139" t="str">
        <f t="shared" si="11"/>
        <v>50-54</v>
      </c>
    </row>
    <row r="66" spans="1:10" x14ac:dyDescent="0.4">
      <c r="A66" s="85" t="str">
        <f t="shared" ref="A66:A97" si="12">B66&amp; " " &amp;C66</f>
        <v>Stewart Johnson</v>
      </c>
      <c r="B66" t="s">
        <v>266</v>
      </c>
      <c r="C66" t="s">
        <v>267</v>
      </c>
      <c r="D66" s="115">
        <v>27773</v>
      </c>
      <c r="E66" s="110">
        <f t="shared" ref="E66:E97" ca="1" si="13">NOW()-D66</f>
        <v>18527.64572291667</v>
      </c>
      <c r="F66" s="86">
        <f t="shared" ref="F66:F97" si="14">MONTH(D66)</f>
        <v>1</v>
      </c>
      <c r="G66" s="86">
        <f t="shared" ref="G66:G97" si="15">DAY(D66)</f>
        <v>14</v>
      </c>
      <c r="H66" s="139" t="s">
        <v>419</v>
      </c>
      <c r="I66" s="139">
        <f t="shared" ref="I66:I97" si="16">DATEDIF(D66,I$1,"Y")</f>
        <v>50</v>
      </c>
      <c r="J66" s="139" t="str">
        <f t="shared" ref="J66:J97" si="17">IF(I66&lt;35,"0-34",IF(I66&lt;40,"35-39",IF(I66&lt;45,"40-44",IF(I66&lt;50,"45-49",IF(I66&lt;55,"50-54",IF(I66&lt;60,"55-59",IF(I66&lt;65,"60-64",IF(I66&lt;70,"65-69",IF(I66&lt;75,"70-74",IF(I66&lt;80,"75-79"))))))))))</f>
        <v>50-54</v>
      </c>
    </row>
    <row r="67" spans="1:10" x14ac:dyDescent="0.4">
      <c r="A67" s="85" t="str">
        <f t="shared" si="12"/>
        <v>Stephen Jones</v>
      </c>
      <c r="B67" t="s">
        <v>351</v>
      </c>
      <c r="C67" t="s">
        <v>28</v>
      </c>
      <c r="D67" s="115">
        <v>35318</v>
      </c>
      <c r="E67" s="110">
        <f t="shared" ca="1" si="13"/>
        <v>10982.64572291667</v>
      </c>
      <c r="F67" s="86">
        <f t="shared" si="14"/>
        <v>9</v>
      </c>
      <c r="G67" s="86">
        <f t="shared" si="15"/>
        <v>10</v>
      </c>
      <c r="H67" s="139" t="s">
        <v>419</v>
      </c>
      <c r="I67" s="139">
        <f t="shared" si="16"/>
        <v>29</v>
      </c>
      <c r="J67" s="139" t="str">
        <f t="shared" si="17"/>
        <v>0-34</v>
      </c>
    </row>
    <row r="68" spans="1:10" x14ac:dyDescent="0.4">
      <c r="A68" s="85" t="str">
        <f t="shared" si="12"/>
        <v>Aron Jones</v>
      </c>
      <c r="B68" t="s">
        <v>125</v>
      </c>
      <c r="C68" t="s">
        <v>28</v>
      </c>
      <c r="D68" s="115">
        <v>31037</v>
      </c>
      <c r="E68" s="110">
        <f t="shared" ca="1" si="13"/>
        <v>15263.64572291667</v>
      </c>
      <c r="F68" s="86">
        <f t="shared" si="14"/>
        <v>12</v>
      </c>
      <c r="G68" s="86">
        <f t="shared" si="15"/>
        <v>21</v>
      </c>
      <c r="H68" s="139" t="s">
        <v>419</v>
      </c>
      <c r="I68" s="139">
        <f t="shared" si="16"/>
        <v>41</v>
      </c>
      <c r="J68" s="139" t="str">
        <f t="shared" si="17"/>
        <v>40-44</v>
      </c>
    </row>
    <row r="69" spans="1:10" x14ac:dyDescent="0.4">
      <c r="A69" s="85" t="str">
        <f t="shared" si="12"/>
        <v>Rob Jones</v>
      </c>
      <c r="B69" t="s">
        <v>278</v>
      </c>
      <c r="C69" t="s">
        <v>28</v>
      </c>
      <c r="D69" s="115">
        <v>29568</v>
      </c>
      <c r="E69" s="110">
        <f t="shared" ca="1" si="13"/>
        <v>16732.64572291667</v>
      </c>
      <c r="F69" s="86">
        <f t="shared" si="14"/>
        <v>12</v>
      </c>
      <c r="G69" s="86">
        <f t="shared" si="15"/>
        <v>13</v>
      </c>
      <c r="H69" s="139" t="s">
        <v>419</v>
      </c>
      <c r="I69" s="139">
        <f t="shared" si="16"/>
        <v>45</v>
      </c>
      <c r="J69" s="139" t="str">
        <f t="shared" si="17"/>
        <v>45-49</v>
      </c>
    </row>
    <row r="70" spans="1:10" x14ac:dyDescent="0.4">
      <c r="A70" s="85" t="str">
        <f t="shared" si="12"/>
        <v>Anthony Jones</v>
      </c>
      <c r="B70" t="s">
        <v>209</v>
      </c>
      <c r="C70" t="s">
        <v>28</v>
      </c>
      <c r="D70" s="115">
        <v>26410</v>
      </c>
      <c r="E70" s="110">
        <f t="shared" ca="1" si="13"/>
        <v>19890.64572291667</v>
      </c>
      <c r="F70" s="86">
        <f t="shared" si="14"/>
        <v>4</v>
      </c>
      <c r="G70" s="86">
        <f t="shared" si="15"/>
        <v>21</v>
      </c>
      <c r="H70" s="139" t="s">
        <v>419</v>
      </c>
      <c r="I70" s="139">
        <f t="shared" si="16"/>
        <v>53</v>
      </c>
      <c r="J70" s="139" t="str">
        <f t="shared" si="17"/>
        <v>50-54</v>
      </c>
    </row>
    <row r="71" spans="1:10" x14ac:dyDescent="0.4">
      <c r="A71" s="85" t="str">
        <f t="shared" si="12"/>
        <v>Steve Jones</v>
      </c>
      <c r="B71" t="s">
        <v>32</v>
      </c>
      <c r="C71" t="s">
        <v>28</v>
      </c>
      <c r="D71" s="115">
        <v>21324</v>
      </c>
      <c r="E71" s="110">
        <f t="shared" ca="1" si="13"/>
        <v>24976.64572291667</v>
      </c>
      <c r="F71" s="86">
        <f t="shared" si="14"/>
        <v>5</v>
      </c>
      <c r="G71" s="86">
        <f t="shared" si="15"/>
        <v>19</v>
      </c>
      <c r="H71" s="139" t="s">
        <v>419</v>
      </c>
      <c r="I71" s="139">
        <f t="shared" si="16"/>
        <v>67</v>
      </c>
      <c r="J71" s="139" t="str">
        <f t="shared" si="17"/>
        <v>65-69</v>
      </c>
    </row>
    <row r="72" spans="1:10" x14ac:dyDescent="0.4">
      <c r="A72" s="85" t="str">
        <f t="shared" si="12"/>
        <v>Bev Jones</v>
      </c>
      <c r="B72" s="42" t="s">
        <v>282</v>
      </c>
      <c r="C72" t="s">
        <v>28</v>
      </c>
      <c r="D72" s="115">
        <v>21214</v>
      </c>
      <c r="E72" s="110">
        <f t="shared" ca="1" si="13"/>
        <v>25086.64572291667</v>
      </c>
      <c r="F72" s="86">
        <f t="shared" si="14"/>
        <v>1</v>
      </c>
      <c r="G72" s="86">
        <f t="shared" si="15"/>
        <v>29</v>
      </c>
      <c r="H72" s="139" t="s">
        <v>418</v>
      </c>
      <c r="I72" s="139">
        <f t="shared" si="16"/>
        <v>68</v>
      </c>
      <c r="J72" s="139" t="str">
        <f t="shared" si="17"/>
        <v>65-69</v>
      </c>
    </row>
    <row r="73" spans="1:10" x14ac:dyDescent="0.4">
      <c r="A73" s="85" t="str">
        <f t="shared" si="12"/>
        <v>Meinir Jones</v>
      </c>
      <c r="B73" t="s">
        <v>165</v>
      </c>
      <c r="C73" t="s">
        <v>28</v>
      </c>
      <c r="D73" s="115">
        <v>20055</v>
      </c>
      <c r="E73" s="110">
        <f t="shared" ca="1" si="13"/>
        <v>26245.64572291667</v>
      </c>
      <c r="F73" s="86">
        <f t="shared" si="14"/>
        <v>11</v>
      </c>
      <c r="G73" s="86">
        <f t="shared" si="15"/>
        <v>27</v>
      </c>
      <c r="H73" s="139" t="s">
        <v>418</v>
      </c>
      <c r="I73" s="139">
        <f t="shared" si="16"/>
        <v>71</v>
      </c>
      <c r="J73" s="139" t="str">
        <f t="shared" si="17"/>
        <v>70-74</v>
      </c>
    </row>
    <row r="74" spans="1:10" x14ac:dyDescent="0.4">
      <c r="A74" s="85" t="str">
        <f t="shared" si="12"/>
        <v>Rosemarie Jones</v>
      </c>
      <c r="B74" t="s">
        <v>373</v>
      </c>
      <c r="C74" t="s">
        <v>28</v>
      </c>
      <c r="D74" s="115">
        <v>20047</v>
      </c>
      <c r="E74" s="110">
        <f t="shared" ca="1" si="13"/>
        <v>26253.64572291667</v>
      </c>
      <c r="F74" s="86">
        <f t="shared" si="14"/>
        <v>11</v>
      </c>
      <c r="G74" s="86">
        <f t="shared" si="15"/>
        <v>19</v>
      </c>
      <c r="H74" s="139" t="s">
        <v>418</v>
      </c>
      <c r="I74" s="139">
        <f t="shared" si="16"/>
        <v>71</v>
      </c>
      <c r="J74" s="139" t="str">
        <f t="shared" si="17"/>
        <v>70-74</v>
      </c>
    </row>
    <row r="75" spans="1:10" x14ac:dyDescent="0.4">
      <c r="A75" s="85" t="str">
        <f t="shared" si="12"/>
        <v>Terry Jones</v>
      </c>
      <c r="B75" t="s">
        <v>374</v>
      </c>
      <c r="C75" t="s">
        <v>28</v>
      </c>
      <c r="D75" s="115">
        <v>19147</v>
      </c>
      <c r="E75" s="110">
        <f t="shared" ca="1" si="13"/>
        <v>27153.64572291667</v>
      </c>
      <c r="F75" s="86">
        <f t="shared" si="14"/>
        <v>6</v>
      </c>
      <c r="G75" s="86">
        <f t="shared" si="15"/>
        <v>2</v>
      </c>
      <c r="H75" s="139" t="s">
        <v>418</v>
      </c>
      <c r="I75" s="139">
        <f t="shared" si="16"/>
        <v>73</v>
      </c>
      <c r="J75" s="139" t="str">
        <f t="shared" si="17"/>
        <v>70-74</v>
      </c>
    </row>
    <row r="76" spans="1:10" x14ac:dyDescent="0.4">
      <c r="A76" s="85" t="str">
        <f t="shared" si="12"/>
        <v>Leighton Jones</v>
      </c>
      <c r="B76" t="s">
        <v>29</v>
      </c>
      <c r="C76" t="s">
        <v>28</v>
      </c>
      <c r="D76" s="115">
        <v>17420</v>
      </c>
      <c r="E76" s="110">
        <f t="shared" ca="1" si="13"/>
        <v>28880.64572291667</v>
      </c>
      <c r="F76" s="86">
        <f t="shared" si="14"/>
        <v>9</v>
      </c>
      <c r="G76" s="86">
        <f t="shared" si="15"/>
        <v>10</v>
      </c>
      <c r="H76" s="139" t="s">
        <v>419</v>
      </c>
      <c r="I76" s="139">
        <f t="shared" si="16"/>
        <v>78</v>
      </c>
      <c r="J76" s="139" t="str">
        <f t="shared" si="17"/>
        <v>75-79</v>
      </c>
    </row>
    <row r="77" spans="1:10" x14ac:dyDescent="0.4">
      <c r="A77" s="85" t="str">
        <f t="shared" si="12"/>
        <v>Caroline Jones I</v>
      </c>
      <c r="B77" t="s">
        <v>35</v>
      </c>
      <c r="C77" t="s">
        <v>461</v>
      </c>
      <c r="D77" s="115">
        <v>26195</v>
      </c>
      <c r="E77" s="110">
        <f t="shared" ca="1" si="13"/>
        <v>20105.64572291667</v>
      </c>
      <c r="F77" s="86">
        <f t="shared" si="14"/>
        <v>9</v>
      </c>
      <c r="G77" s="86">
        <f t="shared" si="15"/>
        <v>19</v>
      </c>
      <c r="H77" s="139" t="s">
        <v>418</v>
      </c>
      <c r="I77" s="139">
        <f t="shared" si="16"/>
        <v>54</v>
      </c>
      <c r="J77" s="139" t="str">
        <f t="shared" si="17"/>
        <v>50-54</v>
      </c>
    </row>
    <row r="78" spans="1:10" x14ac:dyDescent="0.4">
      <c r="A78" s="85" t="str">
        <f t="shared" si="12"/>
        <v>Caroline Jones II</v>
      </c>
      <c r="B78" t="s">
        <v>35</v>
      </c>
      <c r="C78" t="s">
        <v>459</v>
      </c>
      <c r="D78" s="115">
        <v>22004</v>
      </c>
      <c r="E78" s="110">
        <f t="shared" ca="1" si="13"/>
        <v>24296.64572291667</v>
      </c>
      <c r="F78" s="86">
        <f t="shared" si="14"/>
        <v>3</v>
      </c>
      <c r="G78" s="86">
        <f t="shared" si="15"/>
        <v>29</v>
      </c>
      <c r="H78" s="139" t="s">
        <v>418</v>
      </c>
      <c r="I78" s="139">
        <f t="shared" si="16"/>
        <v>66</v>
      </c>
      <c r="J78" s="139" t="str">
        <f t="shared" si="17"/>
        <v>65-69</v>
      </c>
    </row>
    <row r="79" spans="1:10" x14ac:dyDescent="0.4">
      <c r="A79" s="85" t="str">
        <f t="shared" si="12"/>
        <v>Nicola Julian</v>
      </c>
      <c r="B79" t="s">
        <v>31</v>
      </c>
      <c r="C79" t="s">
        <v>302</v>
      </c>
      <c r="D79" s="115">
        <v>23946</v>
      </c>
      <c r="E79" s="110">
        <f t="shared" ca="1" si="13"/>
        <v>22354.64572291667</v>
      </c>
      <c r="F79" s="86">
        <f t="shared" si="14"/>
        <v>7</v>
      </c>
      <c r="G79" s="86">
        <f t="shared" si="15"/>
        <v>23</v>
      </c>
      <c r="H79" s="139" t="s">
        <v>418</v>
      </c>
      <c r="I79" s="139">
        <f t="shared" si="16"/>
        <v>60</v>
      </c>
      <c r="J79" s="139" t="str">
        <f t="shared" si="17"/>
        <v>60-64</v>
      </c>
    </row>
    <row r="80" spans="1:10" x14ac:dyDescent="0.4">
      <c r="A80" s="85" t="str">
        <f t="shared" si="12"/>
        <v>Jia Ping Lee</v>
      </c>
      <c r="B80" s="42" t="s">
        <v>391</v>
      </c>
      <c r="C80" t="s">
        <v>48</v>
      </c>
      <c r="D80" s="115">
        <v>34710</v>
      </c>
      <c r="E80" s="110">
        <f t="shared" ca="1" si="13"/>
        <v>11590.64572291667</v>
      </c>
      <c r="F80" s="86">
        <f t="shared" si="14"/>
        <v>1</v>
      </c>
      <c r="G80" s="86">
        <f t="shared" si="15"/>
        <v>11</v>
      </c>
      <c r="H80" s="139" t="s">
        <v>418</v>
      </c>
      <c r="I80" s="139">
        <f t="shared" si="16"/>
        <v>31</v>
      </c>
      <c r="J80" s="139" t="str">
        <f t="shared" si="17"/>
        <v>0-34</v>
      </c>
    </row>
    <row r="81" spans="1:10" x14ac:dyDescent="0.4">
      <c r="A81" s="85" t="str">
        <f t="shared" si="12"/>
        <v>Saran Lewis</v>
      </c>
      <c r="B81" t="s">
        <v>210</v>
      </c>
      <c r="C81" t="s">
        <v>303</v>
      </c>
      <c r="D81" s="115">
        <v>27972</v>
      </c>
      <c r="E81" s="110">
        <f t="shared" ca="1" si="13"/>
        <v>18328.64572291667</v>
      </c>
      <c r="F81" s="86">
        <f t="shared" si="14"/>
        <v>7</v>
      </c>
      <c r="G81" s="86">
        <f t="shared" si="15"/>
        <v>31</v>
      </c>
      <c r="H81" s="139" t="s">
        <v>418</v>
      </c>
      <c r="I81" s="139">
        <f t="shared" si="16"/>
        <v>49</v>
      </c>
      <c r="J81" s="139" t="str">
        <f t="shared" si="17"/>
        <v>45-49</v>
      </c>
    </row>
    <row r="82" spans="1:10" x14ac:dyDescent="0.4">
      <c r="A82" s="85" t="str">
        <f t="shared" si="12"/>
        <v>Shereen Lisk</v>
      </c>
      <c r="B82" t="s">
        <v>208</v>
      </c>
      <c r="C82" t="s">
        <v>304</v>
      </c>
      <c r="D82" s="115">
        <v>26925</v>
      </c>
      <c r="E82" s="110">
        <f t="shared" ca="1" si="13"/>
        <v>19375.64572291667</v>
      </c>
      <c r="F82" s="86">
        <f t="shared" si="14"/>
        <v>9</v>
      </c>
      <c r="G82" s="86">
        <f t="shared" si="15"/>
        <v>18</v>
      </c>
      <c r="H82" s="139" t="s">
        <v>418</v>
      </c>
      <c r="I82" s="139">
        <f t="shared" si="16"/>
        <v>52</v>
      </c>
      <c r="J82" s="139" t="str">
        <f t="shared" si="17"/>
        <v>50-54</v>
      </c>
    </row>
    <row r="83" spans="1:10" x14ac:dyDescent="0.4">
      <c r="A83" s="85" t="str">
        <f t="shared" si="12"/>
        <v>Stephen Lisk</v>
      </c>
      <c r="B83" t="s">
        <v>351</v>
      </c>
      <c r="C83" t="s">
        <v>304</v>
      </c>
      <c r="D83" s="115">
        <v>26193</v>
      </c>
      <c r="E83" s="110">
        <f t="shared" ca="1" si="13"/>
        <v>20107.64572291667</v>
      </c>
      <c r="F83" s="86">
        <f t="shared" si="14"/>
        <v>9</v>
      </c>
      <c r="G83" s="86">
        <f t="shared" si="15"/>
        <v>17</v>
      </c>
      <c r="H83" s="139" t="s">
        <v>419</v>
      </c>
      <c r="I83" s="139">
        <f t="shared" si="16"/>
        <v>54</v>
      </c>
      <c r="J83" s="139" t="str">
        <f t="shared" si="17"/>
        <v>50-54</v>
      </c>
    </row>
    <row r="84" spans="1:10" s="17" customFormat="1" x14ac:dyDescent="0.4">
      <c r="A84" s="85" t="str">
        <f t="shared" si="12"/>
        <v>Arabella Llewelyn</v>
      </c>
      <c r="B84" t="s">
        <v>260</v>
      </c>
      <c r="C84" t="s">
        <v>305</v>
      </c>
      <c r="D84" s="115">
        <v>26202</v>
      </c>
      <c r="E84" s="110">
        <f t="shared" ca="1" si="13"/>
        <v>20098.64572291667</v>
      </c>
      <c r="F84" s="86">
        <f t="shared" si="14"/>
        <v>9</v>
      </c>
      <c r="G84" s="86">
        <f t="shared" si="15"/>
        <v>26</v>
      </c>
      <c r="H84" s="139" t="s">
        <v>418</v>
      </c>
      <c r="I84" s="139">
        <f t="shared" si="16"/>
        <v>54</v>
      </c>
      <c r="J84" s="139" t="str">
        <f t="shared" si="17"/>
        <v>50-54</v>
      </c>
    </row>
    <row r="85" spans="1:10" x14ac:dyDescent="0.4">
      <c r="A85" s="85" t="str">
        <f t="shared" si="12"/>
        <v>Peter Lloyd</v>
      </c>
      <c r="B85" t="s">
        <v>215</v>
      </c>
      <c r="C85" t="s">
        <v>306</v>
      </c>
      <c r="D85" s="115">
        <v>25358</v>
      </c>
      <c r="E85" s="110">
        <f t="shared" ca="1" si="13"/>
        <v>20942.64572291667</v>
      </c>
      <c r="F85" s="86">
        <f t="shared" si="14"/>
        <v>6</v>
      </c>
      <c r="G85" s="86">
        <f t="shared" si="15"/>
        <v>4</v>
      </c>
      <c r="H85" s="139" t="s">
        <v>419</v>
      </c>
      <c r="I85" s="139">
        <f t="shared" si="16"/>
        <v>56</v>
      </c>
      <c r="J85" s="139" t="str">
        <f t="shared" si="17"/>
        <v>55-59</v>
      </c>
    </row>
    <row r="86" spans="1:10" x14ac:dyDescent="0.4">
      <c r="A86" s="85" t="str">
        <f t="shared" si="12"/>
        <v>Brian MacBride</v>
      </c>
      <c r="B86" t="s">
        <v>375</v>
      </c>
      <c r="C86" t="s">
        <v>376</v>
      </c>
      <c r="D86" s="115">
        <v>21290</v>
      </c>
      <c r="E86" s="110">
        <f t="shared" ca="1" si="13"/>
        <v>25010.64572291667</v>
      </c>
      <c r="F86" s="86">
        <f t="shared" si="14"/>
        <v>4</v>
      </c>
      <c r="G86" s="86">
        <f t="shared" si="15"/>
        <v>15</v>
      </c>
      <c r="H86" s="139" t="s">
        <v>419</v>
      </c>
      <c r="I86" s="139">
        <f t="shared" si="16"/>
        <v>67</v>
      </c>
      <c r="J86" s="139" t="str">
        <f t="shared" si="17"/>
        <v>65-69</v>
      </c>
    </row>
    <row r="87" spans="1:10" x14ac:dyDescent="0.4">
      <c r="A87" s="85" t="str">
        <f t="shared" si="12"/>
        <v>Tim MacDermott</v>
      </c>
      <c r="B87" t="s">
        <v>219</v>
      </c>
      <c r="C87" t="s">
        <v>377</v>
      </c>
      <c r="D87" s="115">
        <v>23279</v>
      </c>
      <c r="E87" s="110">
        <f t="shared" ca="1" si="13"/>
        <v>23021.64572291667</v>
      </c>
      <c r="F87" s="86">
        <f t="shared" si="14"/>
        <v>9</v>
      </c>
      <c r="G87" s="86">
        <f t="shared" si="15"/>
        <v>25</v>
      </c>
      <c r="H87" s="139" t="s">
        <v>419</v>
      </c>
      <c r="I87" s="139">
        <f t="shared" si="16"/>
        <v>62</v>
      </c>
      <c r="J87" s="139" t="str">
        <f t="shared" si="17"/>
        <v>60-64</v>
      </c>
    </row>
    <row r="88" spans="1:10" x14ac:dyDescent="0.4">
      <c r="A88" s="85" t="str">
        <f t="shared" si="12"/>
        <v>Deborah McCusker</v>
      </c>
      <c r="B88" t="s">
        <v>378</v>
      </c>
      <c r="C88" t="s">
        <v>379</v>
      </c>
      <c r="D88" s="115">
        <v>26128</v>
      </c>
      <c r="E88" s="110">
        <f t="shared" ca="1" si="13"/>
        <v>20172.64572291667</v>
      </c>
      <c r="F88" s="86">
        <f t="shared" si="14"/>
        <v>7</v>
      </c>
      <c r="G88" s="86">
        <f t="shared" si="15"/>
        <v>14</v>
      </c>
      <c r="H88" s="139" t="s">
        <v>418</v>
      </c>
      <c r="I88" s="139">
        <f t="shared" si="16"/>
        <v>54</v>
      </c>
      <c r="J88" s="139" t="str">
        <f t="shared" si="17"/>
        <v>50-54</v>
      </c>
    </row>
    <row r="89" spans="1:10" x14ac:dyDescent="0.4">
      <c r="A89" s="85" t="str">
        <f t="shared" si="12"/>
        <v>Steve McLelland</v>
      </c>
      <c r="B89" t="s">
        <v>32</v>
      </c>
      <c r="C89" t="s">
        <v>336</v>
      </c>
      <c r="D89" s="115">
        <v>19796</v>
      </c>
      <c r="E89" s="110">
        <f t="shared" ca="1" si="13"/>
        <v>26504.64572291667</v>
      </c>
      <c r="F89" s="86">
        <f t="shared" si="14"/>
        <v>3</v>
      </c>
      <c r="G89" s="86">
        <f t="shared" si="15"/>
        <v>13</v>
      </c>
      <c r="H89" s="139" t="s">
        <v>419</v>
      </c>
      <c r="I89" s="139">
        <f t="shared" si="16"/>
        <v>72</v>
      </c>
      <c r="J89" s="139" t="str">
        <f t="shared" si="17"/>
        <v>70-74</v>
      </c>
    </row>
    <row r="90" spans="1:10" x14ac:dyDescent="0.4">
      <c r="A90" s="85" t="str">
        <f t="shared" si="12"/>
        <v>Katie Mead</v>
      </c>
      <c r="B90" t="s">
        <v>226</v>
      </c>
      <c r="C90" t="s">
        <v>404</v>
      </c>
      <c r="D90" s="115">
        <v>30495</v>
      </c>
      <c r="E90" s="110">
        <f t="shared" ca="1" si="13"/>
        <v>15805.64572291667</v>
      </c>
      <c r="F90" s="86">
        <f t="shared" si="14"/>
        <v>6</v>
      </c>
      <c r="G90" s="86">
        <f t="shared" si="15"/>
        <v>28</v>
      </c>
      <c r="H90" s="139" t="s">
        <v>419</v>
      </c>
      <c r="I90" s="139">
        <f t="shared" si="16"/>
        <v>42</v>
      </c>
      <c r="J90" s="139" t="str">
        <f t="shared" si="17"/>
        <v>40-44</v>
      </c>
    </row>
    <row r="91" spans="1:10" x14ac:dyDescent="0.4">
      <c r="A91" s="85" t="str">
        <f t="shared" si="12"/>
        <v>Meghann Millership</v>
      </c>
      <c r="B91" t="s">
        <v>593</v>
      </c>
      <c r="C91" t="s">
        <v>594</v>
      </c>
      <c r="D91" s="115">
        <v>33295</v>
      </c>
      <c r="E91" s="110">
        <f t="shared" ca="1" si="13"/>
        <v>13005.64572291667</v>
      </c>
      <c r="F91" s="82">
        <f t="shared" si="14"/>
        <v>2</v>
      </c>
      <c r="G91" s="82">
        <f t="shared" si="15"/>
        <v>26</v>
      </c>
      <c r="H91" s="139" t="s">
        <v>419</v>
      </c>
      <c r="I91" s="139">
        <f t="shared" si="16"/>
        <v>35</v>
      </c>
      <c r="J91" s="139" t="str">
        <f t="shared" si="17"/>
        <v>35-39</v>
      </c>
    </row>
    <row r="92" spans="1:10" x14ac:dyDescent="0.4">
      <c r="A92" s="85" t="str">
        <f t="shared" si="12"/>
        <v>Kirsty Moors</v>
      </c>
      <c r="B92" t="s">
        <v>603</v>
      </c>
      <c r="C92" t="s">
        <v>604</v>
      </c>
      <c r="D92" s="115">
        <v>30907</v>
      </c>
      <c r="E92" s="110">
        <f t="shared" ca="1" si="13"/>
        <v>15393.64572291667</v>
      </c>
      <c r="F92" s="86">
        <f t="shared" si="14"/>
        <v>8</v>
      </c>
      <c r="G92" s="86">
        <f t="shared" si="15"/>
        <v>13</v>
      </c>
      <c r="H92" s="139" t="s">
        <v>419</v>
      </c>
      <c r="I92" s="139">
        <f t="shared" si="16"/>
        <v>41</v>
      </c>
      <c r="J92" s="139" t="str">
        <f t="shared" si="17"/>
        <v>40-44</v>
      </c>
    </row>
    <row r="93" spans="1:10" x14ac:dyDescent="0.4">
      <c r="A93" s="85" t="str">
        <f t="shared" si="12"/>
        <v>Gareth Morgan</v>
      </c>
      <c r="B93" t="s">
        <v>30</v>
      </c>
      <c r="C93" t="s">
        <v>307</v>
      </c>
      <c r="D93" s="115">
        <v>28940</v>
      </c>
      <c r="E93" s="110">
        <f t="shared" ca="1" si="13"/>
        <v>17360.64572291667</v>
      </c>
      <c r="F93" s="86">
        <f t="shared" si="14"/>
        <v>3</v>
      </c>
      <c r="G93" s="86">
        <f t="shared" si="15"/>
        <v>26</v>
      </c>
      <c r="H93" s="139" t="s">
        <v>419</v>
      </c>
      <c r="I93" s="139">
        <f t="shared" si="16"/>
        <v>47</v>
      </c>
      <c r="J93" s="139" t="str">
        <f t="shared" si="17"/>
        <v>45-49</v>
      </c>
    </row>
    <row r="94" spans="1:10" x14ac:dyDescent="0.4">
      <c r="A94" s="85" t="str">
        <f t="shared" si="12"/>
        <v>Caroline Morgan</v>
      </c>
      <c r="B94" t="s">
        <v>35</v>
      </c>
      <c r="C94" t="s">
        <v>307</v>
      </c>
      <c r="D94" s="115">
        <v>25606</v>
      </c>
      <c r="E94" s="110">
        <f t="shared" ca="1" si="13"/>
        <v>20694.64572291667</v>
      </c>
      <c r="F94" s="86">
        <f t="shared" si="14"/>
        <v>2</v>
      </c>
      <c r="G94" s="86">
        <f t="shared" si="15"/>
        <v>7</v>
      </c>
      <c r="H94" s="139" t="s">
        <v>418</v>
      </c>
      <c r="I94" s="139">
        <f t="shared" si="16"/>
        <v>56</v>
      </c>
      <c r="J94" s="139" t="str">
        <f t="shared" si="17"/>
        <v>55-59</v>
      </c>
    </row>
    <row r="95" spans="1:10" x14ac:dyDescent="0.4">
      <c r="A95" s="85" t="str">
        <f t="shared" si="12"/>
        <v>Sean Morgans</v>
      </c>
      <c r="B95" t="s">
        <v>268</v>
      </c>
      <c r="C95" t="s">
        <v>342</v>
      </c>
      <c r="D95" s="115">
        <v>25598</v>
      </c>
      <c r="E95" s="110">
        <f t="shared" ca="1" si="13"/>
        <v>20702.64572291667</v>
      </c>
      <c r="F95" s="86">
        <f t="shared" si="14"/>
        <v>1</v>
      </c>
      <c r="G95" s="86">
        <f t="shared" si="15"/>
        <v>30</v>
      </c>
      <c r="H95" s="139" t="s">
        <v>419</v>
      </c>
      <c r="I95" s="139">
        <f t="shared" si="16"/>
        <v>56</v>
      </c>
      <c r="J95" s="139" t="str">
        <f t="shared" si="17"/>
        <v>55-59</v>
      </c>
    </row>
    <row r="96" spans="1:10" x14ac:dyDescent="0.4">
      <c r="A96" s="85" t="str">
        <f t="shared" si="12"/>
        <v>Lee Morris</v>
      </c>
      <c r="B96" t="s">
        <v>48</v>
      </c>
      <c r="C96" t="s">
        <v>309</v>
      </c>
      <c r="D96" s="115">
        <v>29756</v>
      </c>
      <c r="E96" s="110">
        <f t="shared" ca="1" si="13"/>
        <v>16544.64572291667</v>
      </c>
      <c r="F96" s="86">
        <f t="shared" si="14"/>
        <v>6</v>
      </c>
      <c r="G96" s="86">
        <f t="shared" si="15"/>
        <v>19</v>
      </c>
      <c r="H96" s="139" t="s">
        <v>419</v>
      </c>
      <c r="I96" s="139">
        <f t="shared" si="16"/>
        <v>44</v>
      </c>
      <c r="J96" s="139" t="str">
        <f t="shared" si="17"/>
        <v>40-44</v>
      </c>
    </row>
    <row r="97" spans="1:10" x14ac:dyDescent="0.4">
      <c r="A97" s="85" t="str">
        <f t="shared" si="12"/>
        <v>Fran Newman</v>
      </c>
      <c r="B97" s="42" t="s">
        <v>272</v>
      </c>
      <c r="C97" t="s">
        <v>310</v>
      </c>
      <c r="D97" s="115">
        <v>23499</v>
      </c>
      <c r="E97" s="110">
        <f t="shared" ca="1" si="13"/>
        <v>22801.64572291667</v>
      </c>
      <c r="F97" s="86">
        <f t="shared" si="14"/>
        <v>5</v>
      </c>
      <c r="G97" s="86">
        <f t="shared" si="15"/>
        <v>2</v>
      </c>
      <c r="H97" s="139" t="s">
        <v>418</v>
      </c>
      <c r="I97" s="139">
        <f t="shared" si="16"/>
        <v>61</v>
      </c>
      <c r="J97" s="139" t="str">
        <f t="shared" si="17"/>
        <v>60-64</v>
      </c>
    </row>
    <row r="98" spans="1:10" x14ac:dyDescent="0.4">
      <c r="A98" s="85" t="str">
        <f t="shared" ref="A98:A129" si="18">B98&amp; " " &amp;C98</f>
        <v>Linda Owens</v>
      </c>
      <c r="B98" t="s">
        <v>34</v>
      </c>
      <c r="C98" t="s">
        <v>311</v>
      </c>
      <c r="D98" s="115">
        <v>18686</v>
      </c>
      <c r="E98" s="110">
        <f t="shared" ref="E98:E129" ca="1" si="19">NOW()-D98</f>
        <v>27614.64572291667</v>
      </c>
      <c r="F98" s="86">
        <f t="shared" ref="F98:F129" si="20">MONTH(D98)</f>
        <v>2</v>
      </c>
      <c r="G98" s="86">
        <f t="shared" ref="G98:G129" si="21">DAY(D98)</f>
        <v>27</v>
      </c>
      <c r="H98" s="139" t="s">
        <v>418</v>
      </c>
      <c r="I98" s="139">
        <f t="shared" ref="I98:I129" si="22">DATEDIF(D98,I$1,"Y")</f>
        <v>75</v>
      </c>
      <c r="J98" s="139" t="str">
        <f t="shared" ref="J98:J129" si="23">IF(I98&lt;35,"0-34",IF(I98&lt;40,"35-39",IF(I98&lt;45,"40-44",IF(I98&lt;50,"45-49",IF(I98&lt;55,"50-54",IF(I98&lt;60,"55-59",IF(I98&lt;65,"60-64",IF(I98&lt;70,"65-69",IF(I98&lt;75,"70-74",IF(I98&lt;80,"75-79"))))))))))</f>
        <v>75-79</v>
      </c>
    </row>
    <row r="99" spans="1:10" x14ac:dyDescent="0.4">
      <c r="A99" s="85" t="str">
        <f t="shared" si="18"/>
        <v>Gareth Parry</v>
      </c>
      <c r="B99" t="s">
        <v>30</v>
      </c>
      <c r="C99" t="s">
        <v>308</v>
      </c>
      <c r="D99" s="115">
        <v>28935</v>
      </c>
      <c r="E99" s="110">
        <f t="shared" ca="1" si="19"/>
        <v>17365.64572291667</v>
      </c>
      <c r="F99" s="86">
        <f t="shared" si="20"/>
        <v>3</v>
      </c>
      <c r="G99" s="86">
        <f t="shared" si="21"/>
        <v>21</v>
      </c>
      <c r="H99" s="139" t="s">
        <v>419</v>
      </c>
      <c r="I99" s="139">
        <f t="shared" si="22"/>
        <v>47</v>
      </c>
      <c r="J99" s="139" t="str">
        <f t="shared" si="23"/>
        <v>45-49</v>
      </c>
    </row>
    <row r="100" spans="1:10" x14ac:dyDescent="0.4">
      <c r="A100" s="85" t="str">
        <f t="shared" si="18"/>
        <v>Ashley Pascoe</v>
      </c>
      <c r="B100" t="s">
        <v>117</v>
      </c>
      <c r="C100" t="s">
        <v>312</v>
      </c>
      <c r="D100" s="115">
        <v>26384</v>
      </c>
      <c r="E100" s="110">
        <f t="shared" ca="1" si="19"/>
        <v>19916.64572291667</v>
      </c>
      <c r="F100" s="86">
        <f t="shared" si="20"/>
        <v>3</v>
      </c>
      <c r="G100" s="86">
        <f t="shared" si="21"/>
        <v>26</v>
      </c>
      <c r="H100" s="139" t="s">
        <v>419</v>
      </c>
      <c r="I100" s="139">
        <f t="shared" si="22"/>
        <v>54</v>
      </c>
      <c r="J100" s="139" t="str">
        <f t="shared" si="23"/>
        <v>50-54</v>
      </c>
    </row>
    <row r="101" spans="1:10" x14ac:dyDescent="0.4">
      <c r="A101" s="85" t="str">
        <f t="shared" si="18"/>
        <v>Mike Prasad</v>
      </c>
      <c r="B101" t="s">
        <v>33</v>
      </c>
      <c r="C101" t="s">
        <v>313</v>
      </c>
      <c r="D101" s="115">
        <v>24616</v>
      </c>
      <c r="E101" s="110">
        <f t="shared" ca="1" si="19"/>
        <v>21684.64572291667</v>
      </c>
      <c r="F101" s="86">
        <f t="shared" si="20"/>
        <v>5</v>
      </c>
      <c r="G101" s="86">
        <f t="shared" si="21"/>
        <v>24</v>
      </c>
      <c r="H101" s="139" t="s">
        <v>419</v>
      </c>
      <c r="I101" s="139">
        <f t="shared" si="22"/>
        <v>58</v>
      </c>
      <c r="J101" s="139" t="str">
        <f t="shared" si="23"/>
        <v>55-59</v>
      </c>
    </row>
    <row r="102" spans="1:10" x14ac:dyDescent="0.4">
      <c r="A102" s="85" t="str">
        <f t="shared" si="18"/>
        <v>Chris Pridmore</v>
      </c>
      <c r="B102" t="s">
        <v>147</v>
      </c>
      <c r="C102" t="s">
        <v>314</v>
      </c>
      <c r="D102" s="115">
        <v>31232</v>
      </c>
      <c r="E102" s="110">
        <f t="shared" ca="1" si="19"/>
        <v>15068.64572291667</v>
      </c>
      <c r="F102" s="86">
        <f t="shared" si="20"/>
        <v>7</v>
      </c>
      <c r="G102" s="86">
        <f t="shared" si="21"/>
        <v>4</v>
      </c>
      <c r="H102" s="139" t="s">
        <v>419</v>
      </c>
      <c r="I102" s="139">
        <f t="shared" si="22"/>
        <v>40</v>
      </c>
      <c r="J102" s="139" t="str">
        <f t="shared" si="23"/>
        <v>40-44</v>
      </c>
    </row>
    <row r="103" spans="1:10" x14ac:dyDescent="0.4">
      <c r="A103" s="85" t="str">
        <f t="shared" si="18"/>
        <v>Alan Pritchard</v>
      </c>
      <c r="B103" t="s">
        <v>261</v>
      </c>
      <c r="C103" t="s">
        <v>315</v>
      </c>
      <c r="D103" s="115">
        <v>20900</v>
      </c>
      <c r="E103" s="110">
        <f t="shared" ca="1" si="19"/>
        <v>25400.64572291667</v>
      </c>
      <c r="F103" s="86">
        <f t="shared" si="20"/>
        <v>3</v>
      </c>
      <c r="G103" s="86">
        <f t="shared" si="21"/>
        <v>21</v>
      </c>
      <c r="H103" s="139" t="s">
        <v>419</v>
      </c>
      <c r="I103" s="139">
        <f t="shared" si="22"/>
        <v>69</v>
      </c>
      <c r="J103" s="139" t="str">
        <f t="shared" si="23"/>
        <v>65-69</v>
      </c>
    </row>
    <row r="104" spans="1:10" x14ac:dyDescent="0.4">
      <c r="A104" s="85" t="str">
        <f t="shared" si="18"/>
        <v>Jody Ralph</v>
      </c>
      <c r="B104" s="42" t="s">
        <v>415</v>
      </c>
      <c r="C104" s="42" t="s">
        <v>387</v>
      </c>
      <c r="D104" s="115">
        <v>30639</v>
      </c>
      <c r="E104" s="110">
        <f t="shared" ca="1" si="19"/>
        <v>15661.64572291667</v>
      </c>
      <c r="F104" s="82">
        <f t="shared" si="20"/>
        <v>11</v>
      </c>
      <c r="G104" s="82">
        <f t="shared" si="21"/>
        <v>19</v>
      </c>
      <c r="H104" s="139" t="s">
        <v>418</v>
      </c>
      <c r="I104" s="139">
        <f t="shared" si="22"/>
        <v>42</v>
      </c>
      <c r="J104" s="139" t="str">
        <f t="shared" si="23"/>
        <v>40-44</v>
      </c>
    </row>
    <row r="105" spans="1:10" x14ac:dyDescent="0.4">
      <c r="A105" s="85" t="str">
        <f t="shared" si="18"/>
        <v>Frances Ratcliff</v>
      </c>
      <c r="B105" t="s">
        <v>541</v>
      </c>
      <c r="C105" t="s">
        <v>542</v>
      </c>
      <c r="D105" s="115">
        <v>31040</v>
      </c>
      <c r="E105" s="110">
        <f t="shared" ca="1" si="19"/>
        <v>15260.64572291667</v>
      </c>
      <c r="F105" s="86">
        <f t="shared" si="20"/>
        <v>12</v>
      </c>
      <c r="G105" s="86">
        <f t="shared" si="21"/>
        <v>24</v>
      </c>
      <c r="H105" s="139" t="s">
        <v>418</v>
      </c>
      <c r="I105" s="139">
        <f t="shared" si="22"/>
        <v>41</v>
      </c>
      <c r="J105" s="139" t="str">
        <f t="shared" si="23"/>
        <v>40-44</v>
      </c>
    </row>
    <row r="106" spans="1:10" x14ac:dyDescent="0.4">
      <c r="A106" s="85" t="str">
        <f t="shared" si="18"/>
        <v>Sandra Rees</v>
      </c>
      <c r="B106" t="s">
        <v>128</v>
      </c>
      <c r="C106" t="s">
        <v>316</v>
      </c>
      <c r="D106" s="115">
        <v>23190</v>
      </c>
      <c r="E106" s="110">
        <f t="shared" ca="1" si="19"/>
        <v>23110.64572291667</v>
      </c>
      <c r="F106" s="86">
        <f t="shared" si="20"/>
        <v>6</v>
      </c>
      <c r="G106" s="86">
        <f t="shared" si="21"/>
        <v>28</v>
      </c>
      <c r="H106" s="139" t="s">
        <v>418</v>
      </c>
      <c r="I106" s="139">
        <f t="shared" si="22"/>
        <v>62</v>
      </c>
      <c r="J106" s="139" t="str">
        <f t="shared" si="23"/>
        <v>60-64</v>
      </c>
    </row>
    <row r="107" spans="1:10" x14ac:dyDescent="0.4">
      <c r="A107" s="85" t="str">
        <f t="shared" si="18"/>
        <v>Paul Rees</v>
      </c>
      <c r="B107" t="s">
        <v>25</v>
      </c>
      <c r="C107" t="s">
        <v>316</v>
      </c>
      <c r="D107" s="115">
        <v>22692</v>
      </c>
      <c r="E107" s="110">
        <f t="shared" ca="1" si="19"/>
        <v>23608.64572291667</v>
      </c>
      <c r="F107" s="86">
        <f t="shared" si="20"/>
        <v>2</v>
      </c>
      <c r="G107" s="86">
        <f t="shared" si="21"/>
        <v>15</v>
      </c>
      <c r="H107" s="139" t="s">
        <v>419</v>
      </c>
      <c r="I107" s="139">
        <f t="shared" si="22"/>
        <v>64</v>
      </c>
      <c r="J107" s="139" t="str">
        <f t="shared" si="23"/>
        <v>60-64</v>
      </c>
    </row>
    <row r="108" spans="1:10" x14ac:dyDescent="0.4">
      <c r="A108" s="85" t="str">
        <f t="shared" si="18"/>
        <v>Linda Rees</v>
      </c>
      <c r="B108" t="s">
        <v>34</v>
      </c>
      <c r="C108" t="s">
        <v>316</v>
      </c>
      <c r="D108" s="115">
        <v>22199</v>
      </c>
      <c r="E108" s="110">
        <f t="shared" ca="1" si="19"/>
        <v>24101.64572291667</v>
      </c>
      <c r="F108" s="86">
        <f t="shared" si="20"/>
        <v>10</v>
      </c>
      <c r="G108" s="86">
        <f t="shared" si="21"/>
        <v>10</v>
      </c>
      <c r="H108" s="139" t="s">
        <v>418</v>
      </c>
      <c r="I108" s="139">
        <f t="shared" si="22"/>
        <v>65</v>
      </c>
      <c r="J108" s="139" t="str">
        <f t="shared" si="23"/>
        <v>65-69</v>
      </c>
    </row>
    <row r="109" spans="1:10" x14ac:dyDescent="0.4">
      <c r="A109" s="85" t="str">
        <f t="shared" si="18"/>
        <v>Andy Rees</v>
      </c>
      <c r="B109" t="s">
        <v>270</v>
      </c>
      <c r="C109" t="s">
        <v>316</v>
      </c>
      <c r="D109" s="115">
        <v>21946</v>
      </c>
      <c r="E109" s="110">
        <f t="shared" ca="1" si="19"/>
        <v>24354.64572291667</v>
      </c>
      <c r="F109" s="86">
        <f t="shared" si="20"/>
        <v>1</v>
      </c>
      <c r="G109" s="86">
        <f t="shared" si="21"/>
        <v>31</v>
      </c>
      <c r="H109" s="139" t="s">
        <v>419</v>
      </c>
      <c r="I109" s="139">
        <f t="shared" si="22"/>
        <v>66</v>
      </c>
      <c r="J109" s="139" t="str">
        <f t="shared" si="23"/>
        <v>65-69</v>
      </c>
    </row>
    <row r="110" spans="1:10" x14ac:dyDescent="0.4">
      <c r="A110" s="85" t="str">
        <f t="shared" si="18"/>
        <v>Manisha Rickards</v>
      </c>
      <c r="B110" t="s">
        <v>254</v>
      </c>
      <c r="C110" t="s">
        <v>317</v>
      </c>
      <c r="D110" s="115">
        <v>23159</v>
      </c>
      <c r="E110" s="110">
        <f t="shared" ca="1" si="19"/>
        <v>23141.64572291667</v>
      </c>
      <c r="F110" s="86">
        <f t="shared" si="20"/>
        <v>5</v>
      </c>
      <c r="G110" s="86">
        <f t="shared" si="21"/>
        <v>28</v>
      </c>
      <c r="H110" s="139" t="s">
        <v>418</v>
      </c>
      <c r="I110" s="139">
        <f t="shared" si="22"/>
        <v>62</v>
      </c>
      <c r="J110" s="139" t="str">
        <f t="shared" si="23"/>
        <v>60-64</v>
      </c>
    </row>
    <row r="111" spans="1:10" x14ac:dyDescent="0.4">
      <c r="A111" s="85" t="str">
        <f t="shared" si="18"/>
        <v>Diane Ridgeway</v>
      </c>
      <c r="B111" t="s">
        <v>214</v>
      </c>
      <c r="C111" t="s">
        <v>318</v>
      </c>
      <c r="D111" s="115">
        <v>24742</v>
      </c>
      <c r="E111" s="110">
        <f t="shared" ca="1" si="19"/>
        <v>21558.64572291667</v>
      </c>
      <c r="F111" s="86">
        <f t="shared" si="20"/>
        <v>9</v>
      </c>
      <c r="G111" s="86">
        <f t="shared" si="21"/>
        <v>27</v>
      </c>
      <c r="H111" s="139" t="s">
        <v>418</v>
      </c>
      <c r="I111" s="139">
        <f t="shared" si="22"/>
        <v>58</v>
      </c>
      <c r="J111" s="139" t="str">
        <f t="shared" si="23"/>
        <v>55-59</v>
      </c>
    </row>
    <row r="112" spans="1:10" x14ac:dyDescent="0.4">
      <c r="A112" s="85" t="str">
        <f t="shared" si="18"/>
        <v>Peter Roberts</v>
      </c>
      <c r="B112" t="s">
        <v>215</v>
      </c>
      <c r="C112" t="s">
        <v>319</v>
      </c>
      <c r="D112" s="115">
        <v>25096</v>
      </c>
      <c r="E112" s="110">
        <f t="shared" ca="1" si="19"/>
        <v>21204.64572291667</v>
      </c>
      <c r="F112" s="86">
        <f t="shared" si="20"/>
        <v>9</v>
      </c>
      <c r="G112" s="86">
        <f t="shared" si="21"/>
        <v>15</v>
      </c>
      <c r="H112" s="139" t="s">
        <v>419</v>
      </c>
      <c r="I112" s="139">
        <f t="shared" si="22"/>
        <v>57</v>
      </c>
      <c r="J112" s="139" t="str">
        <f t="shared" si="23"/>
        <v>55-59</v>
      </c>
    </row>
    <row r="113" spans="1:10" x14ac:dyDescent="0.4">
      <c r="A113" s="85" t="str">
        <f t="shared" si="18"/>
        <v>Nic Rowe</v>
      </c>
      <c r="B113" s="42" t="s">
        <v>386</v>
      </c>
      <c r="C113" t="s">
        <v>320</v>
      </c>
      <c r="D113" s="115">
        <v>25332</v>
      </c>
      <c r="E113" s="110">
        <f t="shared" ca="1" si="19"/>
        <v>20968.64572291667</v>
      </c>
      <c r="F113" s="86">
        <f t="shared" si="20"/>
        <v>5</v>
      </c>
      <c r="G113" s="86">
        <f t="shared" si="21"/>
        <v>9</v>
      </c>
      <c r="H113" s="139" t="s">
        <v>418</v>
      </c>
      <c r="I113" s="139">
        <f t="shared" si="22"/>
        <v>56</v>
      </c>
      <c r="J113" s="139" t="str">
        <f t="shared" si="23"/>
        <v>55-59</v>
      </c>
    </row>
    <row r="114" spans="1:10" x14ac:dyDescent="0.4">
      <c r="A114" s="85" t="str">
        <f t="shared" si="18"/>
        <v>Ruth Salmon</v>
      </c>
      <c r="B114" t="s">
        <v>299</v>
      </c>
      <c r="C114" t="s">
        <v>335</v>
      </c>
      <c r="D114" s="115">
        <v>29297</v>
      </c>
      <c r="E114" s="110">
        <f t="shared" ca="1" si="19"/>
        <v>17003.64572291667</v>
      </c>
      <c r="F114" s="86">
        <f t="shared" si="20"/>
        <v>3</v>
      </c>
      <c r="G114" s="86">
        <f t="shared" si="21"/>
        <v>17</v>
      </c>
      <c r="H114" s="139" t="s">
        <v>418</v>
      </c>
      <c r="I114" s="139">
        <f t="shared" si="22"/>
        <v>46</v>
      </c>
      <c r="J114" s="139" t="str">
        <f t="shared" si="23"/>
        <v>45-49</v>
      </c>
    </row>
    <row r="115" spans="1:10" x14ac:dyDescent="0.4">
      <c r="A115" s="85" t="str">
        <f t="shared" si="18"/>
        <v>Caroline Sandles</v>
      </c>
      <c r="B115" t="s">
        <v>35</v>
      </c>
      <c r="C115" t="s">
        <v>321</v>
      </c>
      <c r="D115" s="115">
        <v>24412</v>
      </c>
      <c r="E115" s="110">
        <f t="shared" ca="1" si="19"/>
        <v>21888.64572291667</v>
      </c>
      <c r="F115" s="86">
        <f t="shared" si="20"/>
        <v>11</v>
      </c>
      <c r="G115" s="86">
        <f t="shared" si="21"/>
        <v>1</v>
      </c>
      <c r="H115" s="139" t="s">
        <v>418</v>
      </c>
      <c r="I115" s="139">
        <f t="shared" si="22"/>
        <v>59</v>
      </c>
      <c r="J115" s="139" t="str">
        <f t="shared" si="23"/>
        <v>55-59</v>
      </c>
    </row>
    <row r="116" spans="1:10" x14ac:dyDescent="0.4">
      <c r="A116" s="85" t="str">
        <f t="shared" si="18"/>
        <v>Rob Sandles</v>
      </c>
      <c r="B116" s="42" t="s">
        <v>278</v>
      </c>
      <c r="C116" t="s">
        <v>321</v>
      </c>
      <c r="D116" s="115">
        <v>24061</v>
      </c>
      <c r="E116" s="110">
        <f t="shared" ca="1" si="19"/>
        <v>22239.64572291667</v>
      </c>
      <c r="F116" s="86">
        <f t="shared" si="20"/>
        <v>11</v>
      </c>
      <c r="G116" s="86">
        <f t="shared" si="21"/>
        <v>15</v>
      </c>
      <c r="H116" s="139" t="s">
        <v>419</v>
      </c>
      <c r="I116" s="139">
        <f t="shared" si="22"/>
        <v>60</v>
      </c>
      <c r="J116" s="139" t="str">
        <f t="shared" si="23"/>
        <v>60-64</v>
      </c>
    </row>
    <row r="117" spans="1:10" x14ac:dyDescent="0.4">
      <c r="A117" s="85" t="str">
        <f t="shared" si="18"/>
        <v>Claire Scott</v>
      </c>
      <c r="B117" t="s">
        <v>355</v>
      </c>
      <c r="C117" t="s">
        <v>356</v>
      </c>
      <c r="D117" s="115">
        <v>31066</v>
      </c>
      <c r="E117" s="110">
        <f t="shared" ca="1" si="19"/>
        <v>15234.64572291667</v>
      </c>
      <c r="F117" s="86">
        <f t="shared" si="20"/>
        <v>1</v>
      </c>
      <c r="G117" s="86">
        <f t="shared" si="21"/>
        <v>19</v>
      </c>
      <c r="H117" s="139" t="s">
        <v>418</v>
      </c>
      <c r="I117" s="139">
        <f t="shared" si="22"/>
        <v>41</v>
      </c>
      <c r="J117" s="139" t="str">
        <f t="shared" si="23"/>
        <v>40-44</v>
      </c>
    </row>
    <row r="118" spans="1:10" x14ac:dyDescent="0.4">
      <c r="A118" s="85" t="str">
        <f t="shared" si="18"/>
        <v>Fay Sharpe</v>
      </c>
      <c r="B118" t="s">
        <v>36</v>
      </c>
      <c r="C118" t="s">
        <v>323</v>
      </c>
      <c r="D118" s="115">
        <v>21944</v>
      </c>
      <c r="E118" s="110">
        <f t="shared" ca="1" si="19"/>
        <v>24356.64572291667</v>
      </c>
      <c r="F118" s="86">
        <f t="shared" si="20"/>
        <v>1</v>
      </c>
      <c r="G118" s="86">
        <f t="shared" si="21"/>
        <v>29</v>
      </c>
      <c r="H118" s="139" t="s">
        <v>418</v>
      </c>
      <c r="I118" s="139">
        <f t="shared" si="22"/>
        <v>66</v>
      </c>
      <c r="J118" s="139" t="str">
        <f t="shared" si="23"/>
        <v>65-69</v>
      </c>
    </row>
    <row r="119" spans="1:10" x14ac:dyDescent="0.4">
      <c r="A119" s="85" t="str">
        <f t="shared" si="18"/>
        <v>Chris Simons</v>
      </c>
      <c r="B119" t="s">
        <v>147</v>
      </c>
      <c r="C119" t="s">
        <v>324</v>
      </c>
      <c r="D119" s="115">
        <v>31868</v>
      </c>
      <c r="E119" s="110">
        <f t="shared" ca="1" si="19"/>
        <v>14432.64572291667</v>
      </c>
      <c r="F119" s="86">
        <f t="shared" si="20"/>
        <v>4</v>
      </c>
      <c r="G119" s="86">
        <f t="shared" si="21"/>
        <v>1</v>
      </c>
      <c r="H119" s="139" t="s">
        <v>419</v>
      </c>
      <c r="I119" s="139">
        <f t="shared" si="22"/>
        <v>39</v>
      </c>
      <c r="J119" s="139" t="str">
        <f t="shared" si="23"/>
        <v>35-39</v>
      </c>
    </row>
    <row r="120" spans="1:10" x14ac:dyDescent="0.4">
      <c r="A120" s="85" t="str">
        <f t="shared" si="18"/>
        <v>Stephen Smith</v>
      </c>
      <c r="B120" t="s">
        <v>351</v>
      </c>
      <c r="C120" t="s">
        <v>322</v>
      </c>
      <c r="D120" s="115">
        <v>30191</v>
      </c>
      <c r="E120" s="110">
        <f t="shared" ca="1" si="19"/>
        <v>16109.64572291667</v>
      </c>
      <c r="F120" s="86">
        <f t="shared" si="20"/>
        <v>8</v>
      </c>
      <c r="G120" s="86">
        <f t="shared" si="21"/>
        <v>28</v>
      </c>
      <c r="H120" s="139" t="s">
        <v>419</v>
      </c>
      <c r="I120" s="139">
        <f t="shared" si="22"/>
        <v>43</v>
      </c>
      <c r="J120" s="139" t="str">
        <f t="shared" si="23"/>
        <v>40-44</v>
      </c>
    </row>
    <row r="121" spans="1:10" x14ac:dyDescent="0.4">
      <c r="A121" s="85" t="str">
        <f t="shared" si="18"/>
        <v>Christina Smith</v>
      </c>
      <c r="B121" t="s">
        <v>37</v>
      </c>
      <c r="C121" t="s">
        <v>322</v>
      </c>
      <c r="D121" s="115">
        <v>22048</v>
      </c>
      <c r="E121" s="110">
        <f t="shared" ca="1" si="19"/>
        <v>24252.64572291667</v>
      </c>
      <c r="F121" s="86">
        <f t="shared" si="20"/>
        <v>5</v>
      </c>
      <c r="G121" s="86">
        <f t="shared" si="21"/>
        <v>12</v>
      </c>
      <c r="H121" s="139" t="s">
        <v>418</v>
      </c>
      <c r="I121" s="139">
        <f t="shared" si="22"/>
        <v>65</v>
      </c>
      <c r="J121" s="139" t="str">
        <f t="shared" si="23"/>
        <v>65-69</v>
      </c>
    </row>
    <row r="122" spans="1:10" x14ac:dyDescent="0.4">
      <c r="A122" s="85" t="str">
        <f t="shared" si="18"/>
        <v>Chris Snary</v>
      </c>
      <c r="B122" t="s">
        <v>147</v>
      </c>
      <c r="C122" t="s">
        <v>337</v>
      </c>
      <c r="D122" s="115">
        <v>31537</v>
      </c>
      <c r="E122" s="110">
        <f t="shared" ca="1" si="19"/>
        <v>14763.64572291667</v>
      </c>
      <c r="F122" s="86">
        <f t="shared" si="20"/>
        <v>5</v>
      </c>
      <c r="G122" s="86">
        <f t="shared" si="21"/>
        <v>5</v>
      </c>
      <c r="H122" s="139" t="s">
        <v>419</v>
      </c>
      <c r="I122" s="139">
        <f t="shared" si="22"/>
        <v>39</v>
      </c>
      <c r="J122" s="139" t="str">
        <f t="shared" si="23"/>
        <v>35-39</v>
      </c>
    </row>
    <row r="123" spans="1:10" x14ac:dyDescent="0.4">
      <c r="A123" s="85" t="str">
        <f t="shared" si="18"/>
        <v>Gina Southam</v>
      </c>
      <c r="B123" t="s">
        <v>166</v>
      </c>
      <c r="C123" t="s">
        <v>326</v>
      </c>
      <c r="D123" s="115">
        <v>27522</v>
      </c>
      <c r="E123" s="110">
        <f t="shared" ca="1" si="19"/>
        <v>18778.64572291667</v>
      </c>
      <c r="F123" s="86">
        <f t="shared" si="20"/>
        <v>5</v>
      </c>
      <c r="G123" s="86">
        <f t="shared" si="21"/>
        <v>8</v>
      </c>
      <c r="H123" s="139" t="s">
        <v>418</v>
      </c>
      <c r="I123" s="139">
        <f t="shared" si="22"/>
        <v>50</v>
      </c>
      <c r="J123" s="139" t="str">
        <f t="shared" si="23"/>
        <v>50-54</v>
      </c>
    </row>
    <row r="124" spans="1:10" x14ac:dyDescent="0.4">
      <c r="A124" s="85" t="str">
        <f t="shared" si="18"/>
        <v>Ian Southam</v>
      </c>
      <c r="B124" t="s">
        <v>7</v>
      </c>
      <c r="C124" t="s">
        <v>326</v>
      </c>
      <c r="D124" s="115">
        <v>23958</v>
      </c>
      <c r="E124" s="110">
        <f t="shared" ca="1" si="19"/>
        <v>22342.64572291667</v>
      </c>
      <c r="F124" s="86">
        <f t="shared" si="20"/>
        <v>8</v>
      </c>
      <c r="G124" s="86">
        <f t="shared" si="21"/>
        <v>4</v>
      </c>
      <c r="H124" s="139" t="s">
        <v>419</v>
      </c>
      <c r="I124" s="139">
        <f t="shared" si="22"/>
        <v>60</v>
      </c>
      <c r="J124" s="139" t="str">
        <f t="shared" si="23"/>
        <v>60-64</v>
      </c>
    </row>
    <row r="125" spans="1:10" x14ac:dyDescent="0.4">
      <c r="A125" s="85" t="str">
        <f t="shared" si="18"/>
        <v>Justin Sperrin</v>
      </c>
      <c r="B125" s="42" t="s">
        <v>394</v>
      </c>
      <c r="C125" s="42" t="s">
        <v>395</v>
      </c>
      <c r="D125" s="115">
        <v>33411</v>
      </c>
      <c r="E125" s="110">
        <f t="shared" ca="1" si="19"/>
        <v>12889.64572291667</v>
      </c>
      <c r="F125" s="82">
        <f t="shared" si="20"/>
        <v>6</v>
      </c>
      <c r="G125" s="82">
        <f t="shared" si="21"/>
        <v>22</v>
      </c>
      <c r="H125" s="139" t="s">
        <v>419</v>
      </c>
      <c r="I125" s="139">
        <f t="shared" si="22"/>
        <v>34</v>
      </c>
      <c r="J125" s="139" t="str">
        <f t="shared" si="23"/>
        <v>0-34</v>
      </c>
    </row>
    <row r="126" spans="1:10" x14ac:dyDescent="0.4">
      <c r="A126" s="85" t="str">
        <f t="shared" si="18"/>
        <v>Jenny Stanford</v>
      </c>
      <c r="B126" s="42" t="s">
        <v>384</v>
      </c>
      <c r="C126" t="s">
        <v>380</v>
      </c>
      <c r="D126" s="115">
        <v>30068</v>
      </c>
      <c r="E126" s="110">
        <f t="shared" ca="1" si="19"/>
        <v>16232.64572291667</v>
      </c>
      <c r="F126" s="86">
        <f t="shared" si="20"/>
        <v>4</v>
      </c>
      <c r="G126" s="86">
        <f t="shared" si="21"/>
        <v>27</v>
      </c>
      <c r="H126" s="139" t="s">
        <v>418</v>
      </c>
      <c r="I126" s="139">
        <f t="shared" si="22"/>
        <v>43</v>
      </c>
      <c r="J126" s="139" t="str">
        <f t="shared" si="23"/>
        <v>40-44</v>
      </c>
    </row>
    <row r="127" spans="1:10" x14ac:dyDescent="0.4">
      <c r="A127" s="85" t="str">
        <f t="shared" si="18"/>
        <v>Louise Steer</v>
      </c>
      <c r="B127" t="s">
        <v>14</v>
      </c>
      <c r="C127" t="s">
        <v>338</v>
      </c>
      <c r="D127" s="115">
        <v>29311</v>
      </c>
      <c r="E127" s="110">
        <f t="shared" ca="1" si="19"/>
        <v>16989.64572291667</v>
      </c>
      <c r="F127" s="86">
        <f t="shared" si="20"/>
        <v>3</v>
      </c>
      <c r="G127" s="86">
        <f t="shared" si="21"/>
        <v>31</v>
      </c>
      <c r="H127" s="140" t="s">
        <v>418</v>
      </c>
      <c r="I127" s="139">
        <f t="shared" si="22"/>
        <v>46</v>
      </c>
      <c r="J127" s="139" t="str">
        <f t="shared" si="23"/>
        <v>45-49</v>
      </c>
    </row>
    <row r="128" spans="1:10" x14ac:dyDescent="0.4">
      <c r="A128" s="85" t="str">
        <f t="shared" si="18"/>
        <v>Paula Stockley</v>
      </c>
      <c r="B128" t="s">
        <v>233</v>
      </c>
      <c r="C128" t="s">
        <v>327</v>
      </c>
      <c r="D128" s="115">
        <v>29442</v>
      </c>
      <c r="E128" s="110">
        <f t="shared" ca="1" si="19"/>
        <v>16858.64572291667</v>
      </c>
      <c r="F128" s="86">
        <f t="shared" si="20"/>
        <v>8</v>
      </c>
      <c r="G128" s="86">
        <f t="shared" si="21"/>
        <v>9</v>
      </c>
      <c r="H128" s="140" t="s">
        <v>418</v>
      </c>
      <c r="I128" s="139">
        <f t="shared" si="22"/>
        <v>45</v>
      </c>
      <c r="J128" s="139" t="str">
        <f t="shared" si="23"/>
        <v>45-49</v>
      </c>
    </row>
    <row r="129" spans="1:10" x14ac:dyDescent="0.4">
      <c r="A129" s="85" t="str">
        <f t="shared" si="18"/>
        <v>Alice Sullivan</v>
      </c>
      <c r="B129" t="s">
        <v>262</v>
      </c>
      <c r="C129" t="s">
        <v>328</v>
      </c>
      <c r="D129" s="115">
        <v>28349</v>
      </c>
      <c r="E129" s="110">
        <f t="shared" ca="1" si="19"/>
        <v>17951.64572291667</v>
      </c>
      <c r="F129" s="86">
        <f t="shared" si="20"/>
        <v>8</v>
      </c>
      <c r="G129" s="86">
        <f t="shared" si="21"/>
        <v>12</v>
      </c>
      <c r="H129" s="140" t="s">
        <v>418</v>
      </c>
      <c r="I129" s="139">
        <f t="shared" si="22"/>
        <v>48</v>
      </c>
      <c r="J129" s="139" t="str">
        <f t="shared" si="23"/>
        <v>45-49</v>
      </c>
    </row>
    <row r="130" spans="1:10" x14ac:dyDescent="0.4">
      <c r="A130" s="85" t="str">
        <f t="shared" ref="A130:A161" si="24">B130&amp; " " &amp;C130</f>
        <v>Emily Thomas</v>
      </c>
      <c r="B130" t="s">
        <v>605</v>
      </c>
      <c r="C130" t="s">
        <v>406</v>
      </c>
      <c r="D130" s="115">
        <v>35867</v>
      </c>
      <c r="E130" s="110">
        <f t="shared" ref="E130:E161" ca="1" si="25">NOW()-D130</f>
        <v>10433.64572291667</v>
      </c>
      <c r="F130" s="86">
        <f t="shared" ref="F130:F144" si="26">MONTH(D130)</f>
        <v>3</v>
      </c>
      <c r="G130" s="86">
        <f t="shared" ref="G130:G144" si="27">DAY(D130)</f>
        <v>13</v>
      </c>
      <c r="H130" s="139" t="s">
        <v>418</v>
      </c>
      <c r="I130" s="139">
        <f t="shared" ref="I130:I144" si="28">DATEDIF(D130,I$1,"Y")</f>
        <v>28</v>
      </c>
      <c r="J130" s="139" t="str">
        <f t="shared" ref="J130:J161" si="29">IF(I130&lt;35,"0-34",IF(I130&lt;40,"35-39",IF(I130&lt;45,"40-44",IF(I130&lt;50,"45-49",IF(I130&lt;55,"50-54",IF(I130&lt;60,"55-59",IF(I130&lt;65,"60-64",IF(I130&lt;70,"65-69",IF(I130&lt;75,"70-74",IF(I130&lt;80,"75-79"))))))))))</f>
        <v>0-34</v>
      </c>
    </row>
    <row r="131" spans="1:10" x14ac:dyDescent="0.4">
      <c r="A131" s="85" t="str">
        <f t="shared" si="24"/>
        <v>James Thomas</v>
      </c>
      <c r="B131" s="42" t="s">
        <v>9</v>
      </c>
      <c r="C131" s="42" t="s">
        <v>406</v>
      </c>
      <c r="D131" s="115">
        <v>37476</v>
      </c>
      <c r="E131" s="110">
        <f t="shared" ca="1" si="25"/>
        <v>8824.6457229166699</v>
      </c>
      <c r="F131" s="82">
        <f t="shared" si="26"/>
        <v>8</v>
      </c>
      <c r="G131" s="82">
        <f t="shared" si="27"/>
        <v>8</v>
      </c>
      <c r="H131" s="140" t="s">
        <v>419</v>
      </c>
      <c r="I131" s="139">
        <f t="shared" si="28"/>
        <v>23</v>
      </c>
      <c r="J131" s="139" t="str">
        <f t="shared" si="29"/>
        <v>0-34</v>
      </c>
    </row>
    <row r="132" spans="1:10" x14ac:dyDescent="0.4">
      <c r="A132" s="85" t="str">
        <f t="shared" si="24"/>
        <v>Debra thomas</v>
      </c>
      <c r="B132" t="s">
        <v>343</v>
      </c>
      <c r="C132" t="s">
        <v>381</v>
      </c>
      <c r="D132" s="115">
        <v>34068</v>
      </c>
      <c r="E132" s="110">
        <f t="shared" ca="1" si="25"/>
        <v>12232.64572291667</v>
      </c>
      <c r="F132" s="86">
        <f t="shared" si="26"/>
        <v>4</v>
      </c>
      <c r="G132" s="86">
        <f t="shared" si="27"/>
        <v>9</v>
      </c>
      <c r="H132" s="140" t="s">
        <v>418</v>
      </c>
      <c r="I132" s="139">
        <f t="shared" si="28"/>
        <v>32</v>
      </c>
      <c r="J132" s="139" t="str">
        <f t="shared" si="29"/>
        <v>0-34</v>
      </c>
    </row>
    <row r="133" spans="1:10" x14ac:dyDescent="0.4">
      <c r="A133" s="85" t="str">
        <f t="shared" si="24"/>
        <v>Michelle Thomas-Luisi</v>
      </c>
      <c r="B133" t="s">
        <v>222</v>
      </c>
      <c r="C133" t="s">
        <v>382</v>
      </c>
      <c r="D133" s="115">
        <v>24719</v>
      </c>
      <c r="E133" s="110">
        <f t="shared" ca="1" si="25"/>
        <v>21581.64572291667</v>
      </c>
      <c r="F133" s="86">
        <f t="shared" si="26"/>
        <v>9</v>
      </c>
      <c r="G133" s="86">
        <f t="shared" si="27"/>
        <v>4</v>
      </c>
      <c r="H133" s="140" t="s">
        <v>418</v>
      </c>
      <c r="I133" s="139">
        <f t="shared" si="28"/>
        <v>58</v>
      </c>
      <c r="J133" s="139" t="str">
        <f t="shared" si="29"/>
        <v>55-59</v>
      </c>
    </row>
    <row r="134" spans="1:10" x14ac:dyDescent="0.4">
      <c r="A134" s="85" t="str">
        <f t="shared" si="24"/>
        <v>Hans Thompson</v>
      </c>
      <c r="B134" t="s">
        <v>346</v>
      </c>
      <c r="C134" t="s">
        <v>347</v>
      </c>
      <c r="D134" s="115">
        <v>19819</v>
      </c>
      <c r="E134" s="110">
        <f t="shared" ca="1" si="25"/>
        <v>26481.64572291667</v>
      </c>
      <c r="F134" s="86">
        <f t="shared" si="26"/>
        <v>4</v>
      </c>
      <c r="G134" s="86">
        <f t="shared" si="27"/>
        <v>5</v>
      </c>
      <c r="H134" s="140" t="s">
        <v>419</v>
      </c>
      <c r="I134" s="139">
        <f t="shared" si="28"/>
        <v>71</v>
      </c>
      <c r="J134" s="139" t="str">
        <f t="shared" si="29"/>
        <v>70-74</v>
      </c>
    </row>
    <row r="135" spans="1:10" x14ac:dyDescent="0.4">
      <c r="A135" s="85" t="str">
        <f t="shared" si="24"/>
        <v>Sharon Trotman</v>
      </c>
      <c r="B135" t="s">
        <v>94</v>
      </c>
      <c r="C135" t="s">
        <v>329</v>
      </c>
      <c r="D135" s="115">
        <v>25434</v>
      </c>
      <c r="E135" s="110">
        <f t="shared" ca="1" si="25"/>
        <v>20866.64572291667</v>
      </c>
      <c r="F135" s="86">
        <f t="shared" si="26"/>
        <v>8</v>
      </c>
      <c r="G135" s="86">
        <f t="shared" si="27"/>
        <v>19</v>
      </c>
      <c r="H135" s="140" t="s">
        <v>418</v>
      </c>
      <c r="I135" s="139">
        <f t="shared" si="28"/>
        <v>56</v>
      </c>
      <c r="J135" s="139" t="str">
        <f t="shared" si="29"/>
        <v>55-59</v>
      </c>
    </row>
    <row r="136" spans="1:10" x14ac:dyDescent="0.4">
      <c r="A136" s="85" t="str">
        <f t="shared" si="24"/>
        <v>Anna Wake</v>
      </c>
      <c r="B136" t="s">
        <v>228</v>
      </c>
      <c r="C136" t="s">
        <v>330</v>
      </c>
      <c r="D136" s="115">
        <v>26252</v>
      </c>
      <c r="E136" s="110">
        <f t="shared" ca="1" si="25"/>
        <v>20048.64572291667</v>
      </c>
      <c r="F136" s="86">
        <f t="shared" si="26"/>
        <v>11</v>
      </c>
      <c r="G136" s="86">
        <f t="shared" si="27"/>
        <v>15</v>
      </c>
      <c r="H136" s="140" t="s">
        <v>418</v>
      </c>
      <c r="I136" s="139">
        <f t="shared" si="28"/>
        <v>54</v>
      </c>
      <c r="J136" s="139" t="str">
        <f t="shared" si="29"/>
        <v>50-54</v>
      </c>
    </row>
    <row r="137" spans="1:10" x14ac:dyDescent="0.4">
      <c r="A137" s="85" t="str">
        <f t="shared" si="24"/>
        <v>Jane Wallace</v>
      </c>
      <c r="B137" t="s">
        <v>15</v>
      </c>
      <c r="C137" t="s">
        <v>331</v>
      </c>
      <c r="D137" s="115">
        <v>23983</v>
      </c>
      <c r="E137" s="110">
        <f t="shared" ca="1" si="25"/>
        <v>22317.64572291667</v>
      </c>
      <c r="F137" s="86">
        <f t="shared" si="26"/>
        <v>8</v>
      </c>
      <c r="G137" s="86">
        <f t="shared" si="27"/>
        <v>29</v>
      </c>
      <c r="H137" s="140" t="s">
        <v>418</v>
      </c>
      <c r="I137" s="139">
        <f t="shared" si="28"/>
        <v>60</v>
      </c>
      <c r="J137" s="139" t="str">
        <f t="shared" si="29"/>
        <v>60-64</v>
      </c>
    </row>
    <row r="138" spans="1:10" x14ac:dyDescent="0.4">
      <c r="A138" s="85" t="str">
        <f t="shared" si="24"/>
        <v>Philip Wallace</v>
      </c>
      <c r="B138" t="s">
        <v>47</v>
      </c>
      <c r="C138" t="s">
        <v>331</v>
      </c>
      <c r="D138" s="115">
        <v>23148</v>
      </c>
      <c r="E138" s="110">
        <f t="shared" ca="1" si="25"/>
        <v>23152.64572291667</v>
      </c>
      <c r="F138" s="86">
        <f t="shared" si="26"/>
        <v>5</v>
      </c>
      <c r="G138" s="86">
        <f t="shared" si="27"/>
        <v>17</v>
      </c>
      <c r="H138" s="140" t="s">
        <v>419</v>
      </c>
      <c r="I138" s="139">
        <f t="shared" si="28"/>
        <v>62</v>
      </c>
      <c r="J138" s="139" t="str">
        <f t="shared" si="29"/>
        <v>60-64</v>
      </c>
    </row>
    <row r="139" spans="1:10" x14ac:dyDescent="0.4">
      <c r="A139" s="85" t="str">
        <f t="shared" si="24"/>
        <v>Kevin Watson</v>
      </c>
      <c r="B139" t="s">
        <v>227</v>
      </c>
      <c r="C139" t="s">
        <v>332</v>
      </c>
      <c r="D139" s="115">
        <v>26114</v>
      </c>
      <c r="E139" s="110">
        <f t="shared" ca="1" si="25"/>
        <v>20186.64572291667</v>
      </c>
      <c r="F139" s="86">
        <f t="shared" si="26"/>
        <v>6</v>
      </c>
      <c r="G139" s="86">
        <f t="shared" si="27"/>
        <v>30</v>
      </c>
      <c r="H139" s="140" t="s">
        <v>419</v>
      </c>
      <c r="I139" s="139">
        <f t="shared" si="28"/>
        <v>54</v>
      </c>
      <c r="J139" s="139" t="str">
        <f t="shared" si="29"/>
        <v>50-54</v>
      </c>
    </row>
    <row r="140" spans="1:10" x14ac:dyDescent="0.4">
      <c r="A140" s="85" t="str">
        <f t="shared" si="24"/>
        <v>Dewi West</v>
      </c>
      <c r="B140" t="s">
        <v>38</v>
      </c>
      <c r="C140" t="s">
        <v>333</v>
      </c>
      <c r="D140" s="115">
        <v>22819</v>
      </c>
      <c r="E140" s="110">
        <f t="shared" ca="1" si="25"/>
        <v>23481.64572291667</v>
      </c>
      <c r="F140" s="86">
        <f t="shared" si="26"/>
        <v>6</v>
      </c>
      <c r="G140" s="86">
        <f t="shared" si="27"/>
        <v>22</v>
      </c>
      <c r="H140" s="140" t="s">
        <v>419</v>
      </c>
      <c r="I140" s="139">
        <f t="shared" si="28"/>
        <v>63</v>
      </c>
      <c r="J140" s="139" t="str">
        <f t="shared" si="29"/>
        <v>60-64</v>
      </c>
    </row>
    <row r="141" spans="1:10" x14ac:dyDescent="0.4">
      <c r="A141" s="85" t="str">
        <f t="shared" si="24"/>
        <v>Katie Williams</v>
      </c>
      <c r="B141" t="s">
        <v>226</v>
      </c>
      <c r="C141" t="s">
        <v>334</v>
      </c>
      <c r="D141" s="115">
        <v>28413</v>
      </c>
      <c r="E141" s="110">
        <f t="shared" ca="1" si="25"/>
        <v>17887.64572291667</v>
      </c>
      <c r="F141" s="82">
        <f t="shared" si="26"/>
        <v>10</v>
      </c>
      <c r="G141" s="82">
        <f t="shared" si="27"/>
        <v>15</v>
      </c>
      <c r="H141" s="140" t="s">
        <v>418</v>
      </c>
      <c r="I141" s="139">
        <f t="shared" si="28"/>
        <v>48</v>
      </c>
      <c r="J141" s="139" t="str">
        <f t="shared" si="29"/>
        <v>45-49</v>
      </c>
    </row>
    <row r="142" spans="1:10" x14ac:dyDescent="0.4">
      <c r="A142" s="85" t="str">
        <f t="shared" si="24"/>
        <v>Nathan Williams</v>
      </c>
      <c r="B142" t="s">
        <v>159</v>
      </c>
      <c r="C142" t="s">
        <v>334</v>
      </c>
      <c r="D142" s="115">
        <v>27398</v>
      </c>
      <c r="E142" s="110">
        <f t="shared" ca="1" si="25"/>
        <v>18902.64572291667</v>
      </c>
      <c r="F142" s="82">
        <f t="shared" si="26"/>
        <v>1</v>
      </c>
      <c r="G142" s="82">
        <f t="shared" si="27"/>
        <v>4</v>
      </c>
      <c r="H142" s="140" t="s">
        <v>419</v>
      </c>
      <c r="I142" s="139">
        <f t="shared" si="28"/>
        <v>51</v>
      </c>
      <c r="J142" s="139" t="str">
        <f t="shared" si="29"/>
        <v>50-54</v>
      </c>
    </row>
    <row r="143" spans="1:10" x14ac:dyDescent="0.4">
      <c r="A143" s="85" t="str">
        <f t="shared" si="24"/>
        <v>Joy Williams</v>
      </c>
      <c r="B143" t="s">
        <v>383</v>
      </c>
      <c r="C143" t="s">
        <v>334</v>
      </c>
      <c r="D143" s="115">
        <v>26197</v>
      </c>
      <c r="E143" s="110">
        <f t="shared" ca="1" si="25"/>
        <v>20103.64572291667</v>
      </c>
      <c r="F143" s="82">
        <f t="shared" si="26"/>
        <v>9</v>
      </c>
      <c r="G143" s="82">
        <f t="shared" si="27"/>
        <v>21</v>
      </c>
      <c r="H143" s="140" t="s">
        <v>418</v>
      </c>
      <c r="I143" s="139">
        <f t="shared" si="28"/>
        <v>54</v>
      </c>
      <c r="J143" s="139" t="str">
        <f t="shared" si="29"/>
        <v>50-54</v>
      </c>
    </row>
    <row r="144" spans="1:10" x14ac:dyDescent="0.4">
      <c r="A144" s="85" t="str">
        <f t="shared" si="24"/>
        <v>Dave Williams</v>
      </c>
      <c r="B144" t="s">
        <v>234</v>
      </c>
      <c r="C144" t="s">
        <v>334</v>
      </c>
      <c r="D144" s="115">
        <v>25622</v>
      </c>
      <c r="E144" s="110">
        <f t="shared" ca="1" si="25"/>
        <v>20678.64572291667</v>
      </c>
      <c r="F144" s="82">
        <f t="shared" si="26"/>
        <v>2</v>
      </c>
      <c r="G144" s="82">
        <f t="shared" si="27"/>
        <v>23</v>
      </c>
      <c r="H144" s="140" t="s">
        <v>419</v>
      </c>
      <c r="I144" s="139">
        <f t="shared" si="28"/>
        <v>56</v>
      </c>
      <c r="J144" s="139" t="str">
        <f t="shared" si="29"/>
        <v>55-59</v>
      </c>
    </row>
    <row r="145" spans="1:10" x14ac:dyDescent="0.4">
      <c r="A145" s="85"/>
      <c r="B145"/>
      <c r="C145"/>
      <c r="D145" s="115"/>
      <c r="E145" s="110">
        <f t="shared" ref="E145:E159" ca="1" si="30">NOW()-D145</f>
        <v>46300.64572291667</v>
      </c>
      <c r="F145" s="86">
        <f t="shared" ref="F145:F161" si="31">MONTH(D145)</f>
        <v>1</v>
      </c>
      <c r="G145" s="86">
        <f t="shared" ref="G145:G161" si="32">DAY(D145)</f>
        <v>0</v>
      </c>
      <c r="H145" s="139" t="s">
        <v>419</v>
      </c>
      <c r="I145" s="139">
        <f t="shared" ref="I145:I161" si="33">DATEDIF(D145,I$1,"Y")</f>
        <v>126</v>
      </c>
      <c r="J145" s="139" t="b">
        <f t="shared" ref="J145:J159" si="34">IF(I145&lt;35,"0-34",IF(I145&lt;40,"35-39",IF(I145&lt;45,"40-44",IF(I145&lt;50,"45-49",IF(I145&lt;55,"50-54",IF(I145&lt;60,"55-59",IF(I145&lt;65,"60-64",IF(I145&lt;70,"65-69",IF(I145&lt;75,"70-74",IF(I145&lt;80,"75-79"))))))))))</f>
        <v>0</v>
      </c>
    </row>
    <row r="146" spans="1:10" x14ac:dyDescent="0.4">
      <c r="A146" s="85"/>
      <c r="B146"/>
      <c r="C146"/>
      <c r="D146" s="115"/>
      <c r="E146" s="110">
        <f t="shared" ca="1" si="30"/>
        <v>46300.64572291667</v>
      </c>
      <c r="F146" s="86">
        <f t="shared" si="31"/>
        <v>1</v>
      </c>
      <c r="G146" s="86">
        <f t="shared" si="32"/>
        <v>0</v>
      </c>
      <c r="H146" s="139" t="s">
        <v>418</v>
      </c>
      <c r="I146" s="139">
        <f t="shared" si="33"/>
        <v>126</v>
      </c>
      <c r="J146" s="139" t="b">
        <f t="shared" si="34"/>
        <v>0</v>
      </c>
    </row>
    <row r="147" spans="1:10" x14ac:dyDescent="0.4">
      <c r="A147" s="85"/>
      <c r="B147"/>
      <c r="C147"/>
      <c r="D147" s="115"/>
      <c r="E147" s="110">
        <f t="shared" ca="1" si="30"/>
        <v>46300.64572291667</v>
      </c>
      <c r="F147" s="86">
        <f t="shared" si="31"/>
        <v>1</v>
      </c>
      <c r="G147" s="86">
        <f t="shared" si="32"/>
        <v>0</v>
      </c>
      <c r="H147" s="139" t="s">
        <v>418</v>
      </c>
      <c r="I147" s="139">
        <f t="shared" si="33"/>
        <v>126</v>
      </c>
      <c r="J147" s="139" t="b">
        <f t="shared" si="34"/>
        <v>0</v>
      </c>
    </row>
    <row r="148" spans="1:10" x14ac:dyDescent="0.4">
      <c r="A148" s="85"/>
      <c r="B148"/>
      <c r="C148"/>
      <c r="D148" s="115"/>
      <c r="E148" s="110">
        <f t="shared" ca="1" si="30"/>
        <v>46300.64572291667</v>
      </c>
      <c r="F148" s="86">
        <f t="shared" si="31"/>
        <v>1</v>
      </c>
      <c r="G148" s="86">
        <f t="shared" si="32"/>
        <v>0</v>
      </c>
      <c r="H148" s="139" t="s">
        <v>418</v>
      </c>
      <c r="I148" s="139">
        <f t="shared" si="33"/>
        <v>126</v>
      </c>
      <c r="J148" s="139" t="b">
        <f t="shared" si="34"/>
        <v>0</v>
      </c>
    </row>
    <row r="149" spans="1:10" x14ac:dyDescent="0.4">
      <c r="A149" s="85"/>
      <c r="B149"/>
      <c r="C149"/>
      <c r="D149" s="115"/>
      <c r="E149" s="110">
        <f t="shared" ca="1" si="30"/>
        <v>46300.64572291667</v>
      </c>
      <c r="F149" s="86">
        <f t="shared" si="31"/>
        <v>1</v>
      </c>
      <c r="G149" s="86">
        <f t="shared" si="32"/>
        <v>0</v>
      </c>
      <c r="H149" s="139" t="s">
        <v>418</v>
      </c>
      <c r="I149" s="139">
        <f t="shared" si="33"/>
        <v>126</v>
      </c>
      <c r="J149" s="139" t="b">
        <f t="shared" si="34"/>
        <v>0</v>
      </c>
    </row>
    <row r="150" spans="1:10" x14ac:dyDescent="0.4">
      <c r="A150" s="85"/>
      <c r="B150"/>
      <c r="C150"/>
      <c r="D150" s="115"/>
      <c r="E150" s="110">
        <f t="shared" ca="1" si="30"/>
        <v>46300.64572291667</v>
      </c>
      <c r="F150" s="86">
        <f t="shared" si="31"/>
        <v>1</v>
      </c>
      <c r="G150" s="86">
        <f t="shared" si="32"/>
        <v>0</v>
      </c>
      <c r="H150" s="139" t="s">
        <v>418</v>
      </c>
      <c r="I150" s="139">
        <f t="shared" si="33"/>
        <v>126</v>
      </c>
      <c r="J150" s="139" t="b">
        <f t="shared" si="34"/>
        <v>0</v>
      </c>
    </row>
    <row r="151" spans="1:10" x14ac:dyDescent="0.4">
      <c r="A151" s="85"/>
      <c r="B151"/>
      <c r="C151"/>
      <c r="D151" s="115"/>
      <c r="E151" s="110">
        <f t="shared" ca="1" si="30"/>
        <v>46300.64572291667</v>
      </c>
      <c r="F151" s="86">
        <f t="shared" si="31"/>
        <v>1</v>
      </c>
      <c r="G151" s="86">
        <f t="shared" si="32"/>
        <v>0</v>
      </c>
      <c r="H151" s="139" t="s">
        <v>418</v>
      </c>
      <c r="I151" s="139">
        <f t="shared" si="33"/>
        <v>126</v>
      </c>
      <c r="J151" s="139" t="b">
        <f t="shared" si="34"/>
        <v>0</v>
      </c>
    </row>
    <row r="152" spans="1:10" x14ac:dyDescent="0.4">
      <c r="A152" s="85"/>
      <c r="B152"/>
      <c r="C152"/>
      <c r="D152" s="115"/>
      <c r="E152" s="110">
        <f t="shared" ca="1" si="30"/>
        <v>46300.64572291667</v>
      </c>
      <c r="F152" s="86">
        <f t="shared" si="31"/>
        <v>1</v>
      </c>
      <c r="G152" s="86">
        <f t="shared" si="32"/>
        <v>0</v>
      </c>
      <c r="H152" s="139" t="s">
        <v>419</v>
      </c>
      <c r="I152" s="139">
        <f t="shared" si="33"/>
        <v>126</v>
      </c>
      <c r="J152" s="139" t="b">
        <f t="shared" si="34"/>
        <v>0</v>
      </c>
    </row>
    <row r="153" spans="1:10" x14ac:dyDescent="0.4">
      <c r="A153" s="85"/>
      <c r="B153"/>
      <c r="C153"/>
      <c r="D153" s="115"/>
      <c r="E153" s="110">
        <f t="shared" ca="1" si="30"/>
        <v>46300.64572291667</v>
      </c>
      <c r="F153" s="86">
        <f t="shared" si="31"/>
        <v>1</v>
      </c>
      <c r="G153" s="86">
        <f t="shared" si="32"/>
        <v>0</v>
      </c>
      <c r="H153" s="139" t="s">
        <v>418</v>
      </c>
      <c r="I153" s="139">
        <f t="shared" si="33"/>
        <v>126</v>
      </c>
      <c r="J153" s="139" t="b">
        <f t="shared" si="34"/>
        <v>0</v>
      </c>
    </row>
    <row r="154" spans="1:10" x14ac:dyDescent="0.4">
      <c r="A154" s="85"/>
      <c r="B154"/>
      <c r="C154"/>
      <c r="D154" s="115"/>
      <c r="E154" s="110">
        <f t="shared" ca="1" si="30"/>
        <v>46300.64572291667</v>
      </c>
      <c r="F154" s="86">
        <f t="shared" si="31"/>
        <v>1</v>
      </c>
      <c r="G154" s="86">
        <f t="shared" si="32"/>
        <v>0</v>
      </c>
      <c r="H154" s="139" t="s">
        <v>419</v>
      </c>
      <c r="I154" s="139">
        <f t="shared" si="33"/>
        <v>126</v>
      </c>
      <c r="J154" s="139" t="b">
        <f t="shared" si="34"/>
        <v>0</v>
      </c>
    </row>
    <row r="155" spans="1:10" x14ac:dyDescent="0.4">
      <c r="A155" s="85"/>
      <c r="B155"/>
      <c r="C155"/>
      <c r="D155" s="115"/>
      <c r="E155" s="110">
        <f t="shared" ca="1" si="30"/>
        <v>46300.64572291667</v>
      </c>
      <c r="F155" s="86">
        <f t="shared" si="31"/>
        <v>1</v>
      </c>
      <c r="G155" s="86">
        <f t="shared" si="32"/>
        <v>0</v>
      </c>
      <c r="H155" s="139" t="s">
        <v>419</v>
      </c>
      <c r="I155" s="139">
        <f t="shared" si="33"/>
        <v>126</v>
      </c>
      <c r="J155" s="139" t="b">
        <f t="shared" si="34"/>
        <v>0</v>
      </c>
    </row>
    <row r="156" spans="1:10" x14ac:dyDescent="0.4">
      <c r="A156" s="85"/>
      <c r="B156"/>
      <c r="C156"/>
      <c r="D156" s="115"/>
      <c r="E156" s="110">
        <f t="shared" ca="1" si="30"/>
        <v>46300.64572291667</v>
      </c>
      <c r="F156" s="86">
        <f t="shared" si="31"/>
        <v>1</v>
      </c>
      <c r="G156" s="86">
        <f t="shared" si="32"/>
        <v>0</v>
      </c>
      <c r="H156" s="139" t="s">
        <v>418</v>
      </c>
      <c r="I156" s="139">
        <f t="shared" si="33"/>
        <v>126</v>
      </c>
      <c r="J156" s="139" t="b">
        <f t="shared" si="34"/>
        <v>0</v>
      </c>
    </row>
    <row r="157" spans="1:10" x14ac:dyDescent="0.4">
      <c r="A157" s="85"/>
      <c r="B157"/>
      <c r="C157"/>
      <c r="D157" s="115"/>
      <c r="E157" s="110">
        <f t="shared" ca="1" si="30"/>
        <v>46300.64572291667</v>
      </c>
      <c r="F157" s="86">
        <f t="shared" si="31"/>
        <v>1</v>
      </c>
      <c r="G157" s="86">
        <f t="shared" si="32"/>
        <v>0</v>
      </c>
      <c r="H157" s="139" t="s">
        <v>419</v>
      </c>
      <c r="I157" s="139">
        <f t="shared" si="33"/>
        <v>126</v>
      </c>
      <c r="J157" s="139" t="b">
        <f t="shared" si="34"/>
        <v>0</v>
      </c>
    </row>
    <row r="158" spans="1:10" x14ac:dyDescent="0.4">
      <c r="A158" s="85"/>
      <c r="B158"/>
      <c r="C158"/>
      <c r="D158" s="115"/>
      <c r="E158" s="110">
        <f t="shared" ca="1" si="30"/>
        <v>46300.64572291667</v>
      </c>
      <c r="F158" s="86">
        <f t="shared" si="31"/>
        <v>1</v>
      </c>
      <c r="G158" s="86">
        <f t="shared" si="32"/>
        <v>0</v>
      </c>
      <c r="H158" s="139" t="s">
        <v>419</v>
      </c>
      <c r="I158" s="139">
        <f t="shared" si="33"/>
        <v>126</v>
      </c>
      <c r="J158" s="139" t="b">
        <f t="shared" si="34"/>
        <v>0</v>
      </c>
    </row>
    <row r="159" spans="1:10" x14ac:dyDescent="0.4">
      <c r="A159" s="85"/>
      <c r="B159"/>
      <c r="C159"/>
      <c r="D159" s="115"/>
      <c r="E159" s="110">
        <f t="shared" ca="1" si="30"/>
        <v>46300.64572291667</v>
      </c>
      <c r="F159" s="86">
        <f t="shared" si="31"/>
        <v>1</v>
      </c>
      <c r="G159" s="86">
        <f t="shared" si="32"/>
        <v>0</v>
      </c>
      <c r="H159" s="139" t="s">
        <v>418</v>
      </c>
      <c r="I159" s="139">
        <f t="shared" si="33"/>
        <v>126</v>
      </c>
      <c r="J159" s="139" t="b">
        <f t="shared" si="34"/>
        <v>0</v>
      </c>
    </row>
    <row r="160" spans="1:10" x14ac:dyDescent="0.4">
      <c r="A160" s="85"/>
      <c r="B160"/>
      <c r="C160"/>
      <c r="D160" s="115"/>
      <c r="E160" s="110">
        <f t="shared" ref="E160:E161" ca="1" si="35">NOW()-D160</f>
        <v>46300.64572291667</v>
      </c>
      <c r="F160" s="86">
        <f t="shared" si="31"/>
        <v>1</v>
      </c>
      <c r="G160" s="86">
        <f t="shared" si="32"/>
        <v>0</v>
      </c>
      <c r="H160" s="139" t="s">
        <v>419</v>
      </c>
      <c r="I160" s="139">
        <f t="shared" si="33"/>
        <v>126</v>
      </c>
      <c r="J160" s="139" t="b">
        <f t="shared" ref="J160:J161" si="36">IF(I160&lt;35,"0-34",IF(I160&lt;40,"35-39",IF(I160&lt;45,"40-44",IF(I160&lt;50,"45-49",IF(I160&lt;55,"50-54",IF(I160&lt;60,"55-59",IF(I160&lt;65,"60-64",IF(I160&lt;70,"65-69",IF(I160&lt;75,"70-74",IF(I160&lt;80,"75-79"))))))))))</f>
        <v>0</v>
      </c>
    </row>
    <row r="161" spans="1:10" x14ac:dyDescent="0.4">
      <c r="A161" s="85"/>
      <c r="B161"/>
      <c r="C161"/>
      <c r="D161" s="115"/>
      <c r="E161" s="110">
        <f t="shared" ca="1" si="35"/>
        <v>46300.64572291667</v>
      </c>
      <c r="F161" s="86">
        <f t="shared" si="31"/>
        <v>1</v>
      </c>
      <c r="G161" s="86">
        <f t="shared" si="32"/>
        <v>0</v>
      </c>
      <c r="H161" s="139" t="s">
        <v>418</v>
      </c>
      <c r="I161" s="139">
        <f t="shared" si="33"/>
        <v>126</v>
      </c>
      <c r="J161" s="139" t="b">
        <f t="shared" si="36"/>
        <v>0</v>
      </c>
    </row>
  </sheetData>
  <sheetProtection selectLockedCells="1" selectUnlockedCells="1"/>
  <autoFilter ref="A1:G146" xr:uid="{00000000-0009-0000-0000-000013000000}"/>
  <sortState xmlns:xlrd2="http://schemas.microsoft.com/office/spreadsheetml/2017/richdata2" ref="A2:J144">
    <sortCondition ref="C2:C144"/>
  </sortState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INFO</vt:lpstr>
      <vt:lpstr>RULES</vt:lpstr>
      <vt:lpstr>Race 1</vt:lpstr>
      <vt:lpstr>Race 2</vt:lpstr>
      <vt:lpstr>Race 3</vt:lpstr>
      <vt:lpstr>Race 4</vt:lpstr>
      <vt:lpstr>Race 5</vt:lpstr>
      <vt:lpstr>Race 6</vt:lpstr>
      <vt:lpstr>Race 7</vt:lpstr>
      <vt:lpstr>Race 8</vt:lpstr>
      <vt:lpstr>Overall</vt:lpstr>
      <vt:lpstr>Percentages</vt:lpstr>
      <vt:lpstr>MEN Age Grade</vt:lpstr>
      <vt:lpstr>WOMEN Age Grade</vt:lpstr>
      <vt:lpstr>Standards Male</vt:lpstr>
      <vt:lpstr>Standards Female</vt:lpstr>
      <vt:lpstr>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2021-10-13T14:52:37Z</dcterms:created>
  <dcterms:modified xsi:type="dcterms:W3CDTF">2026-10-05T14:30:04Z</dcterms:modified>
</cp:coreProperties>
</file>