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bd8ab40a725ce8b/Documents/3M/GP/2026-2027/"/>
    </mc:Choice>
  </mc:AlternateContent>
  <xr:revisionPtr revIDLastSave="5845" documentId="13_ncr:1_{20D1A2B3-79A6-479D-86D7-3B3F2CBB6ABD}" xr6:coauthVersionLast="47" xr6:coauthVersionMax="47" xr10:uidLastSave="{D2DB8167-C5E2-409A-B56F-200FD202C745}"/>
  <bookViews>
    <workbookView xWindow="-93" yWindow="-93" windowWidth="18426" windowHeight="11626" tabRatio="826" firstSheet="2" activeTab="4" xr2:uid="{00000000-000D-0000-FFFF-FFFF00000000}"/>
  </bookViews>
  <sheets>
    <sheet name="RULES" sheetId="26" r:id="rId1"/>
    <sheet name="Race 1" sheetId="16" r:id="rId2"/>
    <sheet name="Race 2" sheetId="29" r:id="rId3"/>
    <sheet name="Race 3" sheetId="32" r:id="rId4"/>
    <sheet name="Race 4" sheetId="31" r:id="rId5"/>
    <sheet name="Race 5" sheetId="43" r:id="rId6"/>
    <sheet name="Race 6" sheetId="44" r:id="rId7"/>
    <sheet name="Race 7" sheetId="46" r:id="rId8"/>
    <sheet name="Race 8" sheetId="36" r:id="rId9"/>
    <sheet name="New Overall" sheetId="39" r:id="rId10"/>
    <sheet name="Medal Table" sheetId="45" r:id="rId11"/>
    <sheet name="Standards Female" sheetId="41" r:id="rId12"/>
    <sheet name="Standards Male" sheetId="42" r:id="rId13"/>
    <sheet name="Ages" sheetId="40" state="hidden" r:id="rId14"/>
    <sheet name="Marshals" sheetId="47" r:id="rId15"/>
    <sheet name="Proposed TABLES" sheetId="28" state="hidden" r:id="rId16"/>
  </sheets>
  <externalReferences>
    <externalReference r:id="rId17"/>
    <externalReference r:id="rId18"/>
  </externalReferences>
  <definedNames>
    <definedName name="_xlnm._FilterDatabase" localSheetId="13" hidden="1">Ages!$A$1:$G$149</definedName>
    <definedName name="Event">#REF!</definedName>
    <definedName name="mile" localSheetId="13">[1]Men!$D$14</definedName>
    <definedName name="mile" localSheetId="11">[1]Men!$D$14</definedName>
    <definedName name="mile" localSheetId="12">[1]Men!$D$14</definedName>
    <definedName name="mile">#REF!</definedName>
    <definedName name="World_Standard_Times">[2]DropDownLists!$H$2:$H$13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4" i="40" l="1"/>
  <c r="A143" i="40"/>
  <c r="A142" i="40"/>
  <c r="A141" i="40"/>
  <c r="A140" i="40"/>
  <c r="A139" i="40"/>
  <c r="A138" i="40"/>
  <c r="A137" i="40"/>
  <c r="A136" i="40"/>
  <c r="A135" i="40"/>
  <c r="A134" i="40"/>
  <c r="A133" i="40"/>
  <c r="A132" i="40"/>
  <c r="A131" i="40"/>
  <c r="A130" i="40"/>
  <c r="A129" i="40"/>
  <c r="A128" i="40"/>
  <c r="A127" i="40"/>
  <c r="A126" i="40"/>
  <c r="A125" i="40"/>
  <c r="A124" i="40"/>
  <c r="A123" i="40"/>
  <c r="A122" i="40"/>
  <c r="A121" i="40"/>
  <c r="A120" i="40"/>
  <c r="A119" i="40"/>
  <c r="A118" i="40"/>
  <c r="A117" i="40"/>
  <c r="A116" i="40"/>
  <c r="A115" i="40"/>
  <c r="A114" i="40"/>
  <c r="A113" i="40"/>
  <c r="A112" i="40"/>
  <c r="A111" i="40"/>
  <c r="A110" i="40"/>
  <c r="A109" i="40"/>
  <c r="A108" i="40"/>
  <c r="A107" i="40"/>
  <c r="A106" i="40"/>
  <c r="A105" i="40"/>
  <c r="A104" i="40"/>
  <c r="A103" i="40"/>
  <c r="A102" i="40"/>
  <c r="A101" i="40"/>
  <c r="A100" i="40"/>
  <c r="A99" i="40"/>
  <c r="A98" i="40"/>
  <c r="A97" i="40"/>
  <c r="A96" i="40"/>
  <c r="A95" i="40"/>
  <c r="A94" i="40"/>
  <c r="A93" i="40"/>
  <c r="A92" i="40"/>
  <c r="A91" i="40"/>
  <c r="A90" i="40"/>
  <c r="A89" i="40"/>
  <c r="A88" i="40"/>
  <c r="A87" i="40"/>
  <c r="A86" i="40"/>
  <c r="A85" i="40"/>
  <c r="A84" i="40"/>
  <c r="A83" i="40"/>
  <c r="A82" i="40"/>
  <c r="A81" i="40"/>
  <c r="A80" i="40"/>
  <c r="A79" i="40"/>
  <c r="A78" i="40"/>
  <c r="A77" i="40"/>
  <c r="A76" i="40"/>
  <c r="A75" i="40"/>
  <c r="A74" i="40"/>
  <c r="A73" i="40"/>
  <c r="A72" i="40"/>
  <c r="A71" i="40"/>
  <c r="A70" i="40"/>
  <c r="A69" i="40"/>
  <c r="A68" i="40"/>
  <c r="A67" i="40"/>
  <c r="A66" i="40"/>
  <c r="A65" i="40"/>
  <c r="A64" i="40"/>
  <c r="A63" i="40"/>
  <c r="A62" i="40"/>
  <c r="A61" i="40"/>
  <c r="A60" i="40"/>
  <c r="A59" i="40"/>
  <c r="A58" i="40"/>
  <c r="A57" i="40"/>
  <c r="A56" i="40"/>
  <c r="A55" i="40"/>
  <c r="A54" i="40"/>
  <c r="A53" i="40"/>
  <c r="A52" i="40"/>
  <c r="A51" i="40"/>
  <c r="A50" i="40"/>
  <c r="A49" i="40"/>
  <c r="A48" i="40"/>
  <c r="A47" i="40"/>
  <c r="A46" i="40"/>
  <c r="A45" i="40"/>
  <c r="A44" i="40"/>
  <c r="A43" i="40"/>
  <c r="A42" i="40"/>
  <c r="A41" i="40"/>
  <c r="A40" i="40"/>
  <c r="A39" i="40"/>
  <c r="A38" i="40"/>
  <c r="A37" i="40"/>
  <c r="A36" i="40"/>
  <c r="A35" i="40"/>
  <c r="A34" i="40"/>
  <c r="A33" i="40"/>
  <c r="A32" i="40"/>
  <c r="A31" i="40"/>
  <c r="A30" i="40"/>
  <c r="A29" i="40"/>
  <c r="A28" i="40"/>
  <c r="A27" i="40"/>
  <c r="A26" i="40"/>
  <c r="A25" i="40"/>
  <c r="A24" i="40"/>
  <c r="A23" i="40"/>
  <c r="A22" i="40"/>
  <c r="A21" i="40"/>
  <c r="A20" i="40"/>
  <c r="A19" i="40"/>
  <c r="A18" i="40"/>
  <c r="A17" i="40"/>
  <c r="A16" i="40"/>
  <c r="A15" i="40"/>
  <c r="A14" i="40"/>
  <c r="A13" i="40"/>
  <c r="A12" i="40"/>
  <c r="A11" i="40"/>
  <c r="A10" i="40"/>
  <c r="A9" i="40"/>
  <c r="A8" i="40"/>
  <c r="A7" i="40"/>
  <c r="A6" i="40"/>
  <c r="A5" i="40"/>
  <c r="A4" i="40"/>
  <c r="A3" i="40"/>
  <c r="A2" i="40"/>
  <c r="I29" i="45" l="1"/>
  <c r="H29" i="45"/>
  <c r="G29" i="45"/>
  <c r="F29" i="45"/>
  <c r="D29" i="45"/>
  <c r="I59" i="45"/>
  <c r="H59" i="45"/>
  <c r="G59" i="45"/>
  <c r="F59" i="45"/>
  <c r="E59" i="45"/>
  <c r="D53" i="31"/>
  <c r="C53" i="31"/>
  <c r="D52" i="31"/>
  <c r="C52" i="31"/>
  <c r="D51" i="31"/>
  <c r="C51" i="31"/>
  <c r="L66" i="39"/>
  <c r="K66" i="39"/>
  <c r="J66" i="39"/>
  <c r="I66" i="39"/>
  <c r="H66" i="39"/>
  <c r="G66" i="39"/>
  <c r="F66" i="39"/>
  <c r="E66" i="39"/>
  <c r="D66" i="39" l="1" a="1"/>
  <c r="D66" i="39" s="1"/>
  <c r="C66" i="39"/>
  <c r="L54" i="39" l="1"/>
  <c r="K54" i="39"/>
  <c r="J54" i="39"/>
  <c r="I54" i="39"/>
  <c r="H54" i="39"/>
  <c r="G54" i="39"/>
  <c r="F54" i="39"/>
  <c r="E54" i="39"/>
  <c r="L55" i="39"/>
  <c r="K55" i="39"/>
  <c r="J55" i="39"/>
  <c r="I55" i="39"/>
  <c r="H55" i="39"/>
  <c r="G55" i="39"/>
  <c r="F55" i="39"/>
  <c r="E55" i="39"/>
  <c r="L47" i="39"/>
  <c r="K47" i="39"/>
  <c r="J47" i="39"/>
  <c r="I47" i="39"/>
  <c r="H47" i="39"/>
  <c r="G47" i="39"/>
  <c r="F47" i="39"/>
  <c r="E47" i="39"/>
  <c r="L33" i="39"/>
  <c r="K33" i="39"/>
  <c r="J33" i="39"/>
  <c r="I33" i="39"/>
  <c r="H33" i="39"/>
  <c r="G33" i="39"/>
  <c r="F33" i="39"/>
  <c r="E33" i="39"/>
  <c r="L18" i="39"/>
  <c r="K18" i="39"/>
  <c r="J18" i="39"/>
  <c r="I18" i="39"/>
  <c r="H18" i="39"/>
  <c r="G18" i="39"/>
  <c r="F18" i="39"/>
  <c r="E18" i="39"/>
  <c r="L10" i="39"/>
  <c r="K10" i="39"/>
  <c r="J10" i="39"/>
  <c r="I10" i="39"/>
  <c r="H10" i="39"/>
  <c r="G10" i="39"/>
  <c r="F10" i="39"/>
  <c r="E10" i="39"/>
  <c r="K53" i="31"/>
  <c r="K52" i="31"/>
  <c r="K51" i="31"/>
  <c r="D55" i="39" l="1" a="1"/>
  <c r="D55" i="39" s="1"/>
  <c r="D33" i="39" a="1"/>
  <c r="D33" i="39" s="1"/>
  <c r="D47" i="39" a="1"/>
  <c r="D47" i="39" s="1"/>
  <c r="D54" i="39" a="1"/>
  <c r="D54" i="39" s="1"/>
  <c r="C55" i="39"/>
  <c r="C54" i="39"/>
  <c r="C47" i="39"/>
  <c r="C10" i="39"/>
  <c r="D18" i="39" a="1"/>
  <c r="D18" i="39" s="1"/>
  <c r="C33" i="39"/>
  <c r="D10" i="39" a="1"/>
  <c r="D10" i="39" s="1"/>
  <c r="C18" i="39"/>
  <c r="D69" i="45"/>
  <c r="C69" i="45"/>
  <c r="B69" i="45"/>
  <c r="D5" i="45"/>
  <c r="B5" i="45"/>
  <c r="D30" i="45"/>
  <c r="C30" i="45"/>
  <c r="B30" i="45"/>
  <c r="D26" i="45"/>
  <c r="C26" i="45"/>
  <c r="D49" i="45"/>
  <c r="B44" i="45"/>
  <c r="D55" i="45"/>
  <c r="C55" i="45"/>
  <c r="B55" i="45"/>
  <c r="D6" i="45"/>
  <c r="C6" i="45"/>
  <c r="C64" i="45"/>
  <c r="D52" i="45"/>
  <c r="C52" i="45"/>
  <c r="B52" i="45"/>
  <c r="D42" i="45"/>
  <c r="C42" i="45"/>
  <c r="B42" i="45"/>
  <c r="D65" i="45"/>
  <c r="B65" i="45"/>
  <c r="C48" i="45"/>
  <c r="B48" i="45"/>
  <c r="B19" i="45"/>
  <c r="B40" i="45"/>
  <c r="D57" i="45"/>
  <c r="C57" i="45"/>
  <c r="B57" i="45"/>
  <c r="C58" i="45"/>
  <c r="D12" i="45"/>
  <c r="D70" i="45"/>
  <c r="C33" i="45"/>
  <c r="B33" i="45"/>
  <c r="D67" i="45"/>
  <c r="C67" i="45"/>
  <c r="D21" i="45"/>
  <c r="B21" i="45"/>
  <c r="B35" i="45"/>
  <c r="D37" i="45"/>
  <c r="B25" i="45"/>
  <c r="D23" i="45"/>
  <c r="C23" i="45"/>
  <c r="B23" i="45"/>
  <c r="D15" i="45"/>
  <c r="D27" i="45"/>
  <c r="D13" i="45"/>
  <c r="C8" i="45"/>
  <c r="B8" i="45"/>
  <c r="C71" i="45"/>
  <c r="B71" i="45"/>
  <c r="D56" i="45"/>
  <c r="C16" i="45"/>
  <c r="D43" i="45"/>
  <c r="C66" i="45"/>
  <c r="D39" i="45"/>
  <c r="C39" i="45"/>
  <c r="B39" i="45"/>
  <c r="B32" i="45"/>
  <c r="C51" i="45"/>
  <c r="B51" i="45"/>
  <c r="B41" i="45"/>
  <c r="D9" i="45"/>
  <c r="C9" i="45"/>
  <c r="B9" i="45"/>
  <c r="C45" i="45"/>
  <c r="C17" i="45"/>
  <c r="B4" i="45"/>
  <c r="D28" i="45"/>
  <c r="E24" i="45"/>
  <c r="E5" i="45"/>
  <c r="E30" i="45"/>
  <c r="E12" i="45"/>
  <c r="E8" i="45"/>
  <c r="E32" i="45"/>
  <c r="E45" i="45"/>
  <c r="L71" i="39"/>
  <c r="K71" i="39"/>
  <c r="J71" i="39"/>
  <c r="I71" i="39"/>
  <c r="H71" i="39"/>
  <c r="G71" i="39"/>
  <c r="F71" i="39"/>
  <c r="E71" i="39"/>
  <c r="L52" i="39"/>
  <c r="K52" i="39"/>
  <c r="J52" i="39"/>
  <c r="I52" i="39"/>
  <c r="H52" i="39"/>
  <c r="G52" i="39"/>
  <c r="F52" i="39"/>
  <c r="E52" i="39"/>
  <c r="L40" i="39"/>
  <c r="K40" i="39"/>
  <c r="J40" i="39"/>
  <c r="I40" i="39"/>
  <c r="H40" i="39"/>
  <c r="G40" i="39"/>
  <c r="F40" i="39"/>
  <c r="E40" i="39"/>
  <c r="L25" i="39"/>
  <c r="K25" i="39"/>
  <c r="J25" i="39"/>
  <c r="I25" i="39"/>
  <c r="H25" i="39"/>
  <c r="G25" i="39"/>
  <c r="F25" i="39"/>
  <c r="E25" i="39"/>
  <c r="C71" i="39" l="1"/>
  <c r="D71" i="39" a="1"/>
  <c r="D71" i="39" s="1"/>
  <c r="C52" i="39"/>
  <c r="C40" i="39"/>
  <c r="D52" i="39" a="1"/>
  <c r="D52" i="39" s="1"/>
  <c r="D40" i="39" a="1"/>
  <c r="D40" i="39" s="1"/>
  <c r="D25" i="39" a="1"/>
  <c r="D25" i="39" s="1"/>
  <c r="C25" i="39"/>
  <c r="L16" i="39"/>
  <c r="K16" i="39"/>
  <c r="J16" i="39"/>
  <c r="I16" i="39"/>
  <c r="H16" i="39"/>
  <c r="G16" i="39"/>
  <c r="F16" i="39"/>
  <c r="E16" i="39"/>
  <c r="H70" i="39"/>
  <c r="H69" i="39"/>
  <c r="H72" i="39"/>
  <c r="H67" i="39"/>
  <c r="H68" i="39"/>
  <c r="H65" i="39"/>
  <c r="H61" i="39"/>
  <c r="H63" i="39"/>
  <c r="H64" i="39"/>
  <c r="H62" i="39"/>
  <c r="H60" i="39"/>
  <c r="H58" i="39"/>
  <c r="H59" i="39"/>
  <c r="H57" i="39"/>
  <c r="H56" i="39"/>
  <c r="H51" i="39"/>
  <c r="H53" i="39"/>
  <c r="H50" i="39"/>
  <c r="H49" i="39"/>
  <c r="H48" i="39"/>
  <c r="H46" i="39"/>
  <c r="H43" i="39"/>
  <c r="H44" i="39"/>
  <c r="H42" i="39"/>
  <c r="H45" i="39"/>
  <c r="H41" i="39"/>
  <c r="H38" i="39"/>
  <c r="H39" i="39"/>
  <c r="H37" i="39"/>
  <c r="H35" i="39"/>
  <c r="H34" i="39"/>
  <c r="H36" i="39"/>
  <c r="H32" i="39"/>
  <c r="H29" i="39"/>
  <c r="H31" i="39"/>
  <c r="H30" i="39"/>
  <c r="H28" i="39"/>
  <c r="H27" i="39"/>
  <c r="H23" i="39"/>
  <c r="H20" i="39"/>
  <c r="H26" i="39"/>
  <c r="H24" i="39"/>
  <c r="H22" i="39"/>
  <c r="H21" i="39"/>
  <c r="H19" i="39"/>
  <c r="H15" i="39"/>
  <c r="H17" i="39"/>
  <c r="H12" i="39"/>
  <c r="H11" i="39"/>
  <c r="H13" i="39"/>
  <c r="H14" i="39"/>
  <c r="H8" i="39"/>
  <c r="H9" i="39"/>
  <c r="H6" i="39"/>
  <c r="H4" i="39"/>
  <c r="H7" i="39"/>
  <c r="H3" i="39"/>
  <c r="H5" i="39"/>
  <c r="G70" i="39"/>
  <c r="G69" i="39"/>
  <c r="G72" i="39"/>
  <c r="G67" i="39"/>
  <c r="G68" i="39"/>
  <c r="G65" i="39"/>
  <c r="G61" i="39"/>
  <c r="G63" i="39"/>
  <c r="G64" i="39"/>
  <c r="G62" i="39"/>
  <c r="G60" i="39"/>
  <c r="G58" i="39"/>
  <c r="G59" i="39"/>
  <c r="G57" i="39"/>
  <c r="G56" i="39"/>
  <c r="G51" i="39"/>
  <c r="G53" i="39"/>
  <c r="G50" i="39"/>
  <c r="G49" i="39"/>
  <c r="G48" i="39"/>
  <c r="G46" i="39"/>
  <c r="G43" i="39"/>
  <c r="G44" i="39"/>
  <c r="G42" i="39"/>
  <c r="G45" i="39"/>
  <c r="G41" i="39"/>
  <c r="G38" i="39"/>
  <c r="G39" i="39"/>
  <c r="G37" i="39"/>
  <c r="G35" i="39"/>
  <c r="G34" i="39"/>
  <c r="G36" i="39"/>
  <c r="G32" i="39"/>
  <c r="G29" i="39"/>
  <c r="G31" i="39"/>
  <c r="G30" i="39"/>
  <c r="G28" i="39"/>
  <c r="G27" i="39"/>
  <c r="G23" i="39"/>
  <c r="G20" i="39"/>
  <c r="G26" i="39"/>
  <c r="G24" i="39"/>
  <c r="G22" i="39"/>
  <c r="G21" i="39"/>
  <c r="G19" i="39"/>
  <c r="G15" i="39"/>
  <c r="G17" i="39"/>
  <c r="G12" i="39"/>
  <c r="G11" i="39"/>
  <c r="G13" i="39"/>
  <c r="G14" i="39"/>
  <c r="G8" i="39"/>
  <c r="G9" i="39"/>
  <c r="G6" i="39"/>
  <c r="G4" i="39"/>
  <c r="G7" i="39"/>
  <c r="G3" i="39"/>
  <c r="G5" i="39"/>
  <c r="D16" i="39" l="1" a="1"/>
  <c r="D16" i="39" s="1"/>
  <c r="C16" i="39"/>
  <c r="L26" i="39" l="1"/>
  <c r="K26" i="39"/>
  <c r="J26" i="39"/>
  <c r="I26" i="39"/>
  <c r="F26" i="39"/>
  <c r="E26" i="39"/>
  <c r="D26" i="39" l="1" a="1"/>
  <c r="D26" i="39" s="1"/>
  <c r="C26" i="39"/>
  <c r="I6" i="40"/>
  <c r="J6" i="40" s="1"/>
  <c r="G6" i="40"/>
  <c r="F6" i="40"/>
  <c r="E6" i="40"/>
  <c r="K43" i="32"/>
  <c r="K42" i="32"/>
  <c r="K41" i="32"/>
  <c r="K40" i="32"/>
  <c r="K39" i="32"/>
  <c r="K38" i="32"/>
  <c r="K37" i="32"/>
  <c r="K36" i="32"/>
  <c r="K35" i="32"/>
  <c r="K34" i="32"/>
  <c r="K33" i="32"/>
  <c r="K32" i="32"/>
  <c r="K31" i="32"/>
  <c r="K30" i="32"/>
  <c r="K29" i="32"/>
  <c r="K28" i="32"/>
  <c r="K27" i="32"/>
  <c r="K26" i="32"/>
  <c r="K25" i="32"/>
  <c r="K24" i="32"/>
  <c r="K23" i="32"/>
  <c r="K22" i="32"/>
  <c r="K21" i="32"/>
  <c r="K20" i="32"/>
  <c r="K19" i="32"/>
  <c r="K18" i="32"/>
  <c r="K17" i="32"/>
  <c r="K16" i="32"/>
  <c r="K15" i="32"/>
  <c r="K14" i="32"/>
  <c r="K13" i="32"/>
  <c r="K12" i="32"/>
  <c r="K11" i="32"/>
  <c r="K10" i="32"/>
  <c r="K9" i="32"/>
  <c r="K8" i="32"/>
  <c r="K7" i="32"/>
  <c r="K6" i="32"/>
  <c r="K5" i="32"/>
  <c r="L11" i="39"/>
  <c r="K11" i="39"/>
  <c r="J11" i="39"/>
  <c r="I11" i="39"/>
  <c r="F11" i="39"/>
  <c r="E11" i="39"/>
  <c r="D11" i="39" l="1" a="1"/>
  <c r="D11" i="39" s="1"/>
  <c r="C11" i="39"/>
  <c r="L61" i="39"/>
  <c r="K61" i="39"/>
  <c r="J61" i="39"/>
  <c r="I61" i="39"/>
  <c r="F61" i="39"/>
  <c r="E61" i="39"/>
  <c r="L60" i="39"/>
  <c r="K60" i="39"/>
  <c r="J60" i="39"/>
  <c r="I60" i="39"/>
  <c r="F60" i="39"/>
  <c r="E60" i="39"/>
  <c r="D61" i="39" l="1" a="1"/>
  <c r="D61" i="39" s="1"/>
  <c r="D60" i="39" a="1"/>
  <c r="D60" i="39" s="1"/>
  <c r="C61" i="39"/>
  <c r="C60" i="39"/>
  <c r="L67" i="39" l="1"/>
  <c r="K67" i="39"/>
  <c r="J67" i="39"/>
  <c r="I67" i="39"/>
  <c r="F67" i="39"/>
  <c r="E67" i="39"/>
  <c r="F70" i="39"/>
  <c r="F69" i="39"/>
  <c r="F72" i="39"/>
  <c r="F68" i="39"/>
  <c r="F65" i="39"/>
  <c r="F63" i="39"/>
  <c r="F64" i="39"/>
  <c r="F62" i="39"/>
  <c r="F58" i="39"/>
  <c r="F59" i="39"/>
  <c r="F57" i="39"/>
  <c r="F56" i="39"/>
  <c r="F51" i="39"/>
  <c r="F53" i="39"/>
  <c r="F50" i="39"/>
  <c r="F49" i="39"/>
  <c r="F48" i="39"/>
  <c r="F46" i="39"/>
  <c r="F43" i="39"/>
  <c r="F44" i="39"/>
  <c r="F42" i="39"/>
  <c r="F45" i="39"/>
  <c r="F41" i="39"/>
  <c r="F38" i="39"/>
  <c r="F39" i="39"/>
  <c r="F37" i="39"/>
  <c r="F35" i="39"/>
  <c r="F34" i="39"/>
  <c r="F36" i="39"/>
  <c r="F32" i="39"/>
  <c r="F29" i="39"/>
  <c r="F31" i="39"/>
  <c r="F30" i="39"/>
  <c r="F28" i="39"/>
  <c r="F27" i="39"/>
  <c r="F23" i="39"/>
  <c r="F20" i="39"/>
  <c r="F24" i="39"/>
  <c r="F22" i="39"/>
  <c r="F21" i="39"/>
  <c r="F19" i="39"/>
  <c r="F15" i="39"/>
  <c r="F17" i="39"/>
  <c r="F12" i="39"/>
  <c r="F13" i="39"/>
  <c r="F14" i="39"/>
  <c r="F8" i="39"/>
  <c r="F9" i="39"/>
  <c r="F6" i="39"/>
  <c r="F4" i="39"/>
  <c r="F7" i="39"/>
  <c r="F3" i="39"/>
  <c r="E70" i="39"/>
  <c r="E69" i="39"/>
  <c r="E72" i="39"/>
  <c r="E68" i="39"/>
  <c r="E65" i="39"/>
  <c r="E63" i="39"/>
  <c r="E64" i="39"/>
  <c r="E62" i="39"/>
  <c r="E58" i="39"/>
  <c r="E59" i="39"/>
  <c r="E57" i="39"/>
  <c r="E56" i="39"/>
  <c r="E51" i="39"/>
  <c r="E53" i="39"/>
  <c r="E50" i="39"/>
  <c r="E49" i="39"/>
  <c r="E48" i="39"/>
  <c r="E46" i="39"/>
  <c r="E43" i="39"/>
  <c r="E44" i="39"/>
  <c r="E42" i="39"/>
  <c r="E45" i="39"/>
  <c r="E41" i="39"/>
  <c r="E38" i="39"/>
  <c r="E39" i="39"/>
  <c r="E37" i="39"/>
  <c r="E35" i="39"/>
  <c r="E34" i="39"/>
  <c r="E36" i="39"/>
  <c r="E32" i="39"/>
  <c r="E29" i="39"/>
  <c r="E31" i="39"/>
  <c r="E30" i="39"/>
  <c r="E28" i="39"/>
  <c r="E27" i="39"/>
  <c r="E23" i="39"/>
  <c r="E20" i="39"/>
  <c r="E24" i="39"/>
  <c r="E22" i="39"/>
  <c r="E21" i="39"/>
  <c r="E19" i="39"/>
  <c r="E15" i="39"/>
  <c r="E17" i="39"/>
  <c r="E12" i="39"/>
  <c r="E13" i="39"/>
  <c r="E14" i="39"/>
  <c r="E8" i="39"/>
  <c r="E9" i="39"/>
  <c r="E6" i="39"/>
  <c r="E4" i="39"/>
  <c r="E7" i="39"/>
  <c r="E3" i="39"/>
  <c r="D67" i="39" l="1" a="1"/>
  <c r="D67" i="39" s="1"/>
  <c r="C67" i="39"/>
  <c r="I144" i="40" l="1"/>
  <c r="J144" i="40" s="1"/>
  <c r="G144" i="40"/>
  <c r="F144" i="40"/>
  <c r="E144" i="40"/>
  <c r="I143" i="40"/>
  <c r="J143" i="40" s="1"/>
  <c r="G143" i="40"/>
  <c r="F143" i="40"/>
  <c r="E143" i="40"/>
  <c r="I142" i="40"/>
  <c r="J142" i="40" s="1"/>
  <c r="G142" i="40"/>
  <c r="F142" i="40"/>
  <c r="E142" i="40"/>
  <c r="I141" i="40"/>
  <c r="J141" i="40" s="1"/>
  <c r="G141" i="40"/>
  <c r="F141" i="40"/>
  <c r="E141" i="40"/>
  <c r="I140" i="40"/>
  <c r="J140" i="40" s="1"/>
  <c r="G140" i="40"/>
  <c r="F140" i="40"/>
  <c r="E140" i="40"/>
  <c r="I139" i="40"/>
  <c r="J139" i="40" s="1"/>
  <c r="G139" i="40"/>
  <c r="F139" i="40"/>
  <c r="E139" i="40"/>
  <c r="I138" i="40"/>
  <c r="J138" i="40" s="1"/>
  <c r="G138" i="40"/>
  <c r="F138" i="40"/>
  <c r="E138" i="40"/>
  <c r="I137" i="40"/>
  <c r="J137" i="40" s="1"/>
  <c r="L51" i="31" s="1"/>
  <c r="M51" i="31" s="1"/>
  <c r="G137" i="40"/>
  <c r="F137" i="40"/>
  <c r="E137" i="40"/>
  <c r="I136" i="40"/>
  <c r="J136" i="40" s="1"/>
  <c r="G136" i="40"/>
  <c r="F136" i="40"/>
  <c r="E136" i="40"/>
  <c r="I135" i="40"/>
  <c r="J135" i="40" s="1"/>
  <c r="G135" i="40"/>
  <c r="F135" i="40"/>
  <c r="E135" i="40"/>
  <c r="I134" i="40"/>
  <c r="J134" i="40" s="1"/>
  <c r="G134" i="40"/>
  <c r="F134" i="40"/>
  <c r="E134" i="40"/>
  <c r="I133" i="40"/>
  <c r="J133" i="40" s="1"/>
  <c r="G133" i="40"/>
  <c r="F133" i="40"/>
  <c r="E133" i="40"/>
  <c r="I132" i="40"/>
  <c r="J132" i="40" s="1"/>
  <c r="G132" i="40"/>
  <c r="F132" i="40"/>
  <c r="E132" i="40"/>
  <c r="I131" i="40"/>
  <c r="J131" i="40" s="1"/>
  <c r="G131" i="40"/>
  <c r="F131" i="40"/>
  <c r="E131" i="40"/>
  <c r="I130" i="40"/>
  <c r="J130" i="40" s="1"/>
  <c r="G130" i="40"/>
  <c r="F130" i="40"/>
  <c r="E130" i="40"/>
  <c r="I129" i="40"/>
  <c r="J129" i="40" s="1"/>
  <c r="G129" i="40"/>
  <c r="F129" i="40"/>
  <c r="E129" i="40"/>
  <c r="I128" i="40"/>
  <c r="J128" i="40" s="1"/>
  <c r="G128" i="40"/>
  <c r="F128" i="40"/>
  <c r="E128" i="40"/>
  <c r="I127" i="40"/>
  <c r="J127" i="40" s="1"/>
  <c r="G127" i="40"/>
  <c r="F127" i="40"/>
  <c r="E127" i="40"/>
  <c r="I126" i="40"/>
  <c r="J126" i="40" s="1"/>
  <c r="G126" i="40"/>
  <c r="F126" i="40"/>
  <c r="E126" i="40"/>
  <c r="I125" i="40"/>
  <c r="J125" i="40" s="1"/>
  <c r="G125" i="40"/>
  <c r="F125" i="40"/>
  <c r="E125" i="40"/>
  <c r="I124" i="40"/>
  <c r="J124" i="40" s="1"/>
  <c r="G124" i="40"/>
  <c r="F124" i="40"/>
  <c r="E124" i="40"/>
  <c r="I123" i="40"/>
  <c r="J123" i="40" s="1"/>
  <c r="G123" i="40"/>
  <c r="F123" i="40"/>
  <c r="E123" i="40"/>
  <c r="I122" i="40"/>
  <c r="J122" i="40" s="1"/>
  <c r="G122" i="40"/>
  <c r="F122" i="40"/>
  <c r="E122" i="40"/>
  <c r="I121" i="40"/>
  <c r="J121" i="40" s="1"/>
  <c r="G121" i="40"/>
  <c r="F121" i="40"/>
  <c r="E121" i="40"/>
  <c r="I120" i="40"/>
  <c r="J120" i="40" s="1"/>
  <c r="G120" i="40"/>
  <c r="F120" i="40"/>
  <c r="E120" i="40"/>
  <c r="I119" i="40"/>
  <c r="J119" i="40" s="1"/>
  <c r="G119" i="40"/>
  <c r="F119" i="40"/>
  <c r="E119" i="40"/>
  <c r="I118" i="40"/>
  <c r="J118" i="40" s="1"/>
  <c r="G118" i="40"/>
  <c r="F118" i="40"/>
  <c r="E118" i="40"/>
  <c r="I117" i="40"/>
  <c r="J117" i="40" s="1"/>
  <c r="G117" i="40"/>
  <c r="F117" i="40"/>
  <c r="E117" i="40"/>
  <c r="I116" i="40"/>
  <c r="J116" i="40" s="1"/>
  <c r="G116" i="40"/>
  <c r="F116" i="40"/>
  <c r="E116" i="40"/>
  <c r="I115" i="40"/>
  <c r="J115" i="40" s="1"/>
  <c r="G115" i="40"/>
  <c r="F115" i="40"/>
  <c r="E115" i="40"/>
  <c r="I114" i="40"/>
  <c r="J114" i="40" s="1"/>
  <c r="G114" i="40"/>
  <c r="F114" i="40"/>
  <c r="E114" i="40"/>
  <c r="I113" i="40"/>
  <c r="J113" i="40" s="1"/>
  <c r="G113" i="40"/>
  <c r="F113" i="40"/>
  <c r="E113" i="40"/>
  <c r="I112" i="40"/>
  <c r="J112" i="40" s="1"/>
  <c r="G112" i="40"/>
  <c r="F112" i="40"/>
  <c r="E112" i="40"/>
  <c r="I111" i="40"/>
  <c r="J111" i="40" s="1"/>
  <c r="G111" i="40"/>
  <c r="F111" i="40"/>
  <c r="E111" i="40"/>
  <c r="I110" i="40"/>
  <c r="J110" i="40" s="1"/>
  <c r="G110" i="40"/>
  <c r="F110" i="40"/>
  <c r="E110" i="40"/>
  <c r="I109" i="40"/>
  <c r="J109" i="40" s="1"/>
  <c r="G109" i="40"/>
  <c r="F109" i="40"/>
  <c r="E109" i="40"/>
  <c r="I108" i="40"/>
  <c r="J108" i="40" s="1"/>
  <c r="G108" i="40"/>
  <c r="F108" i="40"/>
  <c r="E108" i="40"/>
  <c r="I107" i="40"/>
  <c r="J107" i="40" s="1"/>
  <c r="G107" i="40"/>
  <c r="F107" i="40"/>
  <c r="E107" i="40"/>
  <c r="I106" i="40"/>
  <c r="J106" i="40" s="1"/>
  <c r="G106" i="40"/>
  <c r="F106" i="40"/>
  <c r="E106" i="40"/>
  <c r="I105" i="40"/>
  <c r="J105" i="40" s="1"/>
  <c r="G105" i="40"/>
  <c r="F105" i="40"/>
  <c r="E105" i="40"/>
  <c r="I104" i="40"/>
  <c r="J104" i="40" s="1"/>
  <c r="G104" i="40"/>
  <c r="F104" i="40"/>
  <c r="E104" i="40"/>
  <c r="I103" i="40"/>
  <c r="J103" i="40" s="1"/>
  <c r="G103" i="40"/>
  <c r="F103" i="40"/>
  <c r="E103" i="40"/>
  <c r="I102" i="40"/>
  <c r="J102" i="40" s="1"/>
  <c r="G102" i="40"/>
  <c r="F102" i="40"/>
  <c r="E102" i="40"/>
  <c r="I101" i="40"/>
  <c r="J101" i="40" s="1"/>
  <c r="G101" i="40"/>
  <c r="F101" i="40"/>
  <c r="E101" i="40"/>
  <c r="I100" i="40"/>
  <c r="J100" i="40" s="1"/>
  <c r="G100" i="40"/>
  <c r="F100" i="40"/>
  <c r="E100" i="40"/>
  <c r="I99" i="40"/>
  <c r="J99" i="40" s="1"/>
  <c r="G99" i="40"/>
  <c r="F99" i="40"/>
  <c r="E99" i="40"/>
  <c r="I98" i="40"/>
  <c r="J98" i="40" s="1"/>
  <c r="L52" i="31" s="1"/>
  <c r="M52" i="31" s="1"/>
  <c r="G98" i="40"/>
  <c r="F98" i="40"/>
  <c r="E98" i="40"/>
  <c r="I97" i="40"/>
  <c r="J97" i="40" s="1"/>
  <c r="G97" i="40"/>
  <c r="F97" i="40"/>
  <c r="E97" i="40"/>
  <c r="I96" i="40"/>
  <c r="J96" i="40" s="1"/>
  <c r="G96" i="40"/>
  <c r="F96" i="40"/>
  <c r="E96" i="40"/>
  <c r="I95" i="40"/>
  <c r="J95" i="40" s="1"/>
  <c r="G95" i="40"/>
  <c r="F95" i="40"/>
  <c r="E95" i="40"/>
  <c r="I94" i="40"/>
  <c r="J94" i="40" s="1"/>
  <c r="G94" i="40"/>
  <c r="F94" i="40"/>
  <c r="E94" i="40"/>
  <c r="I93" i="40"/>
  <c r="J93" i="40" s="1"/>
  <c r="G93" i="40"/>
  <c r="F93" i="40"/>
  <c r="E93" i="40"/>
  <c r="I92" i="40"/>
  <c r="J92" i="40" s="1"/>
  <c r="G92" i="40"/>
  <c r="F92" i="40"/>
  <c r="E92" i="40"/>
  <c r="I91" i="40"/>
  <c r="J91" i="40" s="1"/>
  <c r="G91" i="40"/>
  <c r="F91" i="40"/>
  <c r="E91" i="40"/>
  <c r="I90" i="40"/>
  <c r="J90" i="40" s="1"/>
  <c r="G90" i="40"/>
  <c r="F90" i="40"/>
  <c r="E90" i="40"/>
  <c r="I89" i="40"/>
  <c r="J89" i="40" s="1"/>
  <c r="G89" i="40"/>
  <c r="F89" i="40"/>
  <c r="E89" i="40"/>
  <c r="I88" i="40"/>
  <c r="J88" i="40" s="1"/>
  <c r="G88" i="40"/>
  <c r="F88" i="40"/>
  <c r="E88" i="40"/>
  <c r="I87" i="40"/>
  <c r="J87" i="40" s="1"/>
  <c r="G87" i="40"/>
  <c r="F87" i="40"/>
  <c r="E87" i="40"/>
  <c r="I86" i="40"/>
  <c r="J86" i="40" s="1"/>
  <c r="G86" i="40"/>
  <c r="F86" i="40"/>
  <c r="E86" i="40"/>
  <c r="I85" i="40"/>
  <c r="J85" i="40" s="1"/>
  <c r="G85" i="40"/>
  <c r="F85" i="40"/>
  <c r="E85" i="40"/>
  <c r="I84" i="40"/>
  <c r="J84" i="40" s="1"/>
  <c r="G84" i="40"/>
  <c r="F84" i="40"/>
  <c r="E84" i="40"/>
  <c r="I83" i="40"/>
  <c r="J83" i="40" s="1"/>
  <c r="G83" i="40"/>
  <c r="F83" i="40"/>
  <c r="E83" i="40"/>
  <c r="I82" i="40"/>
  <c r="J82" i="40" s="1"/>
  <c r="G82" i="40"/>
  <c r="F82" i="40"/>
  <c r="E82" i="40"/>
  <c r="I81" i="40"/>
  <c r="J81" i="40" s="1"/>
  <c r="G81" i="40"/>
  <c r="F81" i="40"/>
  <c r="E81" i="40"/>
  <c r="I80" i="40"/>
  <c r="J80" i="40" s="1"/>
  <c r="G80" i="40"/>
  <c r="F80" i="40"/>
  <c r="E80" i="40"/>
  <c r="I79" i="40"/>
  <c r="J79" i="40" s="1"/>
  <c r="G79" i="40"/>
  <c r="F79" i="40"/>
  <c r="E79" i="40"/>
  <c r="I78" i="40"/>
  <c r="J78" i="40" s="1"/>
  <c r="G78" i="40"/>
  <c r="F78" i="40"/>
  <c r="E78" i="40"/>
  <c r="I77" i="40"/>
  <c r="J77" i="40" s="1"/>
  <c r="G77" i="40"/>
  <c r="F77" i="40"/>
  <c r="E77" i="40"/>
  <c r="I76" i="40"/>
  <c r="J76" i="40" s="1"/>
  <c r="G76" i="40"/>
  <c r="F76" i="40"/>
  <c r="E76" i="40"/>
  <c r="I75" i="40"/>
  <c r="J75" i="40" s="1"/>
  <c r="G75" i="40"/>
  <c r="F75" i="40"/>
  <c r="E75" i="40"/>
  <c r="I74" i="40"/>
  <c r="J74" i="40" s="1"/>
  <c r="G74" i="40"/>
  <c r="F74" i="40"/>
  <c r="E74" i="40"/>
  <c r="I73" i="40"/>
  <c r="J73" i="40" s="1"/>
  <c r="G73" i="40"/>
  <c r="F73" i="40"/>
  <c r="E73" i="40"/>
  <c r="I72" i="40"/>
  <c r="J72" i="40" s="1"/>
  <c r="G72" i="40"/>
  <c r="F72" i="40"/>
  <c r="E72" i="40"/>
  <c r="I71" i="40"/>
  <c r="J71" i="40" s="1"/>
  <c r="L53" i="31" s="1"/>
  <c r="M53" i="31" s="1"/>
  <c r="E69" i="45" s="1"/>
  <c r="G71" i="40"/>
  <c r="F71" i="40"/>
  <c r="E71" i="40"/>
  <c r="I70" i="40"/>
  <c r="J70" i="40" s="1"/>
  <c r="G70" i="40"/>
  <c r="F70" i="40"/>
  <c r="E70" i="40"/>
  <c r="I69" i="40"/>
  <c r="J69" i="40" s="1"/>
  <c r="G69" i="40"/>
  <c r="F69" i="40"/>
  <c r="E69" i="40"/>
  <c r="I68" i="40"/>
  <c r="J68" i="40" s="1"/>
  <c r="G68" i="40"/>
  <c r="F68" i="40"/>
  <c r="E68" i="40"/>
  <c r="I67" i="40"/>
  <c r="J67" i="40" s="1"/>
  <c r="G67" i="40"/>
  <c r="F67" i="40"/>
  <c r="E67" i="40"/>
  <c r="I66" i="40"/>
  <c r="J66" i="40" s="1"/>
  <c r="G66" i="40"/>
  <c r="F66" i="40"/>
  <c r="E66" i="40"/>
  <c r="I65" i="40"/>
  <c r="J65" i="40" s="1"/>
  <c r="G65" i="40"/>
  <c r="F65" i="40"/>
  <c r="E65" i="40"/>
  <c r="I64" i="40"/>
  <c r="J64" i="40" s="1"/>
  <c r="G64" i="40"/>
  <c r="F64" i="40"/>
  <c r="E64" i="40"/>
  <c r="I63" i="40"/>
  <c r="J63" i="40" s="1"/>
  <c r="G63" i="40"/>
  <c r="F63" i="40"/>
  <c r="E63" i="40"/>
  <c r="I62" i="40"/>
  <c r="J62" i="40" s="1"/>
  <c r="G62" i="40"/>
  <c r="F62" i="40"/>
  <c r="E62" i="40"/>
  <c r="I61" i="40"/>
  <c r="J61" i="40" s="1"/>
  <c r="G61" i="40"/>
  <c r="F61" i="40"/>
  <c r="E61" i="40"/>
  <c r="I60" i="40"/>
  <c r="J60" i="40" s="1"/>
  <c r="G60" i="40"/>
  <c r="F60" i="40"/>
  <c r="E60" i="40"/>
  <c r="I59" i="40"/>
  <c r="J59" i="40" s="1"/>
  <c r="G59" i="40"/>
  <c r="F59" i="40"/>
  <c r="E59" i="40"/>
  <c r="I58" i="40"/>
  <c r="J58" i="40" s="1"/>
  <c r="G58" i="40"/>
  <c r="F58" i="40"/>
  <c r="E58" i="40"/>
  <c r="I57" i="40"/>
  <c r="J57" i="40" s="1"/>
  <c r="G57" i="40"/>
  <c r="F57" i="40"/>
  <c r="E57" i="40"/>
  <c r="I56" i="40"/>
  <c r="J56" i="40" s="1"/>
  <c r="G56" i="40"/>
  <c r="F56" i="40"/>
  <c r="E56" i="40"/>
  <c r="I55" i="40"/>
  <c r="J55" i="40" s="1"/>
  <c r="G55" i="40"/>
  <c r="F55" i="40"/>
  <c r="E55" i="40"/>
  <c r="I54" i="40"/>
  <c r="J54" i="40" s="1"/>
  <c r="G54" i="40"/>
  <c r="F54" i="40"/>
  <c r="E54" i="40"/>
  <c r="I53" i="40"/>
  <c r="J53" i="40" s="1"/>
  <c r="G53" i="40"/>
  <c r="F53" i="40"/>
  <c r="E53" i="40"/>
  <c r="I52" i="40"/>
  <c r="J52" i="40" s="1"/>
  <c r="G52" i="40"/>
  <c r="F52" i="40"/>
  <c r="E52" i="40"/>
  <c r="I51" i="40"/>
  <c r="J51" i="40" s="1"/>
  <c r="G51" i="40"/>
  <c r="F51" i="40"/>
  <c r="E51" i="40"/>
  <c r="I50" i="40"/>
  <c r="J50" i="40" s="1"/>
  <c r="G50" i="40"/>
  <c r="F50" i="40"/>
  <c r="E50" i="40"/>
  <c r="I49" i="40"/>
  <c r="J49" i="40" s="1"/>
  <c r="G49" i="40"/>
  <c r="F49" i="40"/>
  <c r="E49" i="40"/>
  <c r="I48" i="40"/>
  <c r="J48" i="40" s="1"/>
  <c r="G48" i="40"/>
  <c r="F48" i="40"/>
  <c r="E48" i="40"/>
  <c r="I47" i="40"/>
  <c r="J47" i="40" s="1"/>
  <c r="G47" i="40"/>
  <c r="F47" i="40"/>
  <c r="E47" i="40"/>
  <c r="I46" i="40"/>
  <c r="J46" i="40" s="1"/>
  <c r="G46" i="40"/>
  <c r="F46" i="40"/>
  <c r="E46" i="40"/>
  <c r="I45" i="40"/>
  <c r="J45" i="40" s="1"/>
  <c r="G45" i="40"/>
  <c r="F45" i="40"/>
  <c r="E45" i="40"/>
  <c r="I44" i="40"/>
  <c r="J44" i="40" s="1"/>
  <c r="G44" i="40"/>
  <c r="F44" i="40"/>
  <c r="E44" i="40"/>
  <c r="I43" i="40"/>
  <c r="J43" i="40" s="1"/>
  <c r="G43" i="40"/>
  <c r="F43" i="40"/>
  <c r="E43" i="40"/>
  <c r="I42" i="40"/>
  <c r="J42" i="40" s="1"/>
  <c r="G42" i="40"/>
  <c r="F42" i="40"/>
  <c r="E42" i="40"/>
  <c r="I41" i="40"/>
  <c r="J41" i="40" s="1"/>
  <c r="G41" i="40"/>
  <c r="F41" i="40"/>
  <c r="E41" i="40"/>
  <c r="I40" i="40"/>
  <c r="J40" i="40" s="1"/>
  <c r="G40" i="40"/>
  <c r="F40" i="40"/>
  <c r="E40" i="40"/>
  <c r="I39" i="40"/>
  <c r="J39" i="40" s="1"/>
  <c r="G39" i="40"/>
  <c r="F39" i="40"/>
  <c r="E39" i="40"/>
  <c r="I38" i="40"/>
  <c r="J38" i="40" s="1"/>
  <c r="G38" i="40"/>
  <c r="F38" i="40"/>
  <c r="E38" i="40"/>
  <c r="I37" i="40"/>
  <c r="J37" i="40" s="1"/>
  <c r="G37" i="40"/>
  <c r="F37" i="40"/>
  <c r="E37" i="40"/>
  <c r="I36" i="40"/>
  <c r="J36" i="40" s="1"/>
  <c r="G36" i="40"/>
  <c r="F36" i="40"/>
  <c r="E36" i="40"/>
  <c r="I35" i="40"/>
  <c r="J35" i="40" s="1"/>
  <c r="G35" i="40"/>
  <c r="F35" i="40"/>
  <c r="E35" i="40"/>
  <c r="I34" i="40"/>
  <c r="J34" i="40" s="1"/>
  <c r="G34" i="40"/>
  <c r="F34" i="40"/>
  <c r="E34" i="40"/>
  <c r="I33" i="40"/>
  <c r="J33" i="40" s="1"/>
  <c r="G33" i="40"/>
  <c r="F33" i="40"/>
  <c r="E33" i="40"/>
  <c r="I32" i="40"/>
  <c r="J32" i="40" s="1"/>
  <c r="G32" i="40"/>
  <c r="F32" i="40"/>
  <c r="E32" i="40"/>
  <c r="I31" i="40"/>
  <c r="J31" i="40" s="1"/>
  <c r="G31" i="40"/>
  <c r="F31" i="40"/>
  <c r="E31" i="40"/>
  <c r="I30" i="40"/>
  <c r="J30" i="40" s="1"/>
  <c r="G30" i="40"/>
  <c r="F30" i="40"/>
  <c r="E30" i="40"/>
  <c r="I29" i="40"/>
  <c r="J29" i="40" s="1"/>
  <c r="G29" i="40"/>
  <c r="F29" i="40"/>
  <c r="E29" i="40"/>
  <c r="I28" i="40"/>
  <c r="J28" i="40" s="1"/>
  <c r="G28" i="40"/>
  <c r="F28" i="40"/>
  <c r="E28" i="40"/>
  <c r="I27" i="40"/>
  <c r="J27" i="40" s="1"/>
  <c r="G27" i="40"/>
  <c r="F27" i="40"/>
  <c r="E27" i="40"/>
  <c r="I26" i="40"/>
  <c r="J26" i="40" s="1"/>
  <c r="G26" i="40"/>
  <c r="F26" i="40"/>
  <c r="E26" i="40"/>
  <c r="I25" i="40"/>
  <c r="J25" i="40" s="1"/>
  <c r="G25" i="40"/>
  <c r="F25" i="40"/>
  <c r="E25" i="40"/>
  <c r="I24" i="40"/>
  <c r="J24" i="40" s="1"/>
  <c r="G24" i="40"/>
  <c r="F24" i="40"/>
  <c r="E24" i="40"/>
  <c r="I23" i="40"/>
  <c r="J23" i="40" s="1"/>
  <c r="G23" i="40"/>
  <c r="F23" i="40"/>
  <c r="E23" i="40"/>
  <c r="I22" i="40"/>
  <c r="J22" i="40" s="1"/>
  <c r="G22" i="40"/>
  <c r="F22" i="40"/>
  <c r="E22" i="40"/>
  <c r="I21" i="40"/>
  <c r="J21" i="40" s="1"/>
  <c r="G21" i="40"/>
  <c r="F21" i="40"/>
  <c r="E21" i="40"/>
  <c r="I20" i="40"/>
  <c r="J20" i="40" s="1"/>
  <c r="G20" i="40"/>
  <c r="F20" i="40"/>
  <c r="E20" i="40"/>
  <c r="I19" i="40"/>
  <c r="J19" i="40" s="1"/>
  <c r="G19" i="40"/>
  <c r="F19" i="40"/>
  <c r="E19" i="40"/>
  <c r="I18" i="40"/>
  <c r="J18" i="40" s="1"/>
  <c r="G18" i="40"/>
  <c r="F18" i="40"/>
  <c r="E18" i="40"/>
  <c r="I17" i="40"/>
  <c r="J17" i="40" s="1"/>
  <c r="G17" i="40"/>
  <c r="F17" i="40"/>
  <c r="E17" i="40"/>
  <c r="I16" i="40"/>
  <c r="J16" i="40" s="1"/>
  <c r="G16" i="40"/>
  <c r="F16" i="40"/>
  <c r="E16" i="40"/>
  <c r="I15" i="40"/>
  <c r="J15" i="40" s="1"/>
  <c r="G15" i="40"/>
  <c r="F15" i="40"/>
  <c r="E15" i="40"/>
  <c r="I14" i="40"/>
  <c r="J14" i="40" s="1"/>
  <c r="G14" i="40"/>
  <c r="F14" i="40"/>
  <c r="E14" i="40"/>
  <c r="I13" i="40"/>
  <c r="J13" i="40" s="1"/>
  <c r="G13" i="40"/>
  <c r="F13" i="40"/>
  <c r="E13" i="40"/>
  <c r="I12" i="40"/>
  <c r="J12" i="40" s="1"/>
  <c r="G12" i="40"/>
  <c r="F12" i="40"/>
  <c r="E12" i="40"/>
  <c r="I11" i="40"/>
  <c r="J11" i="40" s="1"/>
  <c r="G11" i="40"/>
  <c r="F11" i="40"/>
  <c r="E11" i="40"/>
  <c r="I10" i="40"/>
  <c r="J10" i="40" s="1"/>
  <c r="G10" i="40"/>
  <c r="F10" i="40"/>
  <c r="E10" i="40"/>
  <c r="I9" i="40"/>
  <c r="J9" i="40" s="1"/>
  <c r="G9" i="40"/>
  <c r="F9" i="40"/>
  <c r="E9" i="40"/>
  <c r="I8" i="40"/>
  <c r="J8" i="40" s="1"/>
  <c r="G8" i="40"/>
  <c r="F8" i="40"/>
  <c r="E8" i="40"/>
  <c r="I7" i="40"/>
  <c r="J7" i="40" s="1"/>
  <c r="G7" i="40"/>
  <c r="F7" i="40"/>
  <c r="E7" i="40"/>
  <c r="I5" i="40"/>
  <c r="J5" i="40" s="1"/>
  <c r="G5" i="40"/>
  <c r="F5" i="40"/>
  <c r="E5" i="40"/>
  <c r="I4" i="40"/>
  <c r="J4" i="40" s="1"/>
  <c r="G4" i="40"/>
  <c r="F4" i="40"/>
  <c r="E4" i="40"/>
  <c r="I3" i="40"/>
  <c r="J3" i="40" s="1"/>
  <c r="G3" i="40"/>
  <c r="F3" i="40"/>
  <c r="E3" i="40"/>
  <c r="I2" i="40"/>
  <c r="J2" i="40" s="1"/>
  <c r="G2" i="40"/>
  <c r="F2" i="40"/>
  <c r="E2" i="40"/>
  <c r="M39" i="29"/>
  <c r="L63" i="39"/>
  <c r="K63" i="39"/>
  <c r="J63" i="39"/>
  <c r="I63" i="39"/>
  <c r="L64" i="39"/>
  <c r="K64" i="39"/>
  <c r="J64" i="39"/>
  <c r="I64" i="39"/>
  <c r="L65" i="39"/>
  <c r="K65" i="39"/>
  <c r="J65" i="39"/>
  <c r="I65" i="39"/>
  <c r="L43" i="39"/>
  <c r="K43" i="39"/>
  <c r="J43" i="39"/>
  <c r="I43" i="39"/>
  <c r="L45" i="39"/>
  <c r="K45" i="39"/>
  <c r="J45" i="39"/>
  <c r="I45" i="39"/>
  <c r="L41" i="39"/>
  <c r="K41" i="39"/>
  <c r="J41" i="39"/>
  <c r="I41" i="39"/>
  <c r="L53" i="39"/>
  <c r="K53" i="39"/>
  <c r="J53" i="39"/>
  <c r="I53" i="39"/>
  <c r="L48" i="39"/>
  <c r="K48" i="39"/>
  <c r="J48" i="39"/>
  <c r="I48" i="39"/>
  <c r="L46" i="39"/>
  <c r="K46" i="39"/>
  <c r="J46" i="39"/>
  <c r="I46" i="39"/>
  <c r="L34" i="39"/>
  <c r="K34" i="39"/>
  <c r="J34" i="39"/>
  <c r="I34" i="39"/>
  <c r="L50" i="39"/>
  <c r="K50" i="39"/>
  <c r="J50" i="39"/>
  <c r="I50" i="39"/>
  <c r="L57" i="39"/>
  <c r="K57" i="39"/>
  <c r="J57" i="39"/>
  <c r="I57" i="39"/>
  <c r="L59" i="39"/>
  <c r="K59" i="39"/>
  <c r="J59" i="39"/>
  <c r="I59" i="39"/>
  <c r="L38" i="39"/>
  <c r="K38" i="39"/>
  <c r="J38" i="39"/>
  <c r="I38" i="39"/>
  <c r="L42" i="32" l="1"/>
  <c r="L34" i="32"/>
  <c r="L26" i="32"/>
  <c r="L17" i="32"/>
  <c r="L40" i="32"/>
  <c r="M40" i="32" s="1"/>
  <c r="D11" i="45" s="1"/>
  <c r="L24" i="32"/>
  <c r="L39" i="32"/>
  <c r="L23" i="32"/>
  <c r="L7" i="32"/>
  <c r="L38" i="32"/>
  <c r="L30" i="32"/>
  <c r="L22" i="32"/>
  <c r="L14" i="32"/>
  <c r="L6" i="32"/>
  <c r="L37" i="32"/>
  <c r="L29" i="32"/>
  <c r="L21" i="32"/>
  <c r="L13" i="32"/>
  <c r="L5" i="32"/>
  <c r="L36" i="32"/>
  <c r="L20" i="32"/>
  <c r="L43" i="32"/>
  <c r="L27" i="32"/>
  <c r="L11" i="32"/>
  <c r="L41" i="32"/>
  <c r="L33" i="32"/>
  <c r="L25" i="32"/>
  <c r="L9" i="32"/>
  <c r="M9" i="32" s="1"/>
  <c r="D41" i="45" s="1"/>
  <c r="L32" i="32"/>
  <c r="L16" i="32"/>
  <c r="L8" i="32"/>
  <c r="L31" i="32"/>
  <c r="L15" i="32"/>
  <c r="L28" i="32"/>
  <c r="L12" i="32"/>
  <c r="L35" i="32"/>
  <c r="L19" i="32"/>
  <c r="C65" i="39"/>
  <c r="C64" i="39"/>
  <c r="C63" i="39"/>
  <c r="D65" i="39" a="1"/>
  <c r="D65" i="39" s="1"/>
  <c r="D63" i="39" a="1"/>
  <c r="D63" i="39" s="1"/>
  <c r="D64" i="39" a="1"/>
  <c r="D64" i="39" s="1"/>
  <c r="C45" i="39"/>
  <c r="D43" i="39" a="1"/>
  <c r="D43" i="39" s="1"/>
  <c r="D46" i="39" a="1"/>
  <c r="D46" i="39" s="1"/>
  <c r="D57" i="39" a="1"/>
  <c r="D57" i="39" s="1"/>
  <c r="D53" i="39" a="1"/>
  <c r="D53" i="39" s="1"/>
  <c r="D38" i="39" a="1"/>
  <c r="D38" i="39" s="1"/>
  <c r="D34" i="39" a="1"/>
  <c r="D34" i="39" s="1"/>
  <c r="D50" i="39" a="1"/>
  <c r="D50" i="39" s="1"/>
  <c r="C41" i="39"/>
  <c r="C43" i="39"/>
  <c r="D41" i="39" a="1"/>
  <c r="D41" i="39" s="1"/>
  <c r="D45" i="39" a="1"/>
  <c r="D45" i="39" s="1"/>
  <c r="D48" i="39" a="1"/>
  <c r="D48" i="39" s="1"/>
  <c r="C48" i="39"/>
  <c r="C53" i="39"/>
  <c r="C46" i="39"/>
  <c r="C34" i="39"/>
  <c r="C50" i="39"/>
  <c r="D59" i="39" a="1"/>
  <c r="D59" i="39" s="1"/>
  <c r="C57" i="39"/>
  <c r="C59" i="39"/>
  <c r="C38" i="39"/>
  <c r="L23" i="39" l="1"/>
  <c r="K23" i="39"/>
  <c r="J23" i="39"/>
  <c r="I23" i="39"/>
  <c r="L20" i="39"/>
  <c r="K20" i="39"/>
  <c r="J20" i="39"/>
  <c r="I20" i="39"/>
  <c r="L17" i="39"/>
  <c r="K17" i="39"/>
  <c r="J17" i="39"/>
  <c r="I17" i="39"/>
  <c r="L8" i="39"/>
  <c r="K8" i="39"/>
  <c r="J8" i="39"/>
  <c r="I8" i="39"/>
  <c r="L13" i="39"/>
  <c r="K13" i="39"/>
  <c r="J13" i="39"/>
  <c r="I13" i="39"/>
  <c r="L9" i="39"/>
  <c r="K9" i="39"/>
  <c r="J9" i="39"/>
  <c r="I9" i="39"/>
  <c r="L70" i="39"/>
  <c r="K70" i="39"/>
  <c r="J70" i="39"/>
  <c r="I70" i="39"/>
  <c r="L15" i="39"/>
  <c r="K15" i="39"/>
  <c r="J15" i="39"/>
  <c r="I15" i="39"/>
  <c r="I162" i="40"/>
  <c r="J162" i="40" s="1"/>
  <c r="G162" i="40"/>
  <c r="F162" i="40"/>
  <c r="E162" i="40"/>
  <c r="I161" i="40"/>
  <c r="J161" i="40" s="1"/>
  <c r="G161" i="40"/>
  <c r="F161" i="40"/>
  <c r="E161" i="40"/>
  <c r="I160" i="40"/>
  <c r="J160" i="40" s="1"/>
  <c r="G160" i="40"/>
  <c r="F160" i="40"/>
  <c r="E160" i="40"/>
  <c r="I159" i="40"/>
  <c r="J159" i="40" s="1"/>
  <c r="G159" i="40"/>
  <c r="F159" i="40"/>
  <c r="E159" i="40"/>
  <c r="I158" i="40"/>
  <c r="J158" i="40" s="1"/>
  <c r="G158" i="40"/>
  <c r="F158" i="40"/>
  <c r="E158" i="40"/>
  <c r="I157" i="40"/>
  <c r="J157" i="40" s="1"/>
  <c r="G157" i="40"/>
  <c r="F157" i="40"/>
  <c r="E157" i="40"/>
  <c r="I156" i="40"/>
  <c r="J156" i="40" s="1"/>
  <c r="G156" i="40"/>
  <c r="F156" i="40"/>
  <c r="E156" i="40"/>
  <c r="I155" i="40"/>
  <c r="J155" i="40" s="1"/>
  <c r="G155" i="40"/>
  <c r="F155" i="40"/>
  <c r="E155" i="40"/>
  <c r="I154" i="40"/>
  <c r="J154" i="40" s="1"/>
  <c r="G154" i="40"/>
  <c r="F154" i="40"/>
  <c r="E154" i="40"/>
  <c r="I153" i="40"/>
  <c r="J153" i="40" s="1"/>
  <c r="G153" i="40"/>
  <c r="F153" i="40"/>
  <c r="E153" i="40"/>
  <c r="I152" i="40"/>
  <c r="J152" i="40" s="1"/>
  <c r="G152" i="40"/>
  <c r="F152" i="40"/>
  <c r="E152" i="40"/>
  <c r="I151" i="40"/>
  <c r="J151" i="40" s="1"/>
  <c r="G151" i="40"/>
  <c r="F151" i="40"/>
  <c r="E151" i="40"/>
  <c r="I150" i="40"/>
  <c r="J150" i="40" s="1"/>
  <c r="G150" i="40"/>
  <c r="F150" i="40"/>
  <c r="E150" i="40"/>
  <c r="I149" i="40"/>
  <c r="J149" i="40" s="1"/>
  <c r="G149" i="40"/>
  <c r="F149" i="40"/>
  <c r="E149" i="40"/>
  <c r="I148" i="40"/>
  <c r="J148" i="40" s="1"/>
  <c r="G148" i="40"/>
  <c r="F148" i="40"/>
  <c r="E148" i="40"/>
  <c r="I147" i="40"/>
  <c r="J147" i="40" s="1"/>
  <c r="G147" i="40"/>
  <c r="F147" i="40"/>
  <c r="E147" i="40"/>
  <c r="I146" i="40"/>
  <c r="J146" i="40" s="1"/>
  <c r="G146" i="40"/>
  <c r="F146" i="40"/>
  <c r="E146" i="40"/>
  <c r="I145" i="40"/>
  <c r="J145" i="40" s="1"/>
  <c r="G145" i="40"/>
  <c r="F145" i="40"/>
  <c r="E145" i="40"/>
  <c r="D17" i="39" l="1" a="1"/>
  <c r="D17" i="39" s="1"/>
  <c r="D20" i="39" a="1"/>
  <c r="D20" i="39" s="1"/>
  <c r="D23" i="39" a="1"/>
  <c r="D23" i="39" s="1"/>
  <c r="C23" i="39"/>
  <c r="C20" i="39"/>
  <c r="C17" i="39"/>
  <c r="D13" i="39" a="1"/>
  <c r="D13" i="39" s="1"/>
  <c r="D8" i="39" a="1"/>
  <c r="D8" i="39" s="1"/>
  <c r="C8" i="39"/>
  <c r="C13" i="39"/>
  <c r="D9" i="39" a="1"/>
  <c r="D9" i="39" s="1"/>
  <c r="C9" i="39"/>
  <c r="D15" i="39" a="1"/>
  <c r="D15" i="39" s="1"/>
  <c r="D70" i="39" a="1"/>
  <c r="D70" i="39" s="1"/>
  <c r="C70" i="39"/>
  <c r="C15" i="39"/>
  <c r="E5" i="39" l="1"/>
  <c r="F5" i="39"/>
  <c r="K49" i="29" l="1"/>
  <c r="M39" i="36"/>
  <c r="D48" i="36"/>
  <c r="C48" i="36"/>
  <c r="D47" i="36"/>
  <c r="C47" i="36"/>
  <c r="D46" i="36"/>
  <c r="C46" i="36"/>
  <c r="D45" i="36"/>
  <c r="C45" i="36"/>
  <c r="D44" i="36"/>
  <c r="C44" i="36"/>
  <c r="D43" i="36"/>
  <c r="C43" i="36"/>
  <c r="D42" i="36"/>
  <c r="C42" i="36"/>
  <c r="D41" i="36"/>
  <c r="C41" i="36"/>
  <c r="D40" i="36"/>
  <c r="C40" i="36"/>
  <c r="D39" i="36"/>
  <c r="C39" i="36"/>
  <c r="D38" i="36"/>
  <c r="C38" i="36"/>
  <c r="D37" i="36"/>
  <c r="C37" i="36"/>
  <c r="D36" i="36"/>
  <c r="C36" i="36"/>
  <c r="D35" i="36"/>
  <c r="C35" i="36"/>
  <c r="D34" i="36"/>
  <c r="C34" i="36"/>
  <c r="D33" i="36"/>
  <c r="C33" i="36"/>
  <c r="D32" i="36"/>
  <c r="C32" i="36"/>
  <c r="D31" i="36"/>
  <c r="C31" i="36"/>
  <c r="D30" i="36"/>
  <c r="C30" i="36"/>
  <c r="D29" i="36"/>
  <c r="C29" i="36"/>
  <c r="D28" i="36"/>
  <c r="C28" i="36"/>
  <c r="D27" i="36"/>
  <c r="C27" i="36"/>
  <c r="D26" i="36"/>
  <c r="C26" i="36"/>
  <c r="D25" i="36"/>
  <c r="C25" i="36"/>
  <c r="D24" i="36"/>
  <c r="C24" i="36"/>
  <c r="D23" i="36"/>
  <c r="C23" i="36"/>
  <c r="D22" i="36"/>
  <c r="C22" i="36"/>
  <c r="D21" i="36"/>
  <c r="C21" i="36"/>
  <c r="D20" i="36"/>
  <c r="C20" i="36"/>
  <c r="D19" i="36"/>
  <c r="C19" i="36"/>
  <c r="D18" i="36"/>
  <c r="C18" i="36"/>
  <c r="D17" i="36"/>
  <c r="C17" i="36"/>
  <c r="D16" i="36"/>
  <c r="C16" i="36"/>
  <c r="D15" i="36"/>
  <c r="C15" i="36"/>
  <c r="D14" i="36"/>
  <c r="C14" i="36"/>
  <c r="D13" i="36"/>
  <c r="C13" i="36"/>
  <c r="D12" i="36"/>
  <c r="C12" i="36"/>
  <c r="D11" i="36"/>
  <c r="C11" i="36"/>
  <c r="D10" i="36"/>
  <c r="C10" i="36"/>
  <c r="D9" i="36"/>
  <c r="C9" i="36"/>
  <c r="D8" i="36"/>
  <c r="C8" i="36"/>
  <c r="D7" i="36"/>
  <c r="C7" i="36"/>
  <c r="D6" i="36"/>
  <c r="C6" i="36"/>
  <c r="D5" i="36"/>
  <c r="C5" i="36"/>
  <c r="D4" i="36"/>
  <c r="C4" i="36"/>
  <c r="D3" i="36"/>
  <c r="C3" i="36"/>
  <c r="L30" i="39"/>
  <c r="K30" i="39"/>
  <c r="J30" i="39"/>
  <c r="I30" i="39"/>
  <c r="K48" i="36"/>
  <c r="K47" i="36"/>
  <c r="K46" i="36"/>
  <c r="K45" i="36"/>
  <c r="M39" i="16"/>
  <c r="M23" i="46"/>
  <c r="M21" i="46"/>
  <c r="M14" i="46"/>
  <c r="M13" i="46"/>
  <c r="M12" i="46"/>
  <c r="M11" i="46"/>
  <c r="M10" i="46"/>
  <c r="M9" i="46"/>
  <c r="M8" i="46"/>
  <c r="M7" i="46"/>
  <c r="M6" i="46"/>
  <c r="M5" i="46"/>
  <c r="M4" i="46"/>
  <c r="M3" i="46"/>
  <c r="D30" i="39" l="1" a="1"/>
  <c r="D30" i="39" s="1"/>
  <c r="C30" i="39"/>
  <c r="S20" i="46"/>
  <c r="S3" i="46"/>
  <c r="S9" i="46"/>
  <c r="D35" i="46"/>
  <c r="C35" i="46"/>
  <c r="D34" i="46"/>
  <c r="D33" i="46"/>
  <c r="D32" i="46"/>
  <c r="D31" i="46"/>
  <c r="D30" i="46"/>
  <c r="D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8" i="46"/>
  <c r="D7" i="46"/>
  <c r="D6" i="46"/>
  <c r="D5" i="46"/>
  <c r="D4" i="46"/>
  <c r="D3" i="46"/>
  <c r="K72" i="39"/>
  <c r="K68" i="39"/>
  <c r="K62" i="39"/>
  <c r="K69" i="39"/>
  <c r="K58" i="39"/>
  <c r="K56" i="39"/>
  <c r="K51" i="39"/>
  <c r="K49" i="39"/>
  <c r="K44" i="39"/>
  <c r="K42" i="39"/>
  <c r="K35" i="39"/>
  <c r="K37" i="39"/>
  <c r="K36" i="39"/>
  <c r="K39" i="39"/>
  <c r="K27" i="39"/>
  <c r="K28" i="39"/>
  <c r="K31" i="39"/>
  <c r="K29" i="39"/>
  <c r="K32" i="39"/>
  <c r="K24" i="39"/>
  <c r="K21" i="39"/>
  <c r="K22" i="39"/>
  <c r="K19" i="39"/>
  <c r="K12" i="39"/>
  <c r="K14" i="39"/>
  <c r="K4" i="39"/>
  <c r="K3" i="39"/>
  <c r="K6" i="39"/>
  <c r="K7" i="39"/>
  <c r="K5" i="39"/>
  <c r="H24" i="45"/>
  <c r="H26" i="45"/>
  <c r="H49" i="45"/>
  <c r="H6" i="45"/>
  <c r="H64" i="45"/>
  <c r="H52" i="45"/>
  <c r="H65" i="45"/>
  <c r="H48" i="45"/>
  <c r="H40" i="45"/>
  <c r="H33" i="45"/>
  <c r="H67" i="45"/>
  <c r="H37" i="45"/>
  <c r="H25" i="45"/>
  <c r="H23" i="45"/>
  <c r="H15" i="45"/>
  <c r="H56" i="45"/>
  <c r="H10" i="45"/>
  <c r="H39" i="45"/>
  <c r="H32" i="45"/>
  <c r="H54" i="45"/>
  <c r="H62" i="45"/>
  <c r="H9" i="45"/>
  <c r="H45" i="45"/>
  <c r="H17" i="45"/>
  <c r="H28" i="45"/>
  <c r="M35" i="46"/>
  <c r="J23" i="46"/>
  <c r="C22" i="46" s="1"/>
  <c r="J21" i="46"/>
  <c r="C12" i="46" s="1"/>
  <c r="J14" i="46"/>
  <c r="C21" i="46" s="1"/>
  <c r="J13" i="46"/>
  <c r="C17" i="46" s="1"/>
  <c r="J12" i="46"/>
  <c r="C11" i="46" s="1"/>
  <c r="J34" i="46"/>
  <c r="C34" i="46" s="1"/>
  <c r="J11" i="46"/>
  <c r="J10" i="46"/>
  <c r="C10" i="46" s="1"/>
  <c r="J9" i="46"/>
  <c r="C9" i="46" s="1"/>
  <c r="J8" i="46"/>
  <c r="C8" i="46" s="1"/>
  <c r="J7" i="46"/>
  <c r="C7" i="46" s="1"/>
  <c r="J33" i="46"/>
  <c r="C30" i="46" s="1"/>
  <c r="J32" i="46"/>
  <c r="C33" i="46" s="1"/>
  <c r="J31" i="46"/>
  <c r="C32" i="46" s="1"/>
  <c r="J30" i="46"/>
  <c r="C29" i="46" s="1"/>
  <c r="J29" i="46"/>
  <c r="C28" i="46" s="1"/>
  <c r="J28" i="46"/>
  <c r="C31" i="46" s="1"/>
  <c r="J27" i="46"/>
  <c r="C27" i="46" s="1"/>
  <c r="J6" i="46"/>
  <c r="C6" i="46" s="1"/>
  <c r="J5" i="46"/>
  <c r="C5" i="46" s="1"/>
  <c r="J26" i="46"/>
  <c r="C25" i="46" s="1"/>
  <c r="J25" i="46"/>
  <c r="C26" i="46" s="1"/>
  <c r="J4" i="46"/>
  <c r="C4" i="46" s="1"/>
  <c r="J24" i="46"/>
  <c r="C24" i="46" s="1"/>
  <c r="J22" i="46"/>
  <c r="C15" i="46" s="1"/>
  <c r="J3" i="46"/>
  <c r="C3" i="46" s="1"/>
  <c r="J20" i="46"/>
  <c r="C20" i="46" s="1"/>
  <c r="J19" i="46"/>
  <c r="C23" i="46" s="1"/>
  <c r="J18" i="46"/>
  <c r="C14" i="46" s="1"/>
  <c r="J17" i="46"/>
  <c r="C19" i="46" s="1"/>
  <c r="J16" i="46"/>
  <c r="C13" i="46" s="1"/>
  <c r="J15" i="46"/>
  <c r="C18" i="46" s="1"/>
  <c r="M34" i="46"/>
  <c r="M33" i="46"/>
  <c r="M32" i="46"/>
  <c r="M31" i="46"/>
  <c r="M30" i="46"/>
  <c r="M29" i="46"/>
  <c r="M28" i="46"/>
  <c r="M27" i="46"/>
  <c r="M26" i="46"/>
  <c r="M25" i="46"/>
  <c r="M24" i="46"/>
  <c r="M22" i="46"/>
  <c r="M20" i="46"/>
  <c r="M19" i="46"/>
  <c r="M18" i="46"/>
  <c r="M17" i="46"/>
  <c r="M16" i="46"/>
  <c r="M15" i="46"/>
  <c r="S16" i="46" l="1"/>
  <c r="S10" i="46"/>
  <c r="S17" i="46"/>
  <c r="S11" i="46"/>
  <c r="S18" i="46"/>
  <c r="S12" i="46"/>
  <c r="S4" i="46"/>
  <c r="S19" i="46"/>
  <c r="S13" i="46"/>
  <c r="S5" i="46"/>
  <c r="S7" i="46"/>
  <c r="S14" i="46"/>
  <c r="S6" i="46"/>
  <c r="S8" i="46"/>
  <c r="S15" i="46"/>
  <c r="C16" i="46"/>
  <c r="I26" i="45"/>
  <c r="I55" i="45"/>
  <c r="I6" i="45"/>
  <c r="I50" i="45"/>
  <c r="I52" i="45"/>
  <c r="G42" i="45"/>
  <c r="F42" i="45"/>
  <c r="I48" i="45"/>
  <c r="G48" i="45"/>
  <c r="F48" i="45"/>
  <c r="I40" i="45"/>
  <c r="G53" i="45"/>
  <c r="G22" i="45"/>
  <c r="G57" i="45"/>
  <c r="G12" i="45"/>
  <c r="F12" i="45"/>
  <c r="I70" i="45"/>
  <c r="G70" i="45"/>
  <c r="F70" i="45"/>
  <c r="I18" i="45"/>
  <c r="G18" i="45"/>
  <c r="F18" i="45"/>
  <c r="I46" i="45"/>
  <c r="G46" i="45"/>
  <c r="F46" i="45"/>
  <c r="G36" i="45"/>
  <c r="F36" i="45"/>
  <c r="I33" i="45"/>
  <c r="G33" i="45"/>
  <c r="F67" i="45"/>
  <c r="F35" i="45"/>
  <c r="G37" i="45"/>
  <c r="F37" i="45"/>
  <c r="I25" i="45"/>
  <c r="I23" i="45"/>
  <c r="I13" i="45"/>
  <c r="G20" i="45"/>
  <c r="I61" i="45"/>
  <c r="F8" i="45"/>
  <c r="I56" i="45"/>
  <c r="G56" i="45"/>
  <c r="F56" i="45"/>
  <c r="F16" i="45"/>
  <c r="G10" i="45"/>
  <c r="F10" i="45"/>
  <c r="F43" i="45"/>
  <c r="I66" i="45"/>
  <c r="G66" i="45"/>
  <c r="G31" i="45"/>
  <c r="I39" i="45"/>
  <c r="G39" i="45"/>
  <c r="F39" i="45"/>
  <c r="G32" i="45"/>
  <c r="F32" i="45"/>
  <c r="I62" i="45"/>
  <c r="G62" i="45"/>
  <c r="F62" i="45"/>
  <c r="G9" i="45"/>
  <c r="F9" i="45"/>
  <c r="I45" i="45"/>
  <c r="G45" i="45"/>
  <c r="G17" i="45"/>
  <c r="F4" i="45"/>
  <c r="I28" i="45"/>
  <c r="G28" i="45"/>
  <c r="F28" i="45"/>
  <c r="F3" i="45"/>
  <c r="M39" i="43"/>
  <c r="J72" i="39"/>
  <c r="J62" i="39"/>
  <c r="J68" i="39"/>
  <c r="J69" i="39"/>
  <c r="J58" i="39"/>
  <c r="J56" i="39"/>
  <c r="J51" i="39"/>
  <c r="J49" i="39"/>
  <c r="J44" i="39"/>
  <c r="J42" i="39"/>
  <c r="J35" i="39"/>
  <c r="J37" i="39"/>
  <c r="J36" i="39"/>
  <c r="J39" i="39"/>
  <c r="J27" i="39"/>
  <c r="J28" i="39"/>
  <c r="J31" i="39"/>
  <c r="J29" i="39"/>
  <c r="J32" i="39"/>
  <c r="J24" i="39"/>
  <c r="J21" i="39"/>
  <c r="J22" i="39"/>
  <c r="J19" i="39"/>
  <c r="J12" i="39"/>
  <c r="J4" i="39"/>
  <c r="J14" i="39"/>
  <c r="J3" i="39"/>
  <c r="J6" i="39"/>
  <c r="J7" i="39"/>
  <c r="J5" i="39"/>
  <c r="M39" i="44"/>
  <c r="K42" i="44"/>
  <c r="D42" i="44"/>
  <c r="C42" i="44"/>
  <c r="K41" i="44"/>
  <c r="D41" i="44"/>
  <c r="C41" i="44"/>
  <c r="K40" i="44"/>
  <c r="D40" i="44"/>
  <c r="C40" i="44"/>
  <c r="K39" i="44"/>
  <c r="D39" i="44"/>
  <c r="C39" i="44"/>
  <c r="K38" i="44"/>
  <c r="D38" i="44"/>
  <c r="C38" i="44"/>
  <c r="K37" i="44"/>
  <c r="D37" i="44"/>
  <c r="C37" i="44"/>
  <c r="K36" i="44"/>
  <c r="D36" i="44"/>
  <c r="C36" i="44"/>
  <c r="K35" i="44"/>
  <c r="D35" i="44"/>
  <c r="C35" i="44"/>
  <c r="K34" i="44"/>
  <c r="D34" i="44"/>
  <c r="C34" i="44"/>
  <c r="K33" i="44"/>
  <c r="D33" i="44"/>
  <c r="C33" i="44"/>
  <c r="K32" i="44"/>
  <c r="D32" i="44"/>
  <c r="C32" i="44"/>
  <c r="K31" i="44"/>
  <c r="D31" i="44"/>
  <c r="C31" i="44"/>
  <c r="K30" i="44"/>
  <c r="D30" i="44"/>
  <c r="C30" i="44"/>
  <c r="K29" i="44"/>
  <c r="D29" i="44"/>
  <c r="C29" i="44"/>
  <c r="K28" i="44"/>
  <c r="D28" i="44"/>
  <c r="C28" i="44"/>
  <c r="K27" i="44"/>
  <c r="D27" i="44"/>
  <c r="C27" i="44"/>
  <c r="K26" i="44"/>
  <c r="D26" i="44"/>
  <c r="C26" i="44"/>
  <c r="K25" i="44"/>
  <c r="D25" i="44"/>
  <c r="C25" i="44"/>
  <c r="K24" i="44"/>
  <c r="D24" i="44"/>
  <c r="C24" i="44"/>
  <c r="K23" i="44"/>
  <c r="D23" i="44"/>
  <c r="C23" i="44"/>
  <c r="K22" i="44"/>
  <c r="D22" i="44"/>
  <c r="C22" i="44"/>
  <c r="K21" i="44"/>
  <c r="D21" i="44"/>
  <c r="C21" i="44"/>
  <c r="K20" i="44"/>
  <c r="D20" i="44"/>
  <c r="C20" i="44"/>
  <c r="K19" i="44"/>
  <c r="D19" i="44"/>
  <c r="C19" i="44"/>
  <c r="K18" i="44"/>
  <c r="D18" i="44"/>
  <c r="C18" i="44"/>
  <c r="K17" i="44"/>
  <c r="D17" i="44"/>
  <c r="C17" i="44"/>
  <c r="K16" i="44"/>
  <c r="D16" i="44"/>
  <c r="C16" i="44"/>
  <c r="K15" i="44"/>
  <c r="D15" i="44"/>
  <c r="C15" i="44"/>
  <c r="K14" i="44"/>
  <c r="D14" i="44"/>
  <c r="C14" i="44"/>
  <c r="K13" i="44"/>
  <c r="D13" i="44"/>
  <c r="C13" i="44"/>
  <c r="K12" i="44"/>
  <c r="D12" i="44"/>
  <c r="C12" i="44"/>
  <c r="K11" i="44"/>
  <c r="D11" i="44"/>
  <c r="C11" i="44"/>
  <c r="K10" i="44"/>
  <c r="D10" i="44"/>
  <c r="C10" i="44"/>
  <c r="K9" i="44"/>
  <c r="D9" i="44"/>
  <c r="C9" i="44"/>
  <c r="K8" i="44"/>
  <c r="D8" i="44"/>
  <c r="C8" i="44"/>
  <c r="K7" i="44"/>
  <c r="D7" i="44"/>
  <c r="C7" i="44"/>
  <c r="K6" i="44"/>
  <c r="D6" i="44"/>
  <c r="C6" i="44"/>
  <c r="K5" i="44"/>
  <c r="D5" i="44"/>
  <c r="C5" i="44"/>
  <c r="K4" i="44"/>
  <c r="D4" i="44"/>
  <c r="C4" i="44"/>
  <c r="K3" i="44"/>
  <c r="D3" i="44"/>
  <c r="C3" i="44"/>
  <c r="D50" i="43"/>
  <c r="C50" i="43"/>
  <c r="D49" i="43"/>
  <c r="C49" i="43"/>
  <c r="D48" i="43"/>
  <c r="C48" i="43"/>
  <c r="D47" i="43"/>
  <c r="C47" i="43"/>
  <c r="D46" i="43"/>
  <c r="C46" i="43"/>
  <c r="D45" i="43"/>
  <c r="C45" i="43"/>
  <c r="D44" i="43"/>
  <c r="C44" i="43"/>
  <c r="D43" i="43"/>
  <c r="C43" i="43"/>
  <c r="D42" i="43"/>
  <c r="C42" i="43"/>
  <c r="D41" i="43"/>
  <c r="C41" i="43"/>
  <c r="D40" i="43"/>
  <c r="C40" i="43"/>
  <c r="D39" i="43"/>
  <c r="C39" i="43"/>
  <c r="D38" i="43"/>
  <c r="C38" i="43"/>
  <c r="D37" i="43"/>
  <c r="C37" i="43"/>
  <c r="D36" i="43"/>
  <c r="C36" i="43"/>
  <c r="D35" i="43"/>
  <c r="C35" i="43"/>
  <c r="D34" i="43"/>
  <c r="C34" i="43"/>
  <c r="D33" i="43"/>
  <c r="C33" i="43"/>
  <c r="D32" i="43"/>
  <c r="C32" i="43"/>
  <c r="D31" i="43"/>
  <c r="C31" i="43"/>
  <c r="D30" i="43"/>
  <c r="C30" i="43"/>
  <c r="D29" i="43"/>
  <c r="C29" i="43"/>
  <c r="D28" i="43"/>
  <c r="C28" i="43"/>
  <c r="D27" i="43"/>
  <c r="C27" i="43"/>
  <c r="D26" i="43"/>
  <c r="C26" i="43"/>
  <c r="D25" i="43"/>
  <c r="C25" i="43"/>
  <c r="D24" i="43"/>
  <c r="C24" i="43"/>
  <c r="D23" i="43"/>
  <c r="C23" i="43"/>
  <c r="D22" i="43"/>
  <c r="C22" i="43"/>
  <c r="D21" i="43"/>
  <c r="C21" i="43"/>
  <c r="D20" i="43"/>
  <c r="C20" i="43"/>
  <c r="D19" i="43"/>
  <c r="C19" i="43"/>
  <c r="D18" i="43"/>
  <c r="C18" i="43"/>
  <c r="D17" i="43"/>
  <c r="C17" i="43"/>
  <c r="D16" i="43"/>
  <c r="C16" i="43"/>
  <c r="D15" i="43"/>
  <c r="C15" i="43"/>
  <c r="D14" i="43"/>
  <c r="C14" i="43"/>
  <c r="D13" i="43"/>
  <c r="C13" i="43"/>
  <c r="D12" i="43"/>
  <c r="C12" i="43"/>
  <c r="D11" i="43"/>
  <c r="C11" i="43"/>
  <c r="D10" i="43"/>
  <c r="C10" i="43"/>
  <c r="D9" i="43"/>
  <c r="C9" i="43"/>
  <c r="D8" i="43"/>
  <c r="C8" i="43"/>
  <c r="D7" i="43"/>
  <c r="C7" i="43"/>
  <c r="D6" i="43"/>
  <c r="C6" i="43"/>
  <c r="D5" i="43"/>
  <c r="C5" i="43"/>
  <c r="D4" i="43"/>
  <c r="C4" i="43"/>
  <c r="D3" i="43"/>
  <c r="K50" i="43"/>
  <c r="K49" i="43"/>
  <c r="K48" i="43"/>
  <c r="I72" i="39"/>
  <c r="I62" i="39"/>
  <c r="I68" i="39"/>
  <c r="I69" i="39"/>
  <c r="I58" i="39"/>
  <c r="I56" i="39"/>
  <c r="I51" i="39"/>
  <c r="I49" i="39"/>
  <c r="I44" i="39"/>
  <c r="I42" i="39"/>
  <c r="I35" i="39"/>
  <c r="I37" i="39"/>
  <c r="I36" i="39"/>
  <c r="I39" i="39"/>
  <c r="I27" i="39"/>
  <c r="I28" i="39"/>
  <c r="I31" i="39"/>
  <c r="I32" i="39"/>
  <c r="I29" i="39"/>
  <c r="I24" i="39"/>
  <c r="I21" i="39"/>
  <c r="I22" i="39"/>
  <c r="I19" i="39"/>
  <c r="I12" i="39"/>
  <c r="I4" i="39"/>
  <c r="I14" i="39"/>
  <c r="I3" i="39"/>
  <c r="I7" i="39"/>
  <c r="I6" i="39"/>
  <c r="I5" i="39"/>
  <c r="K47" i="43"/>
  <c r="K46" i="43"/>
  <c r="K45" i="43"/>
  <c r="K44" i="43"/>
  <c r="K43" i="43"/>
  <c r="K42" i="43"/>
  <c r="K41" i="43"/>
  <c r="K40" i="43"/>
  <c r="K39" i="43"/>
  <c r="K38" i="43"/>
  <c r="K37" i="43"/>
  <c r="K36" i="43"/>
  <c r="K35" i="43"/>
  <c r="K34" i="43"/>
  <c r="K33" i="43"/>
  <c r="K32" i="43"/>
  <c r="K31" i="43"/>
  <c r="K30" i="43"/>
  <c r="K29" i="43"/>
  <c r="K28" i="43"/>
  <c r="K27" i="43"/>
  <c r="K26" i="43"/>
  <c r="K25" i="43"/>
  <c r="K24" i="43"/>
  <c r="K23" i="43"/>
  <c r="K22" i="43"/>
  <c r="K21" i="43"/>
  <c r="K20" i="43"/>
  <c r="K19" i="43"/>
  <c r="K18" i="43"/>
  <c r="K17" i="43"/>
  <c r="K16" i="43"/>
  <c r="K15" i="43"/>
  <c r="K14" i="43"/>
  <c r="K13" i="43"/>
  <c r="K12" i="43"/>
  <c r="K11" i="43"/>
  <c r="K10" i="43"/>
  <c r="K9" i="43"/>
  <c r="K8" i="43"/>
  <c r="K7" i="43"/>
  <c r="K6" i="43"/>
  <c r="K5" i="43"/>
  <c r="K4" i="43"/>
  <c r="K3" i="43"/>
  <c r="C3" i="43"/>
  <c r="C43" i="32"/>
  <c r="C42" i="32"/>
  <c r="C41" i="32"/>
  <c r="C40" i="32"/>
  <c r="C39" i="32"/>
  <c r="C38" i="32"/>
  <c r="C37" i="32"/>
  <c r="C36" i="32"/>
  <c r="C35" i="32"/>
  <c r="C34" i="32"/>
  <c r="C33" i="32"/>
  <c r="C32" i="32"/>
  <c r="C31" i="32"/>
  <c r="C30" i="32"/>
  <c r="C29" i="32"/>
  <c r="C28" i="32"/>
  <c r="C27" i="32"/>
  <c r="C26" i="32"/>
  <c r="C25" i="32"/>
  <c r="C24" i="32"/>
  <c r="C23" i="32"/>
  <c r="C22" i="32"/>
  <c r="C21" i="32"/>
  <c r="C20" i="32"/>
  <c r="C19" i="32"/>
  <c r="C18" i="32"/>
  <c r="C17" i="32"/>
  <c r="C16" i="32"/>
  <c r="C15" i="32"/>
  <c r="C14" i="32"/>
  <c r="C13" i="32"/>
  <c r="C12" i="32"/>
  <c r="C11" i="32"/>
  <c r="C10" i="32"/>
  <c r="C9" i="32"/>
  <c r="C8" i="32"/>
  <c r="C7" i="32"/>
  <c r="C6" i="32"/>
  <c r="C5" i="32"/>
  <c r="C4" i="32"/>
  <c r="C3" i="32"/>
  <c r="J217" i="42"/>
  <c r="I217" i="42"/>
  <c r="H217" i="42"/>
  <c r="G217" i="42"/>
  <c r="F217" i="42"/>
  <c r="J216" i="42"/>
  <c r="I216" i="42"/>
  <c r="H216" i="42"/>
  <c r="G216" i="42"/>
  <c r="F216" i="42"/>
  <c r="J215" i="42"/>
  <c r="I215" i="42"/>
  <c r="H215" i="42"/>
  <c r="G215" i="42"/>
  <c r="F215" i="42"/>
  <c r="J214" i="42"/>
  <c r="I214" i="42"/>
  <c r="H214" i="42"/>
  <c r="G214" i="42"/>
  <c r="F214" i="42"/>
  <c r="J213" i="42"/>
  <c r="I213" i="42"/>
  <c r="H213" i="42"/>
  <c r="G213" i="42"/>
  <c r="F213" i="42"/>
  <c r="J212" i="42"/>
  <c r="I212" i="42"/>
  <c r="H212" i="42"/>
  <c r="G212" i="42"/>
  <c r="F212" i="42"/>
  <c r="J211" i="42"/>
  <c r="I211" i="42"/>
  <c r="H211" i="42"/>
  <c r="G211" i="42"/>
  <c r="F211" i="42"/>
  <c r="J210" i="42"/>
  <c r="I210" i="42"/>
  <c r="H210" i="42"/>
  <c r="G210" i="42"/>
  <c r="F210" i="42"/>
  <c r="J209" i="42"/>
  <c r="I209" i="42"/>
  <c r="H209" i="42"/>
  <c r="G209" i="42"/>
  <c r="F209" i="42"/>
  <c r="J208" i="42"/>
  <c r="I208" i="42"/>
  <c r="H208" i="42"/>
  <c r="G208" i="42"/>
  <c r="F208" i="42"/>
  <c r="J207" i="42"/>
  <c r="I207" i="42"/>
  <c r="H207" i="42"/>
  <c r="G207" i="42"/>
  <c r="F207" i="42"/>
  <c r="J206" i="42"/>
  <c r="I206" i="42"/>
  <c r="H206" i="42"/>
  <c r="G206" i="42"/>
  <c r="F206" i="42"/>
  <c r="D206" i="42"/>
  <c r="D207" i="42" s="1"/>
  <c r="D208" i="42" s="1"/>
  <c r="D209" i="42" s="1"/>
  <c r="D210" i="42" s="1"/>
  <c r="D211" i="42" s="1"/>
  <c r="D212" i="42" s="1"/>
  <c r="D213" i="42" s="1"/>
  <c r="D214" i="42" s="1"/>
  <c r="D215" i="42" s="1"/>
  <c r="D216" i="42" s="1"/>
  <c r="D217" i="42" s="1"/>
  <c r="B204" i="42"/>
  <c r="J202" i="42"/>
  <c r="I202" i="42"/>
  <c r="H202" i="42"/>
  <c r="G202" i="42"/>
  <c r="F202" i="42"/>
  <c r="J201" i="42"/>
  <c r="I201" i="42"/>
  <c r="H201" i="42"/>
  <c r="G201" i="42"/>
  <c r="F201" i="42"/>
  <c r="J200" i="42"/>
  <c r="I200" i="42"/>
  <c r="H200" i="42"/>
  <c r="G200" i="42"/>
  <c r="F200" i="42"/>
  <c r="J199" i="42"/>
  <c r="I199" i="42"/>
  <c r="H199" i="42"/>
  <c r="G199" i="42"/>
  <c r="F199" i="42"/>
  <c r="J198" i="42"/>
  <c r="I198" i="42"/>
  <c r="H198" i="42"/>
  <c r="G198" i="42"/>
  <c r="F198" i="42"/>
  <c r="J197" i="42"/>
  <c r="I197" i="42"/>
  <c r="H197" i="42"/>
  <c r="G197" i="42"/>
  <c r="F197" i="42"/>
  <c r="J196" i="42"/>
  <c r="I196" i="42"/>
  <c r="H196" i="42"/>
  <c r="G196" i="42"/>
  <c r="F196" i="42"/>
  <c r="J195" i="42"/>
  <c r="I195" i="42"/>
  <c r="H195" i="42"/>
  <c r="G195" i="42"/>
  <c r="F195" i="42"/>
  <c r="J194" i="42"/>
  <c r="I194" i="42"/>
  <c r="H194" i="42"/>
  <c r="G194" i="42"/>
  <c r="F194" i="42"/>
  <c r="J193" i="42"/>
  <c r="I193" i="42"/>
  <c r="H193" i="42"/>
  <c r="G193" i="42"/>
  <c r="F193" i="42"/>
  <c r="J192" i="42"/>
  <c r="I192" i="42"/>
  <c r="H192" i="42"/>
  <c r="G192" i="42"/>
  <c r="F192" i="42"/>
  <c r="D192" i="42"/>
  <c r="D193" i="42" s="1"/>
  <c r="D194" i="42" s="1"/>
  <c r="D195" i="42" s="1"/>
  <c r="D196" i="42" s="1"/>
  <c r="D197" i="42" s="1"/>
  <c r="D198" i="42" s="1"/>
  <c r="D199" i="42" s="1"/>
  <c r="D200" i="42" s="1"/>
  <c r="D201" i="42" s="1"/>
  <c r="D202" i="42" s="1"/>
  <c r="J191" i="42"/>
  <c r="I191" i="42"/>
  <c r="H191" i="42"/>
  <c r="G191" i="42"/>
  <c r="F191" i="42"/>
  <c r="D191" i="42"/>
  <c r="B189" i="42"/>
  <c r="J175" i="42"/>
  <c r="I175" i="42"/>
  <c r="H175" i="42"/>
  <c r="G175" i="42"/>
  <c r="F175" i="42"/>
  <c r="J174" i="42"/>
  <c r="I174" i="42"/>
  <c r="H174" i="42"/>
  <c r="G174" i="42"/>
  <c r="F174" i="42"/>
  <c r="J173" i="42"/>
  <c r="I173" i="42"/>
  <c r="H173" i="42"/>
  <c r="G173" i="42"/>
  <c r="F173" i="42"/>
  <c r="J172" i="42"/>
  <c r="I172" i="42"/>
  <c r="H172" i="42"/>
  <c r="G172" i="42"/>
  <c r="F172" i="42"/>
  <c r="J171" i="42"/>
  <c r="I171" i="42"/>
  <c r="H171" i="42"/>
  <c r="G171" i="42"/>
  <c r="F171" i="42"/>
  <c r="J170" i="42"/>
  <c r="I170" i="42"/>
  <c r="H170" i="42"/>
  <c r="G170" i="42"/>
  <c r="F170" i="42"/>
  <c r="J169" i="42"/>
  <c r="I169" i="42"/>
  <c r="H169" i="42"/>
  <c r="G169" i="42"/>
  <c r="F169" i="42"/>
  <c r="J168" i="42"/>
  <c r="I168" i="42"/>
  <c r="H168" i="42"/>
  <c r="G168" i="42"/>
  <c r="F168" i="42"/>
  <c r="J167" i="42"/>
  <c r="I167" i="42"/>
  <c r="H167" i="42"/>
  <c r="G167" i="42"/>
  <c r="F167" i="42"/>
  <c r="J166" i="42"/>
  <c r="I166" i="42"/>
  <c r="H166" i="42"/>
  <c r="G166" i="42"/>
  <c r="F166" i="42"/>
  <c r="J165" i="42"/>
  <c r="I165" i="42"/>
  <c r="H165" i="42"/>
  <c r="G165" i="42"/>
  <c r="F165" i="42"/>
  <c r="J164" i="42"/>
  <c r="I164" i="42"/>
  <c r="H164" i="42"/>
  <c r="G164" i="42"/>
  <c r="F164" i="42"/>
  <c r="D164" i="42"/>
  <c r="D165" i="42" s="1"/>
  <c r="D166" i="42" s="1"/>
  <c r="D167" i="42" s="1"/>
  <c r="D168" i="42" s="1"/>
  <c r="D169" i="42" s="1"/>
  <c r="D170" i="42" s="1"/>
  <c r="D171" i="42" s="1"/>
  <c r="D172" i="42" s="1"/>
  <c r="D173" i="42" s="1"/>
  <c r="D174" i="42" s="1"/>
  <c r="D175" i="42" s="1"/>
  <c r="B162" i="42"/>
  <c r="J160" i="42"/>
  <c r="I160" i="42"/>
  <c r="H160" i="42"/>
  <c r="G160" i="42"/>
  <c r="F160" i="42"/>
  <c r="J159" i="42"/>
  <c r="I159" i="42"/>
  <c r="H159" i="42"/>
  <c r="G159" i="42"/>
  <c r="F159" i="42"/>
  <c r="J158" i="42"/>
  <c r="I158" i="42"/>
  <c r="H158" i="42"/>
  <c r="G158" i="42"/>
  <c r="F158" i="42"/>
  <c r="J157" i="42"/>
  <c r="I157" i="42"/>
  <c r="H157" i="42"/>
  <c r="G157" i="42"/>
  <c r="F157" i="42"/>
  <c r="J156" i="42"/>
  <c r="I156" i="42"/>
  <c r="H156" i="42"/>
  <c r="G156" i="42"/>
  <c r="F156" i="42"/>
  <c r="J155" i="42"/>
  <c r="I155" i="42"/>
  <c r="H155" i="42"/>
  <c r="G155" i="42"/>
  <c r="F155" i="42"/>
  <c r="J154" i="42"/>
  <c r="I154" i="42"/>
  <c r="H154" i="42"/>
  <c r="G154" i="42"/>
  <c r="F154" i="42"/>
  <c r="J153" i="42"/>
  <c r="I153" i="42"/>
  <c r="H153" i="42"/>
  <c r="G153" i="42"/>
  <c r="F153" i="42"/>
  <c r="J152" i="42"/>
  <c r="I152" i="42"/>
  <c r="H152" i="42"/>
  <c r="G152" i="42"/>
  <c r="F152" i="42"/>
  <c r="J151" i="42"/>
  <c r="I151" i="42"/>
  <c r="H151" i="42"/>
  <c r="G151" i="42"/>
  <c r="F151" i="42"/>
  <c r="J150" i="42"/>
  <c r="I150" i="42"/>
  <c r="H150" i="42"/>
  <c r="G150" i="42"/>
  <c r="F150" i="42"/>
  <c r="J149" i="42"/>
  <c r="I149" i="42"/>
  <c r="H149" i="42"/>
  <c r="G149" i="42"/>
  <c r="F149" i="42"/>
  <c r="D149" i="42"/>
  <c r="D150" i="42" s="1"/>
  <c r="D151" i="42" s="1"/>
  <c r="D152" i="42" s="1"/>
  <c r="D153" i="42" s="1"/>
  <c r="D154" i="42" s="1"/>
  <c r="D155" i="42" s="1"/>
  <c r="D156" i="42" s="1"/>
  <c r="D157" i="42" s="1"/>
  <c r="D158" i="42" s="1"/>
  <c r="D159" i="42" s="1"/>
  <c r="D160" i="42" s="1"/>
  <c r="B147" i="42"/>
  <c r="J133" i="42"/>
  <c r="I133" i="42"/>
  <c r="H133" i="42"/>
  <c r="G133" i="42"/>
  <c r="F133" i="42"/>
  <c r="J132" i="42"/>
  <c r="I132" i="42"/>
  <c r="H132" i="42"/>
  <c r="G132" i="42"/>
  <c r="F132" i="42"/>
  <c r="J131" i="42"/>
  <c r="I131" i="42"/>
  <c r="H131" i="42"/>
  <c r="G131" i="42"/>
  <c r="F131" i="42"/>
  <c r="J130" i="42"/>
  <c r="I130" i="42"/>
  <c r="H130" i="42"/>
  <c r="G130" i="42"/>
  <c r="F130" i="42"/>
  <c r="J129" i="42"/>
  <c r="I129" i="42"/>
  <c r="H129" i="42"/>
  <c r="G129" i="42"/>
  <c r="F129" i="42"/>
  <c r="J128" i="42"/>
  <c r="I128" i="42"/>
  <c r="H128" i="42"/>
  <c r="G128" i="42"/>
  <c r="F128" i="42"/>
  <c r="J127" i="42"/>
  <c r="I127" i="42"/>
  <c r="H127" i="42"/>
  <c r="G127" i="42"/>
  <c r="F127" i="42"/>
  <c r="J126" i="42"/>
  <c r="I126" i="42"/>
  <c r="H126" i="42"/>
  <c r="G126" i="42"/>
  <c r="F126" i="42"/>
  <c r="J125" i="42"/>
  <c r="I125" i="42"/>
  <c r="H125" i="42"/>
  <c r="G125" i="42"/>
  <c r="F125" i="42"/>
  <c r="J124" i="42"/>
  <c r="I124" i="42"/>
  <c r="H124" i="42"/>
  <c r="G124" i="42"/>
  <c r="F124" i="42"/>
  <c r="D124" i="42"/>
  <c r="D125" i="42" s="1"/>
  <c r="D126" i="42" s="1"/>
  <c r="D127" i="42" s="1"/>
  <c r="D128" i="42" s="1"/>
  <c r="D129" i="42" s="1"/>
  <c r="D130" i="42" s="1"/>
  <c r="D131" i="42" s="1"/>
  <c r="D132" i="42" s="1"/>
  <c r="D133" i="42" s="1"/>
  <c r="J123" i="42"/>
  <c r="I123" i="42"/>
  <c r="H123" i="42"/>
  <c r="G123" i="42"/>
  <c r="F123" i="42"/>
  <c r="D123" i="42"/>
  <c r="J122" i="42"/>
  <c r="I122" i="42"/>
  <c r="H122" i="42"/>
  <c r="G122" i="42"/>
  <c r="F122" i="42"/>
  <c r="D122" i="42"/>
  <c r="B120" i="42"/>
  <c r="J118" i="42"/>
  <c r="I118" i="42"/>
  <c r="H118" i="42"/>
  <c r="G118" i="42"/>
  <c r="F118" i="42"/>
  <c r="J117" i="42"/>
  <c r="I117" i="42"/>
  <c r="H117" i="42"/>
  <c r="G117" i="42"/>
  <c r="F117" i="42"/>
  <c r="J116" i="42"/>
  <c r="I116" i="42"/>
  <c r="H116" i="42"/>
  <c r="G116" i="42"/>
  <c r="F116" i="42"/>
  <c r="J115" i="42"/>
  <c r="I115" i="42"/>
  <c r="H115" i="42"/>
  <c r="G115" i="42"/>
  <c r="F115" i="42"/>
  <c r="J114" i="42"/>
  <c r="I114" i="42"/>
  <c r="H114" i="42"/>
  <c r="G114" i="42"/>
  <c r="F114" i="42"/>
  <c r="J113" i="42"/>
  <c r="I113" i="42"/>
  <c r="H113" i="42"/>
  <c r="G113" i="42"/>
  <c r="F113" i="42"/>
  <c r="J112" i="42"/>
  <c r="I112" i="42"/>
  <c r="H112" i="42"/>
  <c r="G112" i="42"/>
  <c r="F112" i="42"/>
  <c r="J111" i="42"/>
  <c r="I111" i="42"/>
  <c r="H111" i="42"/>
  <c r="G111" i="42"/>
  <c r="F111" i="42"/>
  <c r="J110" i="42"/>
  <c r="I110" i="42"/>
  <c r="H110" i="42"/>
  <c r="G110" i="42"/>
  <c r="F110" i="42"/>
  <c r="J109" i="42"/>
  <c r="I109" i="42"/>
  <c r="H109" i="42"/>
  <c r="G109" i="42"/>
  <c r="F109" i="42"/>
  <c r="J108" i="42"/>
  <c r="I108" i="42"/>
  <c r="H108" i="42"/>
  <c r="G108" i="42"/>
  <c r="F108" i="42"/>
  <c r="D108" i="42"/>
  <c r="D109" i="42" s="1"/>
  <c r="D110" i="42" s="1"/>
  <c r="D111" i="42" s="1"/>
  <c r="D112" i="42" s="1"/>
  <c r="D113" i="42" s="1"/>
  <c r="D114" i="42" s="1"/>
  <c r="D115" i="42" s="1"/>
  <c r="D116" i="42" s="1"/>
  <c r="D117" i="42" s="1"/>
  <c r="D118" i="42" s="1"/>
  <c r="J107" i="42"/>
  <c r="I107" i="42"/>
  <c r="H107" i="42"/>
  <c r="G107" i="42"/>
  <c r="F107" i="42"/>
  <c r="D107" i="42"/>
  <c r="B105" i="42"/>
  <c r="J103" i="42"/>
  <c r="I103" i="42"/>
  <c r="H103" i="42"/>
  <c r="G103" i="42"/>
  <c r="F103" i="42"/>
  <c r="J102" i="42"/>
  <c r="I102" i="42"/>
  <c r="H102" i="42"/>
  <c r="G102" i="42"/>
  <c r="F102" i="42"/>
  <c r="J101" i="42"/>
  <c r="I101" i="42"/>
  <c r="H101" i="42"/>
  <c r="G101" i="42"/>
  <c r="F101" i="42"/>
  <c r="J100" i="42"/>
  <c r="I100" i="42"/>
  <c r="H100" i="42"/>
  <c r="G100" i="42"/>
  <c r="F100" i="42"/>
  <c r="J99" i="42"/>
  <c r="I99" i="42"/>
  <c r="H99" i="42"/>
  <c r="G99" i="42"/>
  <c r="F99" i="42"/>
  <c r="J98" i="42"/>
  <c r="I98" i="42"/>
  <c r="H98" i="42"/>
  <c r="G98" i="42"/>
  <c r="F98" i="42"/>
  <c r="J97" i="42"/>
  <c r="I97" i="42"/>
  <c r="H97" i="42"/>
  <c r="G97" i="42"/>
  <c r="F97" i="42"/>
  <c r="J96" i="42"/>
  <c r="I96" i="42"/>
  <c r="H96" i="42"/>
  <c r="G96" i="42"/>
  <c r="F96" i="42"/>
  <c r="J95" i="42"/>
  <c r="I95" i="42"/>
  <c r="H95" i="42"/>
  <c r="G95" i="42"/>
  <c r="F95" i="42"/>
  <c r="J94" i="42"/>
  <c r="I94" i="42"/>
  <c r="H94" i="42"/>
  <c r="G94" i="42"/>
  <c r="F94" i="42"/>
  <c r="J93" i="42"/>
  <c r="I93" i="42"/>
  <c r="H93" i="42"/>
  <c r="G93" i="42"/>
  <c r="F93" i="42"/>
  <c r="D93" i="42"/>
  <c r="D94" i="42" s="1"/>
  <c r="D95" i="42" s="1"/>
  <c r="D96" i="42" s="1"/>
  <c r="D97" i="42" s="1"/>
  <c r="D98" i="42" s="1"/>
  <c r="D99" i="42" s="1"/>
  <c r="D100" i="42" s="1"/>
  <c r="D101" i="42" s="1"/>
  <c r="D102" i="42" s="1"/>
  <c r="D103" i="42" s="1"/>
  <c r="J92" i="42"/>
  <c r="I92" i="42"/>
  <c r="H92" i="42"/>
  <c r="G92" i="42"/>
  <c r="F92" i="42"/>
  <c r="D92" i="42"/>
  <c r="B90" i="42"/>
  <c r="J88" i="42"/>
  <c r="I88" i="42"/>
  <c r="H88" i="42"/>
  <c r="G88" i="42"/>
  <c r="F88" i="42"/>
  <c r="J87" i="42"/>
  <c r="I87" i="42"/>
  <c r="H87" i="42"/>
  <c r="G87" i="42"/>
  <c r="F87" i="42"/>
  <c r="J86" i="42"/>
  <c r="I86" i="42"/>
  <c r="H86" i="42"/>
  <c r="G86" i="42"/>
  <c r="F86" i="42"/>
  <c r="J85" i="42"/>
  <c r="I85" i="42"/>
  <c r="H85" i="42"/>
  <c r="G85" i="42"/>
  <c r="F85" i="42"/>
  <c r="J84" i="42"/>
  <c r="I84" i="42"/>
  <c r="H84" i="42"/>
  <c r="G84" i="42"/>
  <c r="F84" i="42"/>
  <c r="J83" i="42"/>
  <c r="I83" i="42"/>
  <c r="H83" i="42"/>
  <c r="G83" i="42"/>
  <c r="F83" i="42"/>
  <c r="J82" i="42"/>
  <c r="I82" i="42"/>
  <c r="H82" i="42"/>
  <c r="G82" i="42"/>
  <c r="F82" i="42"/>
  <c r="J81" i="42"/>
  <c r="I81" i="42"/>
  <c r="H81" i="42"/>
  <c r="G81" i="42"/>
  <c r="F81" i="42"/>
  <c r="J80" i="42"/>
  <c r="I80" i="42"/>
  <c r="H80" i="42"/>
  <c r="G80" i="42"/>
  <c r="F80" i="42"/>
  <c r="J79" i="42"/>
  <c r="I79" i="42"/>
  <c r="H79" i="42"/>
  <c r="G79" i="42"/>
  <c r="F79" i="42"/>
  <c r="D79" i="42"/>
  <c r="D80" i="42" s="1"/>
  <c r="D81" i="42" s="1"/>
  <c r="D82" i="42" s="1"/>
  <c r="D83" i="42" s="1"/>
  <c r="D84" i="42" s="1"/>
  <c r="D85" i="42" s="1"/>
  <c r="D86" i="42" s="1"/>
  <c r="D87" i="42" s="1"/>
  <c r="D88" i="42" s="1"/>
  <c r="B77" i="42"/>
  <c r="J75" i="42"/>
  <c r="I75" i="42"/>
  <c r="H75" i="42"/>
  <c r="G75" i="42"/>
  <c r="F75" i="42"/>
  <c r="J74" i="42"/>
  <c r="I74" i="42"/>
  <c r="H74" i="42"/>
  <c r="G74" i="42"/>
  <c r="F74" i="42"/>
  <c r="J73" i="42"/>
  <c r="I73" i="42"/>
  <c r="H73" i="42"/>
  <c r="G73" i="42"/>
  <c r="F73" i="42"/>
  <c r="J72" i="42"/>
  <c r="I72" i="42"/>
  <c r="H72" i="42"/>
  <c r="G72" i="42"/>
  <c r="F72" i="42"/>
  <c r="J71" i="42"/>
  <c r="I71" i="42"/>
  <c r="H71" i="42"/>
  <c r="G71" i="42"/>
  <c r="F71" i="42"/>
  <c r="J70" i="42"/>
  <c r="I70" i="42"/>
  <c r="H70" i="42"/>
  <c r="G70" i="42"/>
  <c r="F70" i="42"/>
  <c r="J69" i="42"/>
  <c r="I69" i="42"/>
  <c r="H69" i="42"/>
  <c r="G69" i="42"/>
  <c r="F69" i="42"/>
  <c r="J68" i="42"/>
  <c r="I68" i="42"/>
  <c r="H68" i="42"/>
  <c r="G68" i="42"/>
  <c r="F68" i="42"/>
  <c r="J67" i="42"/>
  <c r="I67" i="42"/>
  <c r="H67" i="42"/>
  <c r="G67" i="42"/>
  <c r="F67" i="42"/>
  <c r="J66" i="42"/>
  <c r="I66" i="42"/>
  <c r="H66" i="42"/>
  <c r="G66" i="42"/>
  <c r="F66" i="42"/>
  <c r="D66" i="42"/>
  <c r="D67" i="42" s="1"/>
  <c r="D68" i="42" s="1"/>
  <c r="D69" i="42" s="1"/>
  <c r="D70" i="42" s="1"/>
  <c r="D71" i="42" s="1"/>
  <c r="D72" i="42" s="1"/>
  <c r="D73" i="42" s="1"/>
  <c r="D74" i="42" s="1"/>
  <c r="D75" i="42" s="1"/>
  <c r="J65" i="42"/>
  <c r="I65" i="42"/>
  <c r="H65" i="42"/>
  <c r="G65" i="42"/>
  <c r="F65" i="42"/>
  <c r="D65" i="42"/>
  <c r="J64" i="42"/>
  <c r="I64" i="42"/>
  <c r="H64" i="42"/>
  <c r="G64" i="42"/>
  <c r="F64" i="42"/>
  <c r="D64" i="42"/>
  <c r="B62" i="42"/>
  <c r="J60" i="42"/>
  <c r="I60" i="42"/>
  <c r="H60" i="42"/>
  <c r="G60" i="42"/>
  <c r="F60" i="42"/>
  <c r="J59" i="42"/>
  <c r="I59" i="42"/>
  <c r="H59" i="42"/>
  <c r="G59" i="42"/>
  <c r="F59" i="42"/>
  <c r="J58" i="42"/>
  <c r="I58" i="42"/>
  <c r="H58" i="42"/>
  <c r="G58" i="42"/>
  <c r="F58" i="42"/>
  <c r="J57" i="42"/>
  <c r="I57" i="42"/>
  <c r="H57" i="42"/>
  <c r="G57" i="42"/>
  <c r="F57" i="42"/>
  <c r="J56" i="42"/>
  <c r="I56" i="42"/>
  <c r="H56" i="42"/>
  <c r="G56" i="42"/>
  <c r="F56" i="42"/>
  <c r="J55" i="42"/>
  <c r="I55" i="42"/>
  <c r="H55" i="42"/>
  <c r="G55" i="42"/>
  <c r="F55" i="42"/>
  <c r="J54" i="42"/>
  <c r="I54" i="42"/>
  <c r="H54" i="42"/>
  <c r="G54" i="42"/>
  <c r="F54" i="42"/>
  <c r="J53" i="42"/>
  <c r="I53" i="42"/>
  <c r="H53" i="42"/>
  <c r="G53" i="42"/>
  <c r="F53" i="42"/>
  <c r="J52" i="42"/>
  <c r="I52" i="42"/>
  <c r="H52" i="42"/>
  <c r="G52" i="42"/>
  <c r="F52" i="42"/>
  <c r="J51" i="42"/>
  <c r="I51" i="42"/>
  <c r="H51" i="42"/>
  <c r="G51" i="42"/>
  <c r="F51" i="42"/>
  <c r="J50" i="42"/>
  <c r="I50" i="42"/>
  <c r="H50" i="42"/>
  <c r="G50" i="42"/>
  <c r="F50" i="42"/>
  <c r="D50" i="42"/>
  <c r="D51" i="42" s="1"/>
  <c r="D52" i="42" s="1"/>
  <c r="D53" i="42" s="1"/>
  <c r="D54" i="42" s="1"/>
  <c r="D55" i="42" s="1"/>
  <c r="D56" i="42" s="1"/>
  <c r="D57" i="42" s="1"/>
  <c r="D58" i="42" s="1"/>
  <c r="D59" i="42" s="1"/>
  <c r="D60" i="42" s="1"/>
  <c r="J49" i="42"/>
  <c r="I49" i="42"/>
  <c r="H49" i="42"/>
  <c r="G49" i="42"/>
  <c r="F49" i="42"/>
  <c r="D49" i="42"/>
  <c r="B47" i="42"/>
  <c r="J45" i="42"/>
  <c r="I45" i="42"/>
  <c r="H45" i="42"/>
  <c r="G45" i="42"/>
  <c r="F45" i="42"/>
  <c r="J44" i="42"/>
  <c r="I44" i="42"/>
  <c r="H44" i="42"/>
  <c r="G44" i="42"/>
  <c r="F44" i="42"/>
  <c r="J43" i="42"/>
  <c r="I43" i="42"/>
  <c r="H43" i="42"/>
  <c r="G43" i="42"/>
  <c r="F43" i="42"/>
  <c r="J42" i="42"/>
  <c r="I42" i="42"/>
  <c r="H42" i="42"/>
  <c r="G42" i="42"/>
  <c r="F42" i="42"/>
  <c r="J41" i="42"/>
  <c r="I41" i="42"/>
  <c r="H41" i="42"/>
  <c r="G41" i="42"/>
  <c r="F41" i="42"/>
  <c r="J40" i="42"/>
  <c r="I40" i="42"/>
  <c r="H40" i="42"/>
  <c r="G40" i="42"/>
  <c r="F40" i="42"/>
  <c r="J39" i="42"/>
  <c r="I39" i="42"/>
  <c r="H39" i="42"/>
  <c r="G39" i="42"/>
  <c r="F39" i="42"/>
  <c r="J38" i="42"/>
  <c r="I38" i="42"/>
  <c r="H38" i="42"/>
  <c r="G38" i="42"/>
  <c r="F38" i="42"/>
  <c r="J37" i="42"/>
  <c r="I37" i="42"/>
  <c r="H37" i="42"/>
  <c r="G37" i="42"/>
  <c r="F37" i="42"/>
  <c r="J36" i="42"/>
  <c r="I36" i="42"/>
  <c r="H36" i="42"/>
  <c r="G36" i="42"/>
  <c r="F36" i="42"/>
  <c r="J35" i="42"/>
  <c r="I35" i="42"/>
  <c r="H35" i="42"/>
  <c r="G35" i="42"/>
  <c r="F35" i="42"/>
  <c r="D35" i="42"/>
  <c r="D36" i="42" s="1"/>
  <c r="D37" i="42" s="1"/>
  <c r="D38" i="42" s="1"/>
  <c r="D39" i="42" s="1"/>
  <c r="D40" i="42" s="1"/>
  <c r="D41" i="42" s="1"/>
  <c r="D42" i="42" s="1"/>
  <c r="D43" i="42" s="1"/>
  <c r="D44" i="42" s="1"/>
  <c r="D45" i="42" s="1"/>
  <c r="J34" i="42"/>
  <c r="I34" i="42"/>
  <c r="H34" i="42"/>
  <c r="G34" i="42"/>
  <c r="F34" i="42"/>
  <c r="J30" i="42"/>
  <c r="I30" i="42"/>
  <c r="H30" i="42"/>
  <c r="G30" i="42"/>
  <c r="F30" i="42"/>
  <c r="J29" i="42"/>
  <c r="I29" i="42"/>
  <c r="H29" i="42"/>
  <c r="G29" i="42"/>
  <c r="F29" i="42"/>
  <c r="J28" i="42"/>
  <c r="I28" i="42"/>
  <c r="H28" i="42"/>
  <c r="G28" i="42"/>
  <c r="F28" i="42"/>
  <c r="J27" i="42"/>
  <c r="I27" i="42"/>
  <c r="H27" i="42"/>
  <c r="G27" i="42"/>
  <c r="F27" i="42"/>
  <c r="J26" i="42"/>
  <c r="I26" i="42"/>
  <c r="H26" i="42"/>
  <c r="G26" i="42"/>
  <c r="F26" i="42"/>
  <c r="J25" i="42"/>
  <c r="I25" i="42"/>
  <c r="H25" i="42"/>
  <c r="G25" i="42"/>
  <c r="F25" i="42"/>
  <c r="J24" i="42"/>
  <c r="I24" i="42"/>
  <c r="H24" i="42"/>
  <c r="G24" i="42"/>
  <c r="F24" i="42"/>
  <c r="J23" i="42"/>
  <c r="I23" i="42"/>
  <c r="H23" i="42"/>
  <c r="G23" i="42"/>
  <c r="F23" i="42"/>
  <c r="J22" i="42"/>
  <c r="I22" i="42"/>
  <c r="H22" i="42"/>
  <c r="G22" i="42"/>
  <c r="F22" i="42"/>
  <c r="J21" i="42"/>
  <c r="I21" i="42"/>
  <c r="H21" i="42"/>
  <c r="G21" i="42"/>
  <c r="F21" i="42"/>
  <c r="J20" i="42"/>
  <c r="I20" i="42"/>
  <c r="H20" i="42"/>
  <c r="G20" i="42"/>
  <c r="F20" i="42"/>
  <c r="D20" i="42"/>
  <c r="D21" i="42" s="1"/>
  <c r="D22" i="42" s="1"/>
  <c r="D23" i="42" s="1"/>
  <c r="D24" i="42" s="1"/>
  <c r="D25" i="42" s="1"/>
  <c r="D26" i="42" s="1"/>
  <c r="D27" i="42" s="1"/>
  <c r="D28" i="42" s="1"/>
  <c r="D29" i="42" s="1"/>
  <c r="D30" i="42" s="1"/>
  <c r="J19" i="42"/>
  <c r="I19" i="42"/>
  <c r="H19" i="42"/>
  <c r="G19" i="42"/>
  <c r="F19" i="42"/>
  <c r="J203" i="41"/>
  <c r="I203" i="41"/>
  <c r="H203" i="41"/>
  <c r="G203" i="41"/>
  <c r="F203" i="41"/>
  <c r="J202" i="41"/>
  <c r="I202" i="41"/>
  <c r="H202" i="41"/>
  <c r="G202" i="41"/>
  <c r="F202" i="41"/>
  <c r="J201" i="41"/>
  <c r="I201" i="41"/>
  <c r="H201" i="41"/>
  <c r="G201" i="41"/>
  <c r="F201" i="41"/>
  <c r="J200" i="41"/>
  <c r="I200" i="41"/>
  <c r="H200" i="41"/>
  <c r="G200" i="41"/>
  <c r="F200" i="41"/>
  <c r="J199" i="41"/>
  <c r="I199" i="41"/>
  <c r="H199" i="41"/>
  <c r="G199" i="41"/>
  <c r="F199" i="41"/>
  <c r="J198" i="41"/>
  <c r="I198" i="41"/>
  <c r="H198" i="41"/>
  <c r="G198" i="41"/>
  <c r="F198" i="41"/>
  <c r="J197" i="41"/>
  <c r="I197" i="41"/>
  <c r="H197" i="41"/>
  <c r="G197" i="41"/>
  <c r="F197" i="41"/>
  <c r="J196" i="41"/>
  <c r="I196" i="41"/>
  <c r="H196" i="41"/>
  <c r="G196" i="41"/>
  <c r="F196" i="41"/>
  <c r="J195" i="41"/>
  <c r="I195" i="41"/>
  <c r="H195" i="41"/>
  <c r="G195" i="41"/>
  <c r="F195" i="41"/>
  <c r="J194" i="41"/>
  <c r="I194" i="41"/>
  <c r="H194" i="41"/>
  <c r="G194" i="41"/>
  <c r="F194" i="41"/>
  <c r="J193" i="41"/>
  <c r="I193" i="41"/>
  <c r="H193" i="41"/>
  <c r="G193" i="41"/>
  <c r="F193" i="41"/>
  <c r="J192" i="41"/>
  <c r="I192" i="41"/>
  <c r="H192" i="41"/>
  <c r="G192" i="41"/>
  <c r="F192" i="41"/>
  <c r="D192" i="41"/>
  <c r="D193" i="41" s="1"/>
  <c r="D194" i="41" s="1"/>
  <c r="D195" i="41" s="1"/>
  <c r="D196" i="41" s="1"/>
  <c r="D197" i="41" s="1"/>
  <c r="D198" i="41" s="1"/>
  <c r="D199" i="41" s="1"/>
  <c r="D200" i="41" s="1"/>
  <c r="D201" i="41" s="1"/>
  <c r="D202" i="41" s="1"/>
  <c r="D203" i="41" s="1"/>
  <c r="B190" i="41"/>
  <c r="J188" i="41"/>
  <c r="I188" i="41"/>
  <c r="H188" i="41"/>
  <c r="G188" i="41"/>
  <c r="F188" i="41"/>
  <c r="J187" i="41"/>
  <c r="I187" i="41"/>
  <c r="H187" i="41"/>
  <c r="G187" i="41"/>
  <c r="F187" i="41"/>
  <c r="J186" i="41"/>
  <c r="I186" i="41"/>
  <c r="H186" i="41"/>
  <c r="G186" i="41"/>
  <c r="F186" i="41"/>
  <c r="J185" i="41"/>
  <c r="I185" i="41"/>
  <c r="H185" i="41"/>
  <c r="G185" i="41"/>
  <c r="F185" i="41"/>
  <c r="J184" i="41"/>
  <c r="I184" i="41"/>
  <c r="H184" i="41"/>
  <c r="G184" i="41"/>
  <c r="F184" i="41"/>
  <c r="J183" i="41"/>
  <c r="I183" i="41"/>
  <c r="H183" i="41"/>
  <c r="G183" i="41"/>
  <c r="F183" i="41"/>
  <c r="J182" i="41"/>
  <c r="I182" i="41"/>
  <c r="H182" i="41"/>
  <c r="G182" i="41"/>
  <c r="F182" i="41"/>
  <c r="J181" i="41"/>
  <c r="I181" i="41"/>
  <c r="H181" i="41"/>
  <c r="G181" i="41"/>
  <c r="F181" i="41"/>
  <c r="J180" i="41"/>
  <c r="I180" i="41"/>
  <c r="H180" i="41"/>
  <c r="G180" i="41"/>
  <c r="F180" i="41"/>
  <c r="J179" i="41"/>
  <c r="I179" i="41"/>
  <c r="H179" i="41"/>
  <c r="G179" i="41"/>
  <c r="F179" i="41"/>
  <c r="D179" i="41"/>
  <c r="D180" i="41" s="1"/>
  <c r="D181" i="41" s="1"/>
  <c r="D182" i="41" s="1"/>
  <c r="D183" i="41" s="1"/>
  <c r="D184" i="41" s="1"/>
  <c r="D185" i="41" s="1"/>
  <c r="D186" i="41" s="1"/>
  <c r="D187" i="41" s="1"/>
  <c r="D188" i="41" s="1"/>
  <c r="J178" i="41"/>
  <c r="I178" i="41"/>
  <c r="H178" i="41"/>
  <c r="G178" i="41"/>
  <c r="F178" i="41"/>
  <c r="D178" i="41"/>
  <c r="J177" i="41"/>
  <c r="I177" i="41"/>
  <c r="H177" i="41"/>
  <c r="G177" i="41"/>
  <c r="F177" i="41"/>
  <c r="D177" i="41"/>
  <c r="B175" i="41"/>
  <c r="J173" i="41"/>
  <c r="I173" i="41"/>
  <c r="H173" i="41"/>
  <c r="G173" i="41"/>
  <c r="F173" i="41"/>
  <c r="J172" i="41"/>
  <c r="I172" i="41"/>
  <c r="H172" i="41"/>
  <c r="G172" i="41"/>
  <c r="F172" i="41"/>
  <c r="J171" i="41"/>
  <c r="I171" i="41"/>
  <c r="H171" i="41"/>
  <c r="G171" i="41"/>
  <c r="F171" i="41"/>
  <c r="J170" i="41"/>
  <c r="I170" i="41"/>
  <c r="H170" i="41"/>
  <c r="G170" i="41"/>
  <c r="F170" i="41"/>
  <c r="J169" i="41"/>
  <c r="I169" i="41"/>
  <c r="H169" i="41"/>
  <c r="G169" i="41"/>
  <c r="F169" i="41"/>
  <c r="J168" i="41"/>
  <c r="I168" i="41"/>
  <c r="H168" i="41"/>
  <c r="G168" i="41"/>
  <c r="F168" i="41"/>
  <c r="J167" i="41"/>
  <c r="I167" i="41"/>
  <c r="H167" i="41"/>
  <c r="G167" i="41"/>
  <c r="F167" i="41"/>
  <c r="J166" i="41"/>
  <c r="I166" i="41"/>
  <c r="H166" i="41"/>
  <c r="G166" i="41"/>
  <c r="F166" i="41"/>
  <c r="J165" i="41"/>
  <c r="I165" i="41"/>
  <c r="H165" i="41"/>
  <c r="G165" i="41"/>
  <c r="F165" i="41"/>
  <c r="J164" i="41"/>
  <c r="I164" i="41"/>
  <c r="H164" i="41"/>
  <c r="G164" i="41"/>
  <c r="F164" i="41"/>
  <c r="J163" i="41"/>
  <c r="I163" i="41"/>
  <c r="H163" i="41"/>
  <c r="G163" i="41"/>
  <c r="F163" i="41"/>
  <c r="D163" i="41"/>
  <c r="D164" i="41" s="1"/>
  <c r="D165" i="41" s="1"/>
  <c r="D166" i="41" s="1"/>
  <c r="D167" i="41" s="1"/>
  <c r="D168" i="41" s="1"/>
  <c r="D169" i="41" s="1"/>
  <c r="D170" i="41" s="1"/>
  <c r="D171" i="41" s="1"/>
  <c r="D172" i="41" s="1"/>
  <c r="D173" i="41" s="1"/>
  <c r="J162" i="41"/>
  <c r="I162" i="41"/>
  <c r="H162" i="41"/>
  <c r="G162" i="41"/>
  <c r="F162" i="41"/>
  <c r="D162" i="41"/>
  <c r="B160" i="41"/>
  <c r="J158" i="41"/>
  <c r="I158" i="41"/>
  <c r="H158" i="41"/>
  <c r="G158" i="41"/>
  <c r="F158" i="41"/>
  <c r="J157" i="41"/>
  <c r="I157" i="41"/>
  <c r="H157" i="41"/>
  <c r="G157" i="41"/>
  <c r="F157" i="41"/>
  <c r="J156" i="41"/>
  <c r="I156" i="41"/>
  <c r="H156" i="41"/>
  <c r="G156" i="41"/>
  <c r="F156" i="41"/>
  <c r="J155" i="41"/>
  <c r="I155" i="41"/>
  <c r="H155" i="41"/>
  <c r="G155" i="41"/>
  <c r="F155" i="41"/>
  <c r="J154" i="41"/>
  <c r="I154" i="41"/>
  <c r="H154" i="41"/>
  <c r="G154" i="41"/>
  <c r="F154" i="41"/>
  <c r="J153" i="41"/>
  <c r="I153" i="41"/>
  <c r="H153" i="41"/>
  <c r="G153" i="41"/>
  <c r="F153" i="41"/>
  <c r="J152" i="41"/>
  <c r="I152" i="41"/>
  <c r="H152" i="41"/>
  <c r="G152" i="41"/>
  <c r="F152" i="41"/>
  <c r="J151" i="41"/>
  <c r="I151" i="41"/>
  <c r="H151" i="41"/>
  <c r="G151" i="41"/>
  <c r="F151" i="41"/>
  <c r="J150" i="41"/>
  <c r="I150" i="41"/>
  <c r="H150" i="41"/>
  <c r="G150" i="41"/>
  <c r="F150" i="41"/>
  <c r="J149" i="41"/>
  <c r="I149" i="41"/>
  <c r="H149" i="41"/>
  <c r="G149" i="41"/>
  <c r="F149" i="41"/>
  <c r="D149" i="41"/>
  <c r="D150" i="41" s="1"/>
  <c r="D151" i="41" s="1"/>
  <c r="D152" i="41" s="1"/>
  <c r="D153" i="41" s="1"/>
  <c r="D154" i="41" s="1"/>
  <c r="D155" i="41" s="1"/>
  <c r="D156" i="41" s="1"/>
  <c r="D157" i="41" s="1"/>
  <c r="D158" i="41" s="1"/>
  <c r="B147" i="41"/>
  <c r="J145" i="41"/>
  <c r="I145" i="41"/>
  <c r="H145" i="41"/>
  <c r="G145" i="41"/>
  <c r="F145" i="41"/>
  <c r="J144" i="41"/>
  <c r="I144" i="41"/>
  <c r="H144" i="41"/>
  <c r="G144" i="41"/>
  <c r="F144" i="41"/>
  <c r="J143" i="41"/>
  <c r="I143" i="41"/>
  <c r="H143" i="41"/>
  <c r="G143" i="41"/>
  <c r="F143" i="41"/>
  <c r="J142" i="41"/>
  <c r="I142" i="41"/>
  <c r="H142" i="41"/>
  <c r="G142" i="41"/>
  <c r="F142" i="41"/>
  <c r="J141" i="41"/>
  <c r="I141" i="41"/>
  <c r="H141" i="41"/>
  <c r="G141" i="41"/>
  <c r="F141" i="41"/>
  <c r="J140" i="41"/>
  <c r="I140" i="41"/>
  <c r="H140" i="41"/>
  <c r="G140" i="41"/>
  <c r="F140" i="41"/>
  <c r="J139" i="41"/>
  <c r="I139" i="41"/>
  <c r="H139" i="41"/>
  <c r="G139" i="41"/>
  <c r="F139" i="41"/>
  <c r="J138" i="41"/>
  <c r="I138" i="41"/>
  <c r="H138" i="41"/>
  <c r="G138" i="41"/>
  <c r="F138" i="41"/>
  <c r="J137" i="41"/>
  <c r="I137" i="41"/>
  <c r="H137" i="41"/>
  <c r="G137" i="41"/>
  <c r="F137" i="41"/>
  <c r="J136" i="41"/>
  <c r="I136" i="41"/>
  <c r="H136" i="41"/>
  <c r="G136" i="41"/>
  <c r="F136" i="41"/>
  <c r="J135" i="41"/>
  <c r="I135" i="41"/>
  <c r="H135" i="41"/>
  <c r="G135" i="41"/>
  <c r="F135" i="41"/>
  <c r="D135" i="41"/>
  <c r="D136" i="41" s="1"/>
  <c r="D137" i="41" s="1"/>
  <c r="D138" i="41" s="1"/>
  <c r="D139" i="41" s="1"/>
  <c r="D140" i="41" s="1"/>
  <c r="D141" i="41" s="1"/>
  <c r="D142" i="41" s="1"/>
  <c r="D143" i="41" s="1"/>
  <c r="J134" i="41"/>
  <c r="I134" i="41"/>
  <c r="H134" i="41"/>
  <c r="G134" i="41"/>
  <c r="F134" i="41"/>
  <c r="D134" i="41"/>
  <c r="B132" i="41"/>
  <c r="J116" i="41"/>
  <c r="I116" i="41"/>
  <c r="H116" i="41"/>
  <c r="G116" i="41"/>
  <c r="F116" i="41"/>
  <c r="J115" i="41"/>
  <c r="I115" i="41"/>
  <c r="H115" i="41"/>
  <c r="G115" i="41"/>
  <c r="F115" i="41"/>
  <c r="J114" i="41"/>
  <c r="I114" i="41"/>
  <c r="H114" i="41"/>
  <c r="G114" i="41"/>
  <c r="F114" i="41"/>
  <c r="J113" i="41"/>
  <c r="I113" i="41"/>
  <c r="H113" i="41"/>
  <c r="G113" i="41"/>
  <c r="F113" i="41"/>
  <c r="J112" i="41"/>
  <c r="I112" i="41"/>
  <c r="H112" i="41"/>
  <c r="G112" i="41"/>
  <c r="F112" i="41"/>
  <c r="J111" i="41"/>
  <c r="I111" i="41"/>
  <c r="H111" i="41"/>
  <c r="G111" i="41"/>
  <c r="F111" i="41"/>
  <c r="J110" i="41"/>
  <c r="I110" i="41"/>
  <c r="H110" i="41"/>
  <c r="G110" i="41"/>
  <c r="F110" i="41"/>
  <c r="J109" i="41"/>
  <c r="I109" i="41"/>
  <c r="H109" i="41"/>
  <c r="G109" i="41"/>
  <c r="F109" i="41"/>
  <c r="J108" i="41"/>
  <c r="I108" i="41"/>
  <c r="H108" i="41"/>
  <c r="G108" i="41"/>
  <c r="F108" i="41"/>
  <c r="D108" i="41"/>
  <c r="D109" i="41" s="1"/>
  <c r="D110" i="41" s="1"/>
  <c r="D111" i="41" s="1"/>
  <c r="D112" i="41" s="1"/>
  <c r="D113" i="41" s="1"/>
  <c r="D114" i="41" s="1"/>
  <c r="D115" i="41" s="1"/>
  <c r="D116" i="41" s="1"/>
  <c r="J107" i="41"/>
  <c r="I107" i="41"/>
  <c r="H107" i="41"/>
  <c r="G107" i="41"/>
  <c r="F107" i="41"/>
  <c r="D107" i="41"/>
  <c r="B105" i="41"/>
  <c r="J103" i="41"/>
  <c r="I103" i="41"/>
  <c r="H103" i="41"/>
  <c r="G103" i="41"/>
  <c r="F103" i="41"/>
  <c r="J102" i="41"/>
  <c r="I102" i="41"/>
  <c r="H102" i="41"/>
  <c r="G102" i="41"/>
  <c r="F102" i="41"/>
  <c r="J101" i="41"/>
  <c r="I101" i="41"/>
  <c r="H101" i="41"/>
  <c r="G101" i="41"/>
  <c r="F101" i="41"/>
  <c r="J100" i="41"/>
  <c r="I100" i="41"/>
  <c r="H100" i="41"/>
  <c r="G100" i="41"/>
  <c r="F100" i="41"/>
  <c r="J99" i="41"/>
  <c r="I99" i="41"/>
  <c r="H99" i="41"/>
  <c r="G99" i="41"/>
  <c r="F99" i="41"/>
  <c r="J98" i="41"/>
  <c r="I98" i="41"/>
  <c r="H98" i="41"/>
  <c r="G98" i="41"/>
  <c r="F98" i="41"/>
  <c r="J97" i="41"/>
  <c r="I97" i="41"/>
  <c r="H97" i="41"/>
  <c r="G97" i="41"/>
  <c r="F97" i="41"/>
  <c r="J96" i="41"/>
  <c r="I96" i="41"/>
  <c r="H96" i="41"/>
  <c r="G96" i="41"/>
  <c r="F96" i="41"/>
  <c r="J95" i="41"/>
  <c r="I95" i="41"/>
  <c r="H95" i="41"/>
  <c r="G95" i="41"/>
  <c r="F95" i="41"/>
  <c r="J94" i="41"/>
  <c r="I94" i="41"/>
  <c r="H94" i="41"/>
  <c r="G94" i="41"/>
  <c r="F94" i="41"/>
  <c r="J93" i="41"/>
  <c r="I93" i="41"/>
  <c r="H93" i="41"/>
  <c r="G93" i="41"/>
  <c r="F93" i="41"/>
  <c r="J92" i="41"/>
  <c r="I92" i="41"/>
  <c r="H92" i="41"/>
  <c r="G92" i="41"/>
  <c r="F92" i="41"/>
  <c r="D92" i="41"/>
  <c r="D93" i="41" s="1"/>
  <c r="D94" i="41" s="1"/>
  <c r="D95" i="41" s="1"/>
  <c r="D96" i="41" s="1"/>
  <c r="D97" i="41" s="1"/>
  <c r="D98" i="41" s="1"/>
  <c r="D99" i="41" s="1"/>
  <c r="D100" i="41" s="1"/>
  <c r="D101" i="41" s="1"/>
  <c r="D102" i="41" s="1"/>
  <c r="D103" i="41" s="1"/>
  <c r="B90" i="41"/>
  <c r="J88" i="41"/>
  <c r="I88" i="41"/>
  <c r="H88" i="41"/>
  <c r="G88" i="41"/>
  <c r="F88" i="41"/>
  <c r="J87" i="41"/>
  <c r="I87" i="41"/>
  <c r="H87" i="41"/>
  <c r="G87" i="41"/>
  <c r="F87" i="41"/>
  <c r="J86" i="41"/>
  <c r="I86" i="41"/>
  <c r="H86" i="41"/>
  <c r="G86" i="41"/>
  <c r="F86" i="41"/>
  <c r="J85" i="41"/>
  <c r="I85" i="41"/>
  <c r="H85" i="41"/>
  <c r="G85" i="41"/>
  <c r="F85" i="41"/>
  <c r="J84" i="41"/>
  <c r="I84" i="41"/>
  <c r="H84" i="41"/>
  <c r="G84" i="41"/>
  <c r="F84" i="41"/>
  <c r="J83" i="41"/>
  <c r="I83" i="41"/>
  <c r="H83" i="41"/>
  <c r="G83" i="41"/>
  <c r="F83" i="41"/>
  <c r="J82" i="41"/>
  <c r="I82" i="41"/>
  <c r="H82" i="41"/>
  <c r="G82" i="41"/>
  <c r="F82" i="41"/>
  <c r="J81" i="41"/>
  <c r="I81" i="41"/>
  <c r="H81" i="41"/>
  <c r="G81" i="41"/>
  <c r="F81" i="41"/>
  <c r="D81" i="41"/>
  <c r="D82" i="41" s="1"/>
  <c r="D83" i="41" s="1"/>
  <c r="D84" i="41" s="1"/>
  <c r="D85" i="41" s="1"/>
  <c r="D86" i="41" s="1"/>
  <c r="D87" i="41" s="1"/>
  <c r="D88" i="41" s="1"/>
  <c r="J80" i="41"/>
  <c r="I80" i="41"/>
  <c r="H80" i="41"/>
  <c r="G80" i="41"/>
  <c r="F80" i="41"/>
  <c r="D80" i="41"/>
  <c r="J79" i="41"/>
  <c r="I79" i="41"/>
  <c r="H79" i="41"/>
  <c r="G79" i="41"/>
  <c r="F79" i="41"/>
  <c r="D79" i="41"/>
  <c r="B77" i="41"/>
  <c r="J75" i="41"/>
  <c r="I75" i="41"/>
  <c r="H75" i="41"/>
  <c r="G75" i="41"/>
  <c r="F75" i="41"/>
  <c r="J74" i="41"/>
  <c r="I74" i="41"/>
  <c r="H74" i="41"/>
  <c r="G74" i="41"/>
  <c r="F74" i="41"/>
  <c r="J73" i="41"/>
  <c r="I73" i="41"/>
  <c r="H73" i="41"/>
  <c r="G73" i="41"/>
  <c r="F73" i="41"/>
  <c r="J72" i="41"/>
  <c r="I72" i="41"/>
  <c r="H72" i="41"/>
  <c r="G72" i="41"/>
  <c r="F72" i="41"/>
  <c r="J71" i="41"/>
  <c r="I71" i="41"/>
  <c r="H71" i="41"/>
  <c r="G71" i="41"/>
  <c r="F71" i="41"/>
  <c r="J70" i="41"/>
  <c r="I70" i="41"/>
  <c r="H70" i="41"/>
  <c r="G70" i="41"/>
  <c r="F70" i="41"/>
  <c r="J69" i="41"/>
  <c r="I69" i="41"/>
  <c r="H69" i="41"/>
  <c r="G69" i="41"/>
  <c r="F69" i="41"/>
  <c r="J68" i="41"/>
  <c r="I68" i="41"/>
  <c r="H68" i="41"/>
  <c r="G68" i="41"/>
  <c r="F68" i="41"/>
  <c r="J67" i="41"/>
  <c r="I67" i="41"/>
  <c r="H67" i="41"/>
  <c r="G67" i="41"/>
  <c r="F67" i="41"/>
  <c r="J66" i="41"/>
  <c r="I66" i="41"/>
  <c r="H66" i="41"/>
  <c r="G66" i="41"/>
  <c r="F66" i="41"/>
  <c r="J65" i="41"/>
  <c r="I65" i="41"/>
  <c r="H65" i="41"/>
  <c r="G65" i="41"/>
  <c r="F65" i="41"/>
  <c r="D65" i="41"/>
  <c r="D66" i="41" s="1"/>
  <c r="D67" i="41" s="1"/>
  <c r="D68" i="41" s="1"/>
  <c r="D69" i="41" s="1"/>
  <c r="D70" i="41" s="1"/>
  <c r="D71" i="41" s="1"/>
  <c r="D72" i="41" s="1"/>
  <c r="D73" i="41" s="1"/>
  <c r="D74" i="41" s="1"/>
  <c r="D75" i="41" s="1"/>
  <c r="J64" i="41"/>
  <c r="I64" i="41"/>
  <c r="H64" i="41"/>
  <c r="G64" i="41"/>
  <c r="F64" i="41"/>
  <c r="D64" i="41"/>
  <c r="B62" i="41"/>
  <c r="J60" i="41"/>
  <c r="I60" i="41"/>
  <c r="H60" i="41"/>
  <c r="G60" i="41"/>
  <c r="F60" i="41"/>
  <c r="J59" i="41"/>
  <c r="I59" i="41"/>
  <c r="H59" i="41"/>
  <c r="G59" i="41"/>
  <c r="F59" i="41"/>
  <c r="J58" i="41"/>
  <c r="I58" i="41"/>
  <c r="H58" i="41"/>
  <c r="G58" i="41"/>
  <c r="F58" i="41"/>
  <c r="J57" i="41"/>
  <c r="I57" i="41"/>
  <c r="H57" i="41"/>
  <c r="G57" i="41"/>
  <c r="F57" i="41"/>
  <c r="J56" i="41"/>
  <c r="I56" i="41"/>
  <c r="H56" i="41"/>
  <c r="G56" i="41"/>
  <c r="F56" i="41"/>
  <c r="J55" i="41"/>
  <c r="I55" i="41"/>
  <c r="H55" i="41"/>
  <c r="G55" i="41"/>
  <c r="F55" i="41"/>
  <c r="J54" i="41"/>
  <c r="I54" i="41"/>
  <c r="H54" i="41"/>
  <c r="G54" i="41"/>
  <c r="F54" i="41"/>
  <c r="J53" i="41"/>
  <c r="I53" i="41"/>
  <c r="H53" i="41"/>
  <c r="G53" i="41"/>
  <c r="F53" i="41"/>
  <c r="J52" i="41"/>
  <c r="I52" i="41"/>
  <c r="H52" i="41"/>
  <c r="G52" i="41"/>
  <c r="F52" i="41"/>
  <c r="J51" i="41"/>
  <c r="I51" i="41"/>
  <c r="H51" i="41"/>
  <c r="G51" i="41"/>
  <c r="F51" i="41"/>
  <c r="J50" i="41"/>
  <c r="I50" i="41"/>
  <c r="H50" i="41"/>
  <c r="G50" i="41"/>
  <c r="F50" i="41"/>
  <c r="D50" i="41"/>
  <c r="D51" i="41" s="1"/>
  <c r="D52" i="41" s="1"/>
  <c r="D53" i="41" s="1"/>
  <c r="D54" i="41" s="1"/>
  <c r="D55" i="41" s="1"/>
  <c r="D56" i="41" s="1"/>
  <c r="D57" i="41" s="1"/>
  <c r="D58" i="41" s="1"/>
  <c r="D59" i="41" s="1"/>
  <c r="D60" i="41" s="1"/>
  <c r="J49" i="41"/>
  <c r="I49" i="41"/>
  <c r="H49" i="41"/>
  <c r="G49" i="41"/>
  <c r="F49" i="41"/>
  <c r="D49" i="41"/>
  <c r="B47" i="41"/>
  <c r="J45" i="41"/>
  <c r="I45" i="41"/>
  <c r="H45" i="41"/>
  <c r="G45" i="41"/>
  <c r="F45" i="41"/>
  <c r="J44" i="41"/>
  <c r="I44" i="41"/>
  <c r="H44" i="41"/>
  <c r="G44" i="41"/>
  <c r="F44" i="41"/>
  <c r="J43" i="41"/>
  <c r="I43" i="41"/>
  <c r="H43" i="41"/>
  <c r="G43" i="41"/>
  <c r="F43" i="41"/>
  <c r="J42" i="41"/>
  <c r="I42" i="41"/>
  <c r="H42" i="41"/>
  <c r="G42" i="41"/>
  <c r="F42" i="41"/>
  <c r="J41" i="41"/>
  <c r="I41" i="41"/>
  <c r="H41" i="41"/>
  <c r="G41" i="41"/>
  <c r="F41" i="41"/>
  <c r="J40" i="41"/>
  <c r="I40" i="41"/>
  <c r="H40" i="41"/>
  <c r="G40" i="41"/>
  <c r="F40" i="41"/>
  <c r="J39" i="41"/>
  <c r="I39" i="41"/>
  <c r="H39" i="41"/>
  <c r="G39" i="41"/>
  <c r="F39" i="41"/>
  <c r="J38" i="41"/>
  <c r="I38" i="41"/>
  <c r="H38" i="41"/>
  <c r="G38" i="41"/>
  <c r="F38" i="41"/>
  <c r="J37" i="41"/>
  <c r="I37" i="41"/>
  <c r="H37" i="41"/>
  <c r="G37" i="41"/>
  <c r="F37" i="41"/>
  <c r="J36" i="41"/>
  <c r="I36" i="41"/>
  <c r="H36" i="41"/>
  <c r="G36" i="41"/>
  <c r="F36" i="41"/>
  <c r="J35" i="41"/>
  <c r="I35" i="41"/>
  <c r="H35" i="41"/>
  <c r="G35" i="41"/>
  <c r="F35" i="41"/>
  <c r="J34" i="41"/>
  <c r="I34" i="41"/>
  <c r="H34" i="41"/>
  <c r="G34" i="41"/>
  <c r="F34" i="41"/>
  <c r="D34" i="41"/>
  <c r="D35" i="41" s="1"/>
  <c r="D36" i="41" s="1"/>
  <c r="D37" i="41" s="1"/>
  <c r="D38" i="41" s="1"/>
  <c r="D39" i="41" s="1"/>
  <c r="D40" i="41" s="1"/>
  <c r="D41" i="41" s="1"/>
  <c r="D42" i="41" s="1"/>
  <c r="D43" i="41" s="1"/>
  <c r="D44" i="41" s="1"/>
  <c r="D45" i="41" s="1"/>
  <c r="J30" i="41"/>
  <c r="I30" i="41"/>
  <c r="H30" i="41"/>
  <c r="G30" i="41"/>
  <c r="F30" i="41"/>
  <c r="J29" i="41"/>
  <c r="I29" i="41"/>
  <c r="H29" i="41"/>
  <c r="G29" i="41"/>
  <c r="F29" i="41"/>
  <c r="J28" i="41"/>
  <c r="I28" i="41"/>
  <c r="H28" i="41"/>
  <c r="G28" i="41"/>
  <c r="F28" i="41"/>
  <c r="J27" i="41"/>
  <c r="I27" i="41"/>
  <c r="H27" i="41"/>
  <c r="G27" i="41"/>
  <c r="F27" i="41"/>
  <c r="J26" i="41"/>
  <c r="I26" i="41"/>
  <c r="H26" i="41"/>
  <c r="G26" i="41"/>
  <c r="F26" i="41"/>
  <c r="J25" i="41"/>
  <c r="I25" i="41"/>
  <c r="H25" i="41"/>
  <c r="G25" i="41"/>
  <c r="F25" i="41"/>
  <c r="J24" i="41"/>
  <c r="I24" i="41"/>
  <c r="H24" i="41"/>
  <c r="G24" i="41"/>
  <c r="F24" i="41"/>
  <c r="J23" i="41"/>
  <c r="I23" i="41"/>
  <c r="H23" i="41"/>
  <c r="G23" i="41"/>
  <c r="F23" i="41"/>
  <c r="J22" i="41"/>
  <c r="I22" i="41"/>
  <c r="H22" i="41"/>
  <c r="G22" i="41"/>
  <c r="F22" i="41"/>
  <c r="J21" i="41"/>
  <c r="I21" i="41"/>
  <c r="H21" i="41"/>
  <c r="G21" i="41"/>
  <c r="F21" i="41"/>
  <c r="J20" i="41"/>
  <c r="I20" i="41"/>
  <c r="H20" i="41"/>
  <c r="G20" i="41"/>
  <c r="F20" i="41"/>
  <c r="J19" i="41"/>
  <c r="I19" i="41"/>
  <c r="H19" i="41"/>
  <c r="G19" i="41"/>
  <c r="F19" i="41"/>
  <c r="D19" i="41"/>
  <c r="D20" i="41" s="1"/>
  <c r="D21" i="41" s="1"/>
  <c r="D22" i="41" s="1"/>
  <c r="D23" i="41" s="1"/>
  <c r="D24" i="41" s="1"/>
  <c r="D25" i="41" s="1"/>
  <c r="D26" i="41" s="1"/>
  <c r="D27" i="41" s="1"/>
  <c r="D28" i="41" s="1"/>
  <c r="D29" i="41" s="1"/>
  <c r="D30" i="41" s="1"/>
  <c r="B17" i="41"/>
  <c r="I163" i="40"/>
  <c r="J163" i="40" s="1"/>
  <c r="G163" i="40"/>
  <c r="F163" i="40"/>
  <c r="E163" i="40"/>
  <c r="A163" i="40"/>
  <c r="L18" i="32" l="1"/>
  <c r="L10" i="32"/>
  <c r="L13" i="44"/>
  <c r="M13" i="44" s="1"/>
  <c r="G52" i="45" s="1"/>
  <c r="M24" i="32"/>
  <c r="D33" i="45" s="1"/>
  <c r="M11" i="32"/>
  <c r="D62" i="45" s="1"/>
  <c r="L3" i="32"/>
  <c r="M3" i="32" s="1"/>
  <c r="D4" i="45" s="1"/>
  <c r="M12" i="32"/>
  <c r="D32" i="45" s="1"/>
  <c r="M34" i="32"/>
  <c r="D18" i="45" s="1"/>
  <c r="L12" i="43"/>
  <c r="M12" i="43" s="1"/>
  <c r="F13" i="45" s="1"/>
  <c r="L21" i="43"/>
  <c r="M21" i="43" s="1"/>
  <c r="F52" i="45" s="1"/>
  <c r="L37" i="44"/>
  <c r="L31" i="44"/>
  <c r="M31" i="44" s="1"/>
  <c r="G50" i="45" s="1"/>
  <c r="M14" i="32"/>
  <c r="D17" i="45" s="1"/>
  <c r="M35" i="32"/>
  <c r="D64" i="45" s="1"/>
  <c r="L35" i="43"/>
  <c r="M35" i="43" s="1"/>
  <c r="F69" i="45" s="1"/>
  <c r="L41" i="43"/>
  <c r="M41" i="43" s="1"/>
  <c r="L15" i="44"/>
  <c r="M15" i="44" s="1"/>
  <c r="G35" i="45" s="1"/>
  <c r="M16" i="32"/>
  <c r="D71" i="45" s="1"/>
  <c r="M38" i="32"/>
  <c r="D72" i="45" s="1"/>
  <c r="L8" i="43"/>
  <c r="M8" i="43" s="1"/>
  <c r="L13" i="43"/>
  <c r="M13" i="43" s="1"/>
  <c r="F58" i="45" s="1"/>
  <c r="L18" i="43"/>
  <c r="M18" i="43" s="1"/>
  <c r="L49" i="29"/>
  <c r="M49" i="29" s="1"/>
  <c r="C24" i="45" s="1"/>
  <c r="L42" i="29"/>
  <c r="M42" i="29" s="1"/>
  <c r="C50" i="45" s="1"/>
  <c r="L33" i="29"/>
  <c r="M33" i="29" s="1"/>
  <c r="C18" i="45" s="1"/>
  <c r="L25" i="29"/>
  <c r="M25" i="29" s="1"/>
  <c r="C35" i="45" s="1"/>
  <c r="L17" i="29"/>
  <c r="M17" i="29" s="1"/>
  <c r="C63" i="45" s="1"/>
  <c r="L9" i="29"/>
  <c r="M9" i="29" s="1"/>
  <c r="C29" i="45" s="1"/>
  <c r="L44" i="36"/>
  <c r="M44" i="36" s="1"/>
  <c r="L32" i="36"/>
  <c r="M32" i="36" s="1"/>
  <c r="I44" i="45" s="1"/>
  <c r="L15" i="36"/>
  <c r="M15" i="36" s="1"/>
  <c r="I43" i="45" s="1"/>
  <c r="L43" i="31"/>
  <c r="L24" i="31"/>
  <c r="L11" i="31"/>
  <c r="L41" i="16"/>
  <c r="M41" i="16" s="1"/>
  <c r="B24" i="45" s="1"/>
  <c r="L24" i="16"/>
  <c r="M24" i="16" s="1"/>
  <c r="B20" i="45" s="1"/>
  <c r="L9" i="16"/>
  <c r="M9" i="16" s="1"/>
  <c r="B29" i="45" s="1"/>
  <c r="L43" i="36"/>
  <c r="M43" i="36" s="1"/>
  <c r="L41" i="31"/>
  <c r="L22" i="31"/>
  <c r="M22" i="31" s="1"/>
  <c r="L8" i="16"/>
  <c r="M8" i="16" s="1"/>
  <c r="B17" i="45" s="1"/>
  <c r="L44" i="16"/>
  <c r="M44" i="16" s="1"/>
  <c r="B11" i="45" s="1"/>
  <c r="L14" i="16"/>
  <c r="M14" i="16" s="1"/>
  <c r="B56" i="45" s="1"/>
  <c r="L27" i="29"/>
  <c r="M27" i="29" s="1"/>
  <c r="C21" i="45" s="1"/>
  <c r="L15" i="31"/>
  <c r="L43" i="16"/>
  <c r="M43" i="16" s="1"/>
  <c r="L26" i="29"/>
  <c r="M26" i="29" s="1"/>
  <c r="C7" i="45" s="1"/>
  <c r="L45" i="36"/>
  <c r="M45" i="36" s="1"/>
  <c r="L16" i="36"/>
  <c r="M16" i="36" s="1"/>
  <c r="I20" i="45" s="1"/>
  <c r="L13" i="31"/>
  <c r="L42" i="16"/>
  <c r="M42" i="16" s="1"/>
  <c r="B49" i="45" s="1"/>
  <c r="L41" i="29"/>
  <c r="M41" i="29" s="1"/>
  <c r="C72" i="45" s="1"/>
  <c r="L32" i="29"/>
  <c r="M32" i="29" s="1"/>
  <c r="C40" i="45" s="1"/>
  <c r="L24" i="29"/>
  <c r="M24" i="29" s="1"/>
  <c r="C25" i="45" s="1"/>
  <c r="L16" i="29"/>
  <c r="M16" i="29" s="1"/>
  <c r="C61" i="45" s="1"/>
  <c r="L8" i="29"/>
  <c r="M8" i="29" s="1"/>
  <c r="C54" i="45" s="1"/>
  <c r="L29" i="36"/>
  <c r="M29" i="36" s="1"/>
  <c r="I72" i="45" s="1"/>
  <c r="L14" i="36"/>
  <c r="M14" i="36" s="1"/>
  <c r="I35" i="45" s="1"/>
  <c r="L10" i="31"/>
  <c r="L38" i="16"/>
  <c r="M38" i="16" s="1"/>
  <c r="B64" i="45" s="1"/>
  <c r="L23" i="16"/>
  <c r="M23" i="16" s="1"/>
  <c r="B37" i="45" s="1"/>
  <c r="L4" i="29"/>
  <c r="M4" i="29" s="1"/>
  <c r="C4" i="45" s="1"/>
  <c r="L35" i="29"/>
  <c r="M35" i="29" s="1"/>
  <c r="C70" i="45" s="1"/>
  <c r="L18" i="29"/>
  <c r="M18" i="29" s="1"/>
  <c r="C13" i="45" s="1"/>
  <c r="L48" i="29"/>
  <c r="M48" i="29" s="1"/>
  <c r="L40" i="29"/>
  <c r="M40" i="29" s="1"/>
  <c r="C44" i="45" s="1"/>
  <c r="L31" i="29"/>
  <c r="M31" i="29" s="1"/>
  <c r="C46" i="45" s="1"/>
  <c r="L23" i="29"/>
  <c r="M23" i="29" s="1"/>
  <c r="C37" i="45" s="1"/>
  <c r="L15" i="29"/>
  <c r="M15" i="29" s="1"/>
  <c r="C11" i="45" s="1"/>
  <c r="L7" i="29"/>
  <c r="M7" i="29" s="1"/>
  <c r="C59" i="45" s="1"/>
  <c r="L42" i="36"/>
  <c r="M42" i="36" s="1"/>
  <c r="L26" i="36"/>
  <c r="M26" i="36" s="1"/>
  <c r="I58" i="45" s="1"/>
  <c r="L11" i="36"/>
  <c r="M11" i="36" s="1"/>
  <c r="I31" i="45" s="1"/>
  <c r="L38" i="31"/>
  <c r="L21" i="31"/>
  <c r="L7" i="31"/>
  <c r="M7" i="31" s="1"/>
  <c r="E3" i="45" s="1"/>
  <c r="L34" i="16"/>
  <c r="M34" i="16" s="1"/>
  <c r="B53" i="45" s="1"/>
  <c r="L20" i="16"/>
  <c r="M20" i="16" s="1"/>
  <c r="B63" i="45" s="1"/>
  <c r="L6" i="16"/>
  <c r="M6" i="16" s="1"/>
  <c r="B59" i="45" s="1"/>
  <c r="L13" i="29"/>
  <c r="M13" i="29" s="1"/>
  <c r="C31" i="45" s="1"/>
  <c r="L29" i="31"/>
  <c r="L19" i="31"/>
  <c r="L30" i="16"/>
  <c r="M30" i="16" s="1"/>
  <c r="B46" i="45" s="1"/>
  <c r="L28" i="29"/>
  <c r="M28" i="29" s="1"/>
  <c r="C36" i="45" s="1"/>
  <c r="L47" i="36"/>
  <c r="M47" i="36" s="1"/>
  <c r="L7" i="36"/>
  <c r="M7" i="36" s="1"/>
  <c r="I54" i="45" s="1"/>
  <c r="L29" i="16"/>
  <c r="M29" i="16" s="1"/>
  <c r="B70" i="45" s="1"/>
  <c r="L44" i="29"/>
  <c r="M44" i="29" s="1"/>
  <c r="C49" i="45" s="1"/>
  <c r="L17" i="36"/>
  <c r="M17" i="36" s="1"/>
  <c r="I57" i="45" s="1"/>
  <c r="L45" i="31"/>
  <c r="M45" i="31" s="1"/>
  <c r="L27" i="31"/>
  <c r="L10" i="29"/>
  <c r="M10" i="29" s="1"/>
  <c r="C32" i="45" s="1"/>
  <c r="L47" i="29"/>
  <c r="M47" i="29" s="1"/>
  <c r="L38" i="29"/>
  <c r="M38" i="29" s="1"/>
  <c r="C53" i="45" s="1"/>
  <c r="L30" i="29"/>
  <c r="M30" i="29" s="1"/>
  <c r="C12" i="45" s="1"/>
  <c r="L22" i="29"/>
  <c r="M22" i="29" s="1"/>
  <c r="C20" i="45" s="1"/>
  <c r="L14" i="29"/>
  <c r="M14" i="29" s="1"/>
  <c r="C43" i="45" s="1"/>
  <c r="L6" i="29"/>
  <c r="M6" i="29" s="1"/>
  <c r="C3" i="45" s="1"/>
  <c r="L40" i="36"/>
  <c r="M40" i="36" s="1"/>
  <c r="I69" i="45" s="1"/>
  <c r="L25" i="36"/>
  <c r="M25" i="36" s="1"/>
  <c r="L9" i="36"/>
  <c r="M9" i="36" s="1"/>
  <c r="I16" i="45" s="1"/>
  <c r="L37" i="31"/>
  <c r="L20" i="31"/>
  <c r="L6" i="31"/>
  <c r="L33" i="16"/>
  <c r="M33" i="16" s="1"/>
  <c r="B22" i="45" s="1"/>
  <c r="L18" i="16"/>
  <c r="M18" i="16" s="1"/>
  <c r="B61" i="45" s="1"/>
  <c r="L3" i="16"/>
  <c r="M3" i="16" s="1"/>
  <c r="B28" i="45" s="1"/>
  <c r="L21" i="29"/>
  <c r="M21" i="29" s="1"/>
  <c r="C15" i="45" s="1"/>
  <c r="L8" i="36"/>
  <c r="M8" i="36" s="1"/>
  <c r="L45" i="29"/>
  <c r="M45" i="29" s="1"/>
  <c r="L20" i="29"/>
  <c r="M20" i="29" s="1"/>
  <c r="C27" i="45" s="1"/>
  <c r="L12" i="29"/>
  <c r="M12" i="29" s="1"/>
  <c r="C62" i="45" s="1"/>
  <c r="L36" i="36"/>
  <c r="M36" i="36" s="1"/>
  <c r="I64" i="45" s="1"/>
  <c r="L17" i="31"/>
  <c r="L19" i="29"/>
  <c r="M19" i="29" s="1"/>
  <c r="C10" i="45" s="1"/>
  <c r="L35" i="36"/>
  <c r="M35" i="36" s="1"/>
  <c r="I49" i="45" s="1"/>
  <c r="L13" i="16"/>
  <c r="M13" i="16" s="1"/>
  <c r="B31" i="45" s="1"/>
  <c r="L34" i="29"/>
  <c r="M34" i="29" s="1"/>
  <c r="C22" i="45" s="1"/>
  <c r="L44" i="31"/>
  <c r="M44" i="31" s="1"/>
  <c r="L12" i="16"/>
  <c r="M12" i="16" s="1"/>
  <c r="B66" i="45" s="1"/>
  <c r="L46" i="29"/>
  <c r="M46" i="29" s="1"/>
  <c r="L37" i="29"/>
  <c r="M37" i="29" s="1"/>
  <c r="C19" i="45" s="1"/>
  <c r="L29" i="29"/>
  <c r="M29" i="29" s="1"/>
  <c r="C56" i="45" s="1"/>
  <c r="L5" i="29"/>
  <c r="M5" i="29" s="1"/>
  <c r="C38" i="45" s="1"/>
  <c r="L48" i="36"/>
  <c r="M48" i="36" s="1"/>
  <c r="L38" i="36"/>
  <c r="M38" i="36" s="1"/>
  <c r="I24" i="45" s="1"/>
  <c r="L22" i="36"/>
  <c r="M22" i="36" s="1"/>
  <c r="L16" i="16"/>
  <c r="M16" i="16" s="1"/>
  <c r="B10" i="45" s="1"/>
  <c r="L36" i="29"/>
  <c r="M36" i="29" s="1"/>
  <c r="C65" i="45" s="1"/>
  <c r="L21" i="36"/>
  <c r="M21" i="36" s="1"/>
  <c r="I67" i="45" s="1"/>
  <c r="L28" i="31"/>
  <c r="L11" i="29"/>
  <c r="M11" i="29" s="1"/>
  <c r="C41" i="45" s="1"/>
  <c r="L3" i="29"/>
  <c r="M3" i="29" s="1"/>
  <c r="C28" i="45" s="1"/>
  <c r="L46" i="36"/>
  <c r="M46" i="36" s="1"/>
  <c r="L28" i="16"/>
  <c r="M28" i="16" s="1"/>
  <c r="B12" i="45" s="1"/>
  <c r="L43" i="29"/>
  <c r="M43" i="29" s="1"/>
  <c r="C5" i="45" s="1"/>
  <c r="L34" i="36"/>
  <c r="M34" i="36" s="1"/>
  <c r="L26" i="31"/>
  <c r="L25" i="16"/>
  <c r="M25" i="16" s="1"/>
  <c r="B7" i="45" s="1"/>
  <c r="N7" i="46"/>
  <c r="O7" i="46" s="1"/>
  <c r="H43" i="45" s="1"/>
  <c r="N10" i="46"/>
  <c r="O10" i="46" s="1"/>
  <c r="H20" i="45" s="1"/>
  <c r="N23" i="46"/>
  <c r="O23" i="46" s="1"/>
  <c r="H57" i="45" s="1"/>
  <c r="N32" i="46"/>
  <c r="O32" i="46" s="1"/>
  <c r="N29" i="46"/>
  <c r="O29" i="46" s="1"/>
  <c r="H69" i="45" s="1"/>
  <c r="N34" i="46"/>
  <c r="O34" i="46" s="1"/>
  <c r="N25" i="46"/>
  <c r="O25" i="46" s="1"/>
  <c r="H30" i="45" s="1"/>
  <c r="N17" i="46"/>
  <c r="O17" i="46" s="1"/>
  <c r="H58" i="45" s="1"/>
  <c r="N8" i="46"/>
  <c r="O8" i="46" s="1"/>
  <c r="H31" i="45" s="1"/>
  <c r="N15" i="46"/>
  <c r="O15" i="46" s="1"/>
  <c r="N24" i="46"/>
  <c r="O24" i="46" s="1"/>
  <c r="H72" i="45" s="1"/>
  <c r="N11" i="46"/>
  <c r="O11" i="46" s="1"/>
  <c r="H35" i="45" s="1"/>
  <c r="N22" i="46"/>
  <c r="O22" i="46" s="1"/>
  <c r="H70" i="45" s="1"/>
  <c r="L15" i="43"/>
  <c r="M15" i="43" s="1"/>
  <c r="F57" i="45" s="1"/>
  <c r="M20" i="32"/>
  <c r="D63" i="45" s="1"/>
  <c r="L36" i="43"/>
  <c r="M36" i="43" s="1"/>
  <c r="F24" i="45" s="1"/>
  <c r="L11" i="44"/>
  <c r="M11" i="44" s="1"/>
  <c r="G61" i="45" s="1"/>
  <c r="L33" i="44"/>
  <c r="M33" i="44" s="1"/>
  <c r="M8" i="32"/>
  <c r="D54" i="45" s="1"/>
  <c r="L29" i="44"/>
  <c r="M29" i="44" s="1"/>
  <c r="G72" i="45" s="1"/>
  <c r="L46" i="43"/>
  <c r="M46" i="43" s="1"/>
  <c r="M21" i="32"/>
  <c r="D7" i="45" s="1"/>
  <c r="M42" i="32"/>
  <c r="D24" i="45" s="1"/>
  <c r="L14" i="43"/>
  <c r="M14" i="43" s="1"/>
  <c r="F61" i="45" s="1"/>
  <c r="L19" i="43"/>
  <c r="M19" i="43" s="1"/>
  <c r="L31" i="43"/>
  <c r="M31" i="43" s="1"/>
  <c r="L9" i="44"/>
  <c r="M9" i="44" s="1"/>
  <c r="G16" i="45" s="1"/>
  <c r="L20" i="43"/>
  <c r="M20" i="43" s="1"/>
  <c r="M29" i="32"/>
  <c r="D40" i="45" s="1"/>
  <c r="M23" i="32"/>
  <c r="D25" i="45" s="1"/>
  <c r="L10" i="43"/>
  <c r="M10" i="43" s="1"/>
  <c r="L25" i="43"/>
  <c r="M25" i="43" s="1"/>
  <c r="L16" i="44"/>
  <c r="M16" i="44" s="1"/>
  <c r="L21" i="44"/>
  <c r="M21" i="44" s="1"/>
  <c r="L41" i="44"/>
  <c r="M41" i="44" s="1"/>
  <c r="G24" i="45" s="1"/>
  <c r="H61" i="45"/>
  <c r="L31" i="36"/>
  <c r="L35" i="31"/>
  <c r="M35" i="31" s="1"/>
  <c r="E58" i="45" s="1"/>
  <c r="L31" i="16"/>
  <c r="M31" i="16" s="1"/>
  <c r="B58" i="45" s="1"/>
  <c r="L4" i="16"/>
  <c r="M4" i="16" s="1"/>
  <c r="B38" i="45" s="1"/>
  <c r="L39" i="31"/>
  <c r="L34" i="31"/>
  <c r="M34" i="31" s="1"/>
  <c r="L37" i="36"/>
  <c r="L3" i="31"/>
  <c r="M3" i="31" s="1"/>
  <c r="L40" i="16"/>
  <c r="M40" i="16" s="1"/>
  <c r="B26" i="45" s="1"/>
  <c r="L27" i="16"/>
  <c r="M27" i="16" s="1"/>
  <c r="B67" i="45" s="1"/>
  <c r="L33" i="36"/>
  <c r="N31" i="46"/>
  <c r="O31" i="46" s="1"/>
  <c r="N20" i="46"/>
  <c r="O20" i="46" s="1"/>
  <c r="H42" i="45" s="1"/>
  <c r="N28" i="46"/>
  <c r="O28" i="46" s="1"/>
  <c r="N27" i="46"/>
  <c r="O27" i="46" s="1"/>
  <c r="H5" i="45" s="1"/>
  <c r="N19" i="46"/>
  <c r="O19" i="46" s="1"/>
  <c r="H55" i="45" s="1"/>
  <c r="L16" i="31"/>
  <c r="L17" i="16"/>
  <c r="M17" i="16" s="1"/>
  <c r="B16" i="45" s="1"/>
  <c r="L12" i="36"/>
  <c r="M12" i="36" s="1"/>
  <c r="I15" i="45" s="1"/>
  <c r="L25" i="44"/>
  <c r="M25" i="44" s="1"/>
  <c r="L18" i="44"/>
  <c r="M18" i="44" s="1"/>
  <c r="H66" i="45"/>
  <c r="M37" i="44"/>
  <c r="L23" i="36"/>
  <c r="M23" i="36" s="1"/>
  <c r="I37" i="45" s="1"/>
  <c r="L33" i="31"/>
  <c r="L25" i="31"/>
  <c r="L9" i="31"/>
  <c r="M9" i="31" s="1"/>
  <c r="L35" i="16"/>
  <c r="M35" i="16" s="1"/>
  <c r="B72" i="45" s="1"/>
  <c r="L19" i="16"/>
  <c r="L11" i="16"/>
  <c r="M11" i="16" s="1"/>
  <c r="B62" i="45" s="1"/>
  <c r="L7" i="16"/>
  <c r="M7" i="16" s="1"/>
  <c r="B3" i="45" s="1"/>
  <c r="L10" i="36"/>
  <c r="L41" i="36"/>
  <c r="L30" i="36"/>
  <c r="M30" i="36" s="1"/>
  <c r="L6" i="36"/>
  <c r="M6" i="36" s="1"/>
  <c r="I11" i="45" s="1"/>
  <c r="L40" i="31"/>
  <c r="L32" i="31"/>
  <c r="L8" i="31"/>
  <c r="L26" i="16"/>
  <c r="M26" i="16" s="1"/>
  <c r="B36" i="45" s="1"/>
  <c r="L10" i="16"/>
  <c r="M10" i="16" s="1"/>
  <c r="B54" i="45" s="1"/>
  <c r="L15" i="16"/>
  <c r="M15" i="16" s="1"/>
  <c r="B43" i="45" s="1"/>
  <c r="L37" i="16"/>
  <c r="M37" i="16" s="1"/>
  <c r="B6" i="45" s="1"/>
  <c r="L13" i="36"/>
  <c r="M13" i="36" s="1"/>
  <c r="I32" i="45" s="1"/>
  <c r="L5" i="36"/>
  <c r="M5" i="36" s="1"/>
  <c r="L50" i="31"/>
  <c r="M50" i="31" s="1"/>
  <c r="L48" i="31"/>
  <c r="M48" i="31" s="1"/>
  <c r="E44" i="45" s="1"/>
  <c r="L31" i="31"/>
  <c r="L23" i="31"/>
  <c r="L36" i="31"/>
  <c r="L12" i="31"/>
  <c r="L21" i="16"/>
  <c r="M21" i="16" s="1"/>
  <c r="B27" i="45" s="1"/>
  <c r="L5" i="16"/>
  <c r="M5" i="16" s="1"/>
  <c r="B45" i="45" s="1"/>
  <c r="L36" i="16"/>
  <c r="M36" i="16" s="1"/>
  <c r="B50" i="45" s="1"/>
  <c r="L28" i="36"/>
  <c r="L20" i="36"/>
  <c r="M20" i="36" s="1"/>
  <c r="L4" i="36"/>
  <c r="M4" i="36" s="1"/>
  <c r="I38" i="45" s="1"/>
  <c r="L49" i="31"/>
  <c r="L46" i="31"/>
  <c r="L30" i="31"/>
  <c r="L14" i="31"/>
  <c r="L32" i="16"/>
  <c r="M32" i="16" s="1"/>
  <c r="B18" i="45" s="1"/>
  <c r="L4" i="31"/>
  <c r="L22" i="16"/>
  <c r="M22" i="16" s="1"/>
  <c r="B13" i="45" s="1"/>
  <c r="L42" i="31"/>
  <c r="M42" i="31" s="1"/>
  <c r="E53" i="45" s="1"/>
  <c r="L27" i="36"/>
  <c r="L19" i="36"/>
  <c r="M19" i="36" s="1"/>
  <c r="I10" i="45" s="1"/>
  <c r="L3" i="36"/>
  <c r="M3" i="36" s="1"/>
  <c r="L47" i="31"/>
  <c r="M47" i="31" s="1"/>
  <c r="L5" i="31"/>
  <c r="L18" i="36"/>
  <c r="M18" i="36" s="1"/>
  <c r="I8" i="45" s="1"/>
  <c r="L24" i="36"/>
  <c r="L18" i="31"/>
  <c r="N21" i="46"/>
  <c r="O21" i="46" s="1"/>
  <c r="H63" i="45" s="1"/>
  <c r="N9" i="46"/>
  <c r="O9" i="46" s="1"/>
  <c r="H8" i="45" s="1"/>
  <c r="N3" i="46"/>
  <c r="O3" i="46" s="1"/>
  <c r="H38" i="45" s="1"/>
  <c r="N4" i="46"/>
  <c r="O4" i="46" s="1"/>
  <c r="N14" i="46"/>
  <c r="O14" i="46" s="1"/>
  <c r="N30" i="46"/>
  <c r="O30" i="46" s="1"/>
  <c r="N6" i="46"/>
  <c r="O6" i="46" s="1"/>
  <c r="N18" i="46"/>
  <c r="O18" i="46" s="1"/>
  <c r="N26" i="46"/>
  <c r="O26" i="46" s="1"/>
  <c r="H50" i="45" s="1"/>
  <c r="N16" i="46"/>
  <c r="O16" i="46" s="1"/>
  <c r="H36" i="45" s="1"/>
  <c r="N13" i="46"/>
  <c r="O13" i="46" s="1"/>
  <c r="H21" i="45" s="1"/>
  <c r="N5" i="46"/>
  <c r="O5" i="46" s="1"/>
  <c r="N33" i="46"/>
  <c r="O33" i="46" s="1"/>
  <c r="N35" i="46"/>
  <c r="O35" i="46" s="1"/>
  <c r="N12" i="46"/>
  <c r="O12" i="46" s="1"/>
  <c r="H16" i="45"/>
  <c r="H44" i="45"/>
  <c r="H19" i="45"/>
  <c r="L8" i="44"/>
  <c r="M8" i="44" s="1"/>
  <c r="G8" i="45" s="1"/>
  <c r="L12" i="44"/>
  <c r="M12" i="44" s="1"/>
  <c r="L14" i="44"/>
  <c r="M14" i="44" s="1"/>
  <c r="G58" i="45" s="1"/>
  <c r="L10" i="44"/>
  <c r="M10" i="44" s="1"/>
  <c r="G15" i="45" s="1"/>
  <c r="L42" i="44"/>
  <c r="M42" i="44" s="1"/>
  <c r="M19" i="32"/>
  <c r="D31" i="45" s="1"/>
  <c r="L24" i="43"/>
  <c r="M24" i="43" s="1"/>
  <c r="L4" i="43"/>
  <c r="M4" i="43" s="1"/>
  <c r="F11" i="45" s="1"/>
  <c r="L50" i="43"/>
  <c r="M50" i="43" s="1"/>
  <c r="L6" i="44"/>
  <c r="M6" i="44" s="1"/>
  <c r="M10" i="32"/>
  <c r="D51" i="45" s="1"/>
  <c r="L4" i="44"/>
  <c r="M4" i="44" s="1"/>
  <c r="L16" i="43"/>
  <c r="M16" i="43" s="1"/>
  <c r="L36" i="44"/>
  <c r="M36" i="44" s="1"/>
  <c r="L38" i="44"/>
  <c r="M38" i="44" s="1"/>
  <c r="L32" i="43"/>
  <c r="M32" i="43" s="1"/>
  <c r="L28" i="44"/>
  <c r="M28" i="44" s="1"/>
  <c r="G21" i="45" s="1"/>
  <c r="L30" i="44"/>
  <c r="M30" i="44" s="1"/>
  <c r="L32" i="44"/>
  <c r="M32" i="44" s="1"/>
  <c r="L34" i="44"/>
  <c r="M26" i="32"/>
  <c r="D20" i="45" s="1"/>
  <c r="M43" i="32"/>
  <c r="L44" i="43"/>
  <c r="M44" i="43" s="1"/>
  <c r="L24" i="44"/>
  <c r="M24" i="44" s="1"/>
  <c r="L26" i="44"/>
  <c r="M27" i="32"/>
  <c r="D35" i="45" s="1"/>
  <c r="L28" i="43"/>
  <c r="M28" i="43" s="1"/>
  <c r="F50" i="45" s="1"/>
  <c r="L20" i="44"/>
  <c r="M20" i="44" s="1"/>
  <c r="L22" i="44"/>
  <c r="M22" i="44" s="1"/>
  <c r="M18" i="32"/>
  <c r="D8" i="45" s="1"/>
  <c r="L40" i="43"/>
  <c r="M40" i="43" s="1"/>
  <c r="L4" i="32"/>
  <c r="M4" i="32" s="1"/>
  <c r="D45" i="45" s="1"/>
  <c r="M28" i="32"/>
  <c r="D48" i="45" s="1"/>
  <c r="M36" i="32"/>
  <c r="D53" i="45" s="1"/>
  <c r="L45" i="43"/>
  <c r="M45" i="43" s="1"/>
  <c r="M5" i="32"/>
  <c r="D38" i="45" s="1"/>
  <c r="M13" i="32"/>
  <c r="D16" i="45" s="1"/>
  <c r="M37" i="32"/>
  <c r="D44" i="45" s="1"/>
  <c r="L5" i="43"/>
  <c r="M5" i="43" s="1"/>
  <c r="L9" i="43"/>
  <c r="M9" i="43" s="1"/>
  <c r="L17" i="43"/>
  <c r="M17" i="43" s="1"/>
  <c r="F21" i="45" s="1"/>
  <c r="L29" i="43"/>
  <c r="M29" i="43" s="1"/>
  <c r="L33" i="43"/>
  <c r="M33" i="43" s="1"/>
  <c r="L37" i="43"/>
  <c r="M37" i="43" s="1"/>
  <c r="M6" i="32"/>
  <c r="D3" i="45" s="1"/>
  <c r="M22" i="32"/>
  <c r="D61" i="45" s="1"/>
  <c r="M30" i="32"/>
  <c r="D46" i="45" s="1"/>
  <c r="L42" i="43"/>
  <c r="M42" i="43" s="1"/>
  <c r="L48" i="43"/>
  <c r="M48" i="43" s="1"/>
  <c r="L3" i="44"/>
  <c r="M3" i="44" s="1"/>
  <c r="G38" i="45" s="1"/>
  <c r="L5" i="44"/>
  <c r="M5" i="44" s="1"/>
  <c r="G11" i="45" s="1"/>
  <c r="L7" i="44"/>
  <c r="M7" i="44" s="1"/>
  <c r="G51" i="45" s="1"/>
  <c r="L17" i="44"/>
  <c r="L19" i="44"/>
  <c r="L23" i="44"/>
  <c r="L27" i="44"/>
  <c r="L35" i="44"/>
  <c r="M35" i="44" s="1"/>
  <c r="M7" i="32"/>
  <c r="D59" i="45" s="1"/>
  <c r="M15" i="32"/>
  <c r="D10" i="45" s="1"/>
  <c r="M31" i="32"/>
  <c r="D22" i="45" s="1"/>
  <c r="M39" i="32"/>
  <c r="D19" i="45" s="1"/>
  <c r="L6" i="43"/>
  <c r="M6" i="43" s="1"/>
  <c r="L22" i="43"/>
  <c r="M22" i="43" s="1"/>
  <c r="F65" i="45" s="1"/>
  <c r="L26" i="43"/>
  <c r="M26" i="43" s="1"/>
  <c r="F72" i="45" s="1"/>
  <c r="L30" i="43"/>
  <c r="M30" i="43" s="1"/>
  <c r="F44" i="45" s="1"/>
  <c r="L34" i="43"/>
  <c r="M34" i="43" s="1"/>
  <c r="L38" i="43"/>
  <c r="M38" i="43" s="1"/>
  <c r="M32" i="32"/>
  <c r="D50" i="45" s="1"/>
  <c r="L43" i="43"/>
  <c r="M43" i="43" s="1"/>
  <c r="L47" i="43"/>
  <c r="M47" i="43" s="1"/>
  <c r="L49" i="43"/>
  <c r="M49" i="43" s="1"/>
  <c r="M17" i="32"/>
  <c r="D66" i="45" s="1"/>
  <c r="M25" i="32"/>
  <c r="D36" i="45" s="1"/>
  <c r="M33" i="32"/>
  <c r="D58" i="45" s="1"/>
  <c r="M41" i="32"/>
  <c r="L3" i="43"/>
  <c r="M3" i="43" s="1"/>
  <c r="F38" i="45" s="1"/>
  <c r="L7" i="43"/>
  <c r="M7" i="43" s="1"/>
  <c r="L11" i="43"/>
  <c r="M11" i="43" s="1"/>
  <c r="L23" i="43"/>
  <c r="M23" i="43" s="1"/>
  <c r="F33" i="45" s="1"/>
  <c r="L27" i="43"/>
  <c r="M27" i="43" s="1"/>
  <c r="F40" i="45" s="1"/>
  <c r="L40" i="44"/>
  <c r="M40" i="44" s="1"/>
  <c r="D49" i="31"/>
  <c r="C49" i="31"/>
  <c r="M16" i="31" l="1"/>
  <c r="E61" i="45" s="1"/>
  <c r="E22" i="45"/>
  <c r="M37" i="31"/>
  <c r="E54" i="45"/>
  <c r="M15" i="31"/>
  <c r="E11" i="45" s="1"/>
  <c r="M36" i="31"/>
  <c r="E46" i="45" s="1"/>
  <c r="M18" i="31"/>
  <c r="E43" i="45" s="1"/>
  <c r="E52" i="45"/>
  <c r="M41" i="31"/>
  <c r="E6" i="45" s="1"/>
  <c r="M32" i="31"/>
  <c r="E35" i="45" s="1"/>
  <c r="E65" i="45"/>
  <c r="M39" i="31"/>
  <c r="E72" i="45" s="1"/>
  <c r="M14" i="31"/>
  <c r="E71" i="45" s="1"/>
  <c r="M40" i="31"/>
  <c r="E70" i="45" s="1"/>
  <c r="M28" i="31"/>
  <c r="E21" i="45" s="1"/>
  <c r="M27" i="31"/>
  <c r="E25" i="45" s="1"/>
  <c r="M21" i="31"/>
  <c r="E16" i="45" s="1"/>
  <c r="E39" i="45"/>
  <c r="M10" i="31"/>
  <c r="E51" i="45" s="1"/>
  <c r="M33" i="31"/>
  <c r="E67" i="45" s="1"/>
  <c r="M6" i="31"/>
  <c r="E38" i="45" s="1"/>
  <c r="E19" i="45"/>
  <c r="M43" i="31"/>
  <c r="M20" i="31"/>
  <c r="E63" i="45" s="1"/>
  <c r="M4" i="31"/>
  <c r="E28" i="45" s="1"/>
  <c r="E9" i="45"/>
  <c r="M8" i="31"/>
  <c r="E17" i="45" s="1"/>
  <c r="E55" i="45"/>
  <c r="E26" i="45"/>
  <c r="E40" i="45"/>
  <c r="M30" i="31"/>
  <c r="E48" i="45" s="1"/>
  <c r="E23" i="45"/>
  <c r="M26" i="31"/>
  <c r="M17" i="31"/>
  <c r="E31" i="45" s="1"/>
  <c r="M19" i="31"/>
  <c r="E56" i="45" s="1"/>
  <c r="M38" i="31"/>
  <c r="E18" i="45" s="1"/>
  <c r="E10" i="45"/>
  <c r="M13" i="31"/>
  <c r="E66" i="45" s="1"/>
  <c r="M11" i="31"/>
  <c r="E62" i="45" s="1"/>
  <c r="M49" i="31"/>
  <c r="E49" i="45" s="1"/>
  <c r="M23" i="31"/>
  <c r="E27" i="45" s="1"/>
  <c r="E33" i="45"/>
  <c r="M31" i="31"/>
  <c r="E36" i="45" s="1"/>
  <c r="M5" i="31"/>
  <c r="E4" i="45" s="1"/>
  <c r="E42" i="45"/>
  <c r="M46" i="31"/>
  <c r="E64" i="45" s="1"/>
  <c r="E41" i="45"/>
  <c r="M12" i="31"/>
  <c r="E29" i="45" s="1"/>
  <c r="E15" i="45"/>
  <c r="M25" i="31"/>
  <c r="E20" i="45" s="1"/>
  <c r="E7" i="45"/>
  <c r="M29" i="31"/>
  <c r="E37" i="45" s="1"/>
  <c r="M24" i="31"/>
  <c r="E13" i="45" s="1"/>
  <c r="F51" i="45"/>
  <c r="F15" i="45"/>
  <c r="F30" i="45"/>
  <c r="F31" i="45"/>
  <c r="M19" i="16"/>
  <c r="B15" i="45" s="1"/>
  <c r="G63" i="45"/>
  <c r="F41" i="45"/>
  <c r="F20" i="45"/>
  <c r="F25" i="45"/>
  <c r="F23" i="45"/>
  <c r="G43" i="45"/>
  <c r="I63" i="45"/>
  <c r="I27" i="45"/>
  <c r="G69" i="45"/>
  <c r="G19" i="45"/>
  <c r="F63" i="45"/>
  <c r="F27" i="45"/>
  <c r="H22" i="45"/>
  <c r="H53" i="45"/>
  <c r="I22" i="45"/>
  <c r="M28" i="36"/>
  <c r="I53" i="45" s="1"/>
  <c r="M41" i="36"/>
  <c r="F55" i="45"/>
  <c r="G25" i="45"/>
  <c r="G23" i="45"/>
  <c r="G4" i="45"/>
  <c r="G3" i="45"/>
  <c r="H51" i="45"/>
  <c r="H41" i="45"/>
  <c r="H4" i="45"/>
  <c r="H3" i="45"/>
  <c r="G64" i="45"/>
  <c r="G6" i="45"/>
  <c r="I30" i="45"/>
  <c r="M37" i="36"/>
  <c r="I5" i="45" s="1"/>
  <c r="F19" i="45"/>
  <c r="H27" i="45"/>
  <c r="H13" i="45"/>
  <c r="I12" i="45"/>
  <c r="I36" i="45"/>
  <c r="F26" i="45"/>
  <c r="F49" i="45"/>
  <c r="I4" i="45"/>
  <c r="I3" i="45"/>
  <c r="I51" i="45"/>
  <c r="M10" i="36"/>
  <c r="I41" i="45" s="1"/>
  <c r="M33" i="36"/>
  <c r="I42" i="45" s="1"/>
  <c r="M31" i="36"/>
  <c r="F22" i="45"/>
  <c r="F53" i="45"/>
  <c r="G41" i="45"/>
  <c r="G54" i="45"/>
  <c r="G27" i="45"/>
  <c r="I65" i="45"/>
  <c r="M27" i="36"/>
  <c r="I19" i="45" s="1"/>
  <c r="I9" i="45"/>
  <c r="I17" i="45"/>
  <c r="G26" i="45"/>
  <c r="G49" i="45"/>
  <c r="F5" i="45"/>
  <c r="G13" i="45"/>
  <c r="F64" i="45"/>
  <c r="F6" i="45"/>
  <c r="M24" i="36"/>
  <c r="I21" i="45" s="1"/>
  <c r="F17" i="45"/>
  <c r="F45" i="45"/>
  <c r="H18" i="45"/>
  <c r="H46" i="45"/>
  <c r="F54" i="45"/>
  <c r="F66" i="45"/>
  <c r="H12" i="45"/>
  <c r="M26" i="44"/>
  <c r="G5" i="45" s="1"/>
  <c r="M19" i="44"/>
  <c r="M27" i="44"/>
  <c r="M34" i="44"/>
  <c r="M23" i="44"/>
  <c r="G40" i="45" s="1"/>
  <c r="E50" i="45"/>
  <c r="E57" i="45"/>
  <c r="M17" i="44"/>
  <c r="G67" i="45" s="1"/>
  <c r="H11" i="45"/>
  <c r="G65" i="45"/>
  <c r="L56" i="39"/>
  <c r="G30" i="45" l="1"/>
  <c r="G44" i="45"/>
  <c r="G55" i="45"/>
  <c r="L24" i="39" l="1"/>
  <c r="L22" i="39" l="1"/>
  <c r="L19" i="39" l="1"/>
  <c r="L14" i="39"/>
  <c r="L5" i="39"/>
  <c r="D49" i="29"/>
  <c r="C49" i="29"/>
  <c r="D48" i="29"/>
  <c r="C48" i="29"/>
  <c r="L68" i="39"/>
  <c r="L72" i="39"/>
  <c r="L62" i="39"/>
  <c r="L58" i="39"/>
  <c r="L44" i="39"/>
  <c r="L69" i="39"/>
  <c r="L49" i="39"/>
  <c r="L27" i="39"/>
  <c r="L42" i="39"/>
  <c r="L37" i="39"/>
  <c r="L51" i="39"/>
  <c r="L36" i="39"/>
  <c r="L39" i="39"/>
  <c r="L35" i="39"/>
  <c r="L28" i="39"/>
  <c r="L31" i="39"/>
  <c r="L29" i="39"/>
  <c r="L32" i="39"/>
  <c r="L21" i="39"/>
  <c r="L3" i="39"/>
  <c r="L12" i="39"/>
  <c r="L4" i="39"/>
  <c r="L6" i="39"/>
  <c r="L7" i="39"/>
  <c r="C31" i="39" l="1"/>
  <c r="D31" i="39" a="1"/>
  <c r="D31" i="39" s="1"/>
  <c r="D42" i="39" a="1"/>
  <c r="D42" i="39" s="1"/>
  <c r="C42" i="39"/>
  <c r="C24" i="39"/>
  <c r="D24" i="39" a="1"/>
  <c r="D24" i="39" s="1"/>
  <c r="D5" i="39" a="1"/>
  <c r="D5" i="39" s="1"/>
  <c r="D12" i="39" a="1"/>
  <c r="D12" i="39" s="1"/>
  <c r="D19" i="39" a="1"/>
  <c r="D19" i="39" s="1"/>
  <c r="D21" i="39" a="1"/>
  <c r="D21" i="39" s="1"/>
  <c r="D3" i="39" a="1"/>
  <c r="D3" i="39" s="1"/>
  <c r="D27" i="39" a="1"/>
  <c r="D27" i="39" s="1"/>
  <c r="D14" i="39" a="1"/>
  <c r="D14" i="39" s="1"/>
  <c r="D4" i="39" a="1"/>
  <c r="D4" i="39" s="1"/>
  <c r="D6" i="39" a="1"/>
  <c r="D6" i="39" s="1"/>
  <c r="D7" i="39" a="1"/>
  <c r="D7" i="39" s="1"/>
  <c r="D58" i="39" a="1"/>
  <c r="D58" i="39" s="1"/>
  <c r="D69" i="39" a="1"/>
  <c r="D69" i="39" s="1"/>
  <c r="D68" i="39" a="1"/>
  <c r="D68" i="39" s="1"/>
  <c r="D72" i="39" a="1"/>
  <c r="D72" i="39" s="1"/>
  <c r="D62" i="39" a="1"/>
  <c r="D62" i="39" s="1"/>
  <c r="D56" i="39" a="1"/>
  <c r="D56" i="39" s="1"/>
  <c r="D49" i="39" a="1"/>
  <c r="D49" i="39" s="1"/>
  <c r="D51" i="39" a="1"/>
  <c r="D51" i="39" s="1"/>
  <c r="D44" i="39" a="1"/>
  <c r="D44" i="39" s="1"/>
  <c r="D39" i="39" a="1"/>
  <c r="D39" i="39" s="1"/>
  <c r="D35" i="39" a="1"/>
  <c r="D35" i="39" s="1"/>
  <c r="D36" i="39" a="1"/>
  <c r="D36" i="39" s="1"/>
  <c r="D37" i="39" a="1"/>
  <c r="D37" i="39" s="1"/>
  <c r="D28" i="39" a="1"/>
  <c r="D28" i="39" s="1"/>
  <c r="D29" i="39" a="1"/>
  <c r="D29" i="39" s="1"/>
  <c r="D32" i="39" a="1"/>
  <c r="D32" i="39" s="1"/>
  <c r="D22" i="39" a="1"/>
  <c r="D22" i="39" s="1"/>
  <c r="C4" i="39"/>
  <c r="C68" i="39"/>
  <c r="C29" i="39"/>
  <c r="C36" i="39"/>
  <c r="C37" i="39"/>
  <c r="H74" i="39"/>
  <c r="C44" i="39"/>
  <c r="C19" i="39"/>
  <c r="K74" i="39"/>
  <c r="C32" i="39"/>
  <c r="I74" i="39"/>
  <c r="C27" i="39"/>
  <c r="C49" i="39"/>
  <c r="C62" i="39"/>
  <c r="C14" i="39"/>
  <c r="C6" i="39"/>
  <c r="C5" i="39"/>
  <c r="C21" i="39"/>
  <c r="C22" i="39"/>
  <c r="L74" i="39"/>
  <c r="F74" i="39"/>
  <c r="G74" i="39"/>
  <c r="J74" i="39"/>
  <c r="C39" i="39"/>
  <c r="C56" i="39"/>
  <c r="C69" i="39"/>
  <c r="C72" i="39"/>
  <c r="C28" i="39"/>
  <c r="C7" i="39"/>
  <c r="C12" i="39"/>
  <c r="C3" i="39"/>
  <c r="C35" i="39"/>
  <c r="C51" i="39"/>
  <c r="C58" i="39"/>
  <c r="E74" i="39"/>
  <c r="K4" i="32" l="1"/>
  <c r="K3" i="32"/>
  <c r="D38" i="16" l="1"/>
  <c r="C38" i="16"/>
  <c r="D47" i="29" l="1"/>
  <c r="C47" i="29"/>
  <c r="D46" i="29"/>
  <c r="C46" i="29"/>
  <c r="D45" i="29"/>
  <c r="C45" i="29"/>
  <c r="D44" i="29"/>
  <c r="C44" i="29"/>
  <c r="D43" i="29"/>
  <c r="C43" i="29"/>
  <c r="D42" i="29"/>
  <c r="C42" i="29"/>
  <c r="D41" i="29"/>
  <c r="C41" i="29"/>
  <c r="D40" i="29"/>
  <c r="C40" i="29"/>
  <c r="D39" i="29"/>
  <c r="C39" i="29"/>
  <c r="D38" i="29"/>
  <c r="C38" i="29"/>
  <c r="D37" i="29"/>
  <c r="C37" i="29"/>
  <c r="D36" i="29"/>
  <c r="C36" i="29"/>
  <c r="D35" i="29"/>
  <c r="C35" i="29"/>
  <c r="D34" i="29"/>
  <c r="C34" i="29"/>
  <c r="D33" i="29"/>
  <c r="C33" i="29"/>
  <c r="D32" i="29"/>
  <c r="C32" i="29"/>
  <c r="D31" i="29"/>
  <c r="C31" i="29"/>
  <c r="D30" i="29"/>
  <c r="C30" i="29"/>
  <c r="D29" i="29"/>
  <c r="C29" i="29"/>
  <c r="D28" i="29"/>
  <c r="C28" i="29"/>
  <c r="D27" i="29"/>
  <c r="C27" i="29"/>
  <c r="D26" i="29"/>
  <c r="C26" i="29"/>
  <c r="D25" i="29"/>
  <c r="C25" i="29"/>
  <c r="D24" i="29"/>
  <c r="C24" i="29"/>
  <c r="D23" i="29"/>
  <c r="C23" i="29"/>
  <c r="D22" i="29"/>
  <c r="C22" i="29"/>
  <c r="D21" i="29"/>
  <c r="C21" i="29"/>
  <c r="D20" i="29"/>
  <c r="C20" i="29"/>
  <c r="D19" i="29"/>
  <c r="C19" i="29"/>
  <c r="D18" i="29"/>
  <c r="C18" i="29"/>
  <c r="D17" i="29"/>
  <c r="C17" i="29"/>
  <c r="D16" i="29"/>
  <c r="C16" i="29"/>
  <c r="D15" i="29"/>
  <c r="C15" i="29"/>
  <c r="D14" i="29"/>
  <c r="C14" i="29"/>
  <c r="D13" i="29"/>
  <c r="C13" i="29"/>
  <c r="D12" i="29"/>
  <c r="C12" i="29"/>
  <c r="D11" i="29"/>
  <c r="C11" i="29"/>
  <c r="D10" i="29"/>
  <c r="C10" i="29"/>
  <c r="D9" i="29"/>
  <c r="C9" i="29"/>
  <c r="D8" i="29"/>
  <c r="C8" i="29"/>
  <c r="D7" i="29"/>
  <c r="C7" i="29"/>
  <c r="D6" i="29"/>
  <c r="C6" i="29"/>
  <c r="D5" i="29"/>
  <c r="C5" i="29"/>
  <c r="D4" i="29"/>
  <c r="C4" i="29"/>
  <c r="C3" i="29"/>
  <c r="D50" i="31" l="1"/>
  <c r="C50" i="31"/>
  <c r="D48" i="31"/>
  <c r="C48" i="31"/>
  <c r="D47" i="31"/>
  <c r="C47" i="31"/>
  <c r="D46" i="31"/>
  <c r="C46" i="31"/>
  <c r="D45" i="31"/>
  <c r="C45" i="31"/>
  <c r="D44" i="31"/>
  <c r="C44" i="31"/>
  <c r="D43" i="31"/>
  <c r="C43" i="31"/>
  <c r="D42" i="31"/>
  <c r="C42" i="31"/>
  <c r="D41" i="31"/>
  <c r="C41" i="31"/>
  <c r="D40" i="31"/>
  <c r="C40" i="31"/>
  <c r="D39" i="31"/>
  <c r="C39" i="31"/>
  <c r="D38" i="31"/>
  <c r="C38" i="31"/>
  <c r="D37" i="31"/>
  <c r="C37" i="31"/>
  <c r="D36" i="31"/>
  <c r="C36" i="31"/>
  <c r="D35" i="31"/>
  <c r="C35" i="31"/>
  <c r="D34" i="31"/>
  <c r="C34" i="31"/>
  <c r="D33" i="31"/>
  <c r="C33" i="31"/>
  <c r="D32" i="31"/>
  <c r="C32" i="31"/>
  <c r="D31" i="31"/>
  <c r="C31" i="31"/>
  <c r="D30" i="31"/>
  <c r="C30" i="31"/>
  <c r="D29" i="31"/>
  <c r="C29" i="31"/>
  <c r="D28" i="31"/>
  <c r="C28" i="31"/>
  <c r="D27" i="31"/>
  <c r="C27" i="31"/>
  <c r="D26" i="31"/>
  <c r="C26" i="31"/>
  <c r="D25" i="31"/>
  <c r="C25" i="31"/>
  <c r="D24" i="31"/>
  <c r="C24" i="31"/>
  <c r="D23" i="31"/>
  <c r="C23" i="31"/>
  <c r="D22" i="31"/>
  <c r="C22" i="31"/>
  <c r="D21" i="31"/>
  <c r="C21" i="31"/>
  <c r="D20" i="31"/>
  <c r="C20" i="31"/>
  <c r="D19" i="31"/>
  <c r="C19" i="31"/>
  <c r="D18" i="31"/>
  <c r="C18" i="31"/>
  <c r="D17" i="31"/>
  <c r="C17" i="31"/>
  <c r="D16" i="31"/>
  <c r="C16" i="31"/>
  <c r="D15" i="31"/>
  <c r="C15" i="31"/>
  <c r="D14" i="31"/>
  <c r="C14" i="31"/>
  <c r="D13" i="31"/>
  <c r="C13" i="31"/>
  <c r="D12" i="31"/>
  <c r="C12" i="31"/>
  <c r="D11" i="31"/>
  <c r="C11" i="31"/>
  <c r="D10" i="31"/>
  <c r="C10" i="31"/>
  <c r="D9" i="31"/>
  <c r="C9" i="31"/>
  <c r="D8" i="31"/>
  <c r="C8" i="31"/>
  <c r="D7" i="31"/>
  <c r="C7" i="31"/>
  <c r="D6" i="31"/>
  <c r="C6" i="31"/>
  <c r="D5" i="31"/>
  <c r="C5" i="31"/>
  <c r="D4" i="31"/>
  <c r="C4" i="31"/>
  <c r="D3" i="31"/>
  <c r="K3" i="31" l="1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K26" i="16"/>
  <c r="K25" i="16"/>
  <c r="K24" i="16"/>
  <c r="K23" i="16"/>
  <c r="K22" i="16"/>
  <c r="K21" i="16"/>
  <c r="K20" i="16"/>
  <c r="K19" i="16"/>
  <c r="K18" i="16"/>
  <c r="K17" i="16"/>
  <c r="K16" i="16"/>
  <c r="K15" i="16"/>
  <c r="K14" i="16"/>
  <c r="K13" i="16"/>
  <c r="K12" i="16"/>
  <c r="K11" i="16"/>
  <c r="K10" i="16"/>
  <c r="K9" i="16"/>
  <c r="K8" i="16"/>
  <c r="K7" i="16"/>
  <c r="K48" i="29" l="1"/>
  <c r="K47" i="29"/>
  <c r="K46" i="29"/>
  <c r="K45" i="29"/>
  <c r="K44" i="29"/>
  <c r="K43" i="29"/>
  <c r="K42" i="29"/>
  <c r="K41" i="29"/>
  <c r="K40" i="29"/>
  <c r="K39" i="29"/>
  <c r="K38" i="29"/>
  <c r="K37" i="29"/>
  <c r="K36" i="29"/>
  <c r="K35" i="29"/>
  <c r="K34" i="29"/>
  <c r="K33" i="29"/>
  <c r="K32" i="29"/>
  <c r="K31" i="29"/>
  <c r="K30" i="29"/>
  <c r="K29" i="29"/>
  <c r="K28" i="29"/>
  <c r="K27" i="29"/>
  <c r="K26" i="29"/>
  <c r="K25" i="29"/>
  <c r="K24" i="29"/>
  <c r="K23" i="29"/>
  <c r="K22" i="29"/>
  <c r="K21" i="29"/>
  <c r="K20" i="29"/>
  <c r="K19" i="29"/>
  <c r="K18" i="29"/>
  <c r="K17" i="29"/>
  <c r="K16" i="29"/>
  <c r="K15" i="29"/>
  <c r="K14" i="29"/>
  <c r="K13" i="29"/>
  <c r="K12" i="29"/>
  <c r="K11" i="29"/>
  <c r="K10" i="29"/>
  <c r="K9" i="29"/>
  <c r="K8" i="29"/>
  <c r="K7" i="29"/>
  <c r="K44" i="36" l="1"/>
  <c r="K43" i="36"/>
  <c r="K42" i="36"/>
  <c r="K41" i="36"/>
  <c r="K40" i="36"/>
  <c r="K39" i="36"/>
  <c r="K38" i="36"/>
  <c r="K37" i="36"/>
  <c r="K36" i="36"/>
  <c r="K35" i="36"/>
  <c r="K34" i="36"/>
  <c r="K33" i="36"/>
  <c r="K32" i="36"/>
  <c r="K31" i="36"/>
  <c r="D43" i="32" l="1"/>
  <c r="D42" i="32"/>
  <c r="D41" i="32"/>
  <c r="D40" i="32"/>
  <c r="D39" i="32"/>
  <c r="D38" i="32"/>
  <c r="D37" i="32"/>
  <c r="D36" i="32"/>
  <c r="D35" i="32"/>
  <c r="D34" i="32"/>
  <c r="D33" i="32"/>
  <c r="D32" i="32"/>
  <c r="D31" i="32"/>
  <c r="D30" i="32"/>
  <c r="D29" i="32"/>
  <c r="D28" i="32"/>
  <c r="D27" i="32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8" i="32"/>
  <c r="D7" i="32"/>
  <c r="D6" i="32"/>
  <c r="D5" i="32"/>
  <c r="C3" i="31"/>
  <c r="K50" i="31"/>
  <c r="K48" i="31"/>
  <c r="K47" i="31"/>
  <c r="K46" i="31"/>
  <c r="K45" i="31"/>
  <c r="K44" i="31"/>
  <c r="K43" i="31"/>
  <c r="K42" i="31"/>
  <c r="K41" i="31"/>
  <c r="K40" i="31"/>
  <c r="K39" i="31"/>
  <c r="K38" i="31"/>
  <c r="K37" i="31"/>
  <c r="K36" i="31"/>
  <c r="K30" i="36"/>
  <c r="K29" i="36"/>
  <c r="K28" i="36"/>
  <c r="K27" i="36"/>
  <c r="K26" i="36"/>
  <c r="K25" i="36"/>
  <c r="K24" i="36"/>
  <c r="K23" i="36"/>
  <c r="K22" i="36"/>
  <c r="K21" i="36"/>
  <c r="K20" i="36"/>
  <c r="K19" i="36"/>
  <c r="K18" i="36"/>
  <c r="K17" i="36"/>
  <c r="K16" i="36"/>
  <c r="K15" i="36"/>
  <c r="K14" i="36"/>
  <c r="K13" i="36"/>
  <c r="K12" i="36"/>
  <c r="K11" i="36"/>
  <c r="K10" i="36"/>
  <c r="K9" i="36"/>
  <c r="K8" i="36"/>
  <c r="K7" i="36"/>
  <c r="K6" i="36"/>
  <c r="K5" i="36"/>
  <c r="K4" i="36"/>
  <c r="K3" i="36"/>
  <c r="K35" i="31" l="1"/>
  <c r="K34" i="31"/>
  <c r="K33" i="31"/>
  <c r="K32" i="31"/>
  <c r="K31" i="31"/>
  <c r="K30" i="31"/>
  <c r="K29" i="31"/>
  <c r="K28" i="31"/>
  <c r="K27" i="31"/>
  <c r="K26" i="31"/>
  <c r="K25" i="31"/>
  <c r="K24" i="31"/>
  <c r="K23" i="31"/>
  <c r="K49" i="31"/>
  <c r="K22" i="31"/>
  <c r="K21" i="31"/>
  <c r="K20" i="31"/>
  <c r="K19" i="31"/>
  <c r="K18" i="31"/>
  <c r="K17" i="31"/>
  <c r="K16" i="31"/>
  <c r="K15" i="31"/>
  <c r="K14" i="31"/>
  <c r="K13" i="31"/>
  <c r="K12" i="31"/>
  <c r="K11" i="31"/>
  <c r="K10" i="31"/>
  <c r="K9" i="31"/>
  <c r="K8" i="31"/>
  <c r="K7" i="31"/>
  <c r="K6" i="31"/>
  <c r="K5" i="31"/>
  <c r="C3" i="16"/>
  <c r="D3" i="29"/>
  <c r="K6" i="29"/>
  <c r="K5" i="29"/>
  <c r="K4" i="29"/>
  <c r="K3" i="29"/>
  <c r="D4" i="32"/>
  <c r="D3" i="32"/>
  <c r="K4" i="31"/>
  <c r="D15" i="28"/>
  <c r="C15" i="28"/>
  <c r="E15" i="28"/>
  <c r="D23" i="28"/>
  <c r="C23" i="28"/>
  <c r="E23" i="28"/>
  <c r="D44" i="16"/>
  <c r="C44" i="16"/>
  <c r="D43" i="16"/>
  <c r="C43" i="16"/>
  <c r="D42" i="16"/>
  <c r="C42" i="16"/>
  <c r="D41" i="16"/>
  <c r="C41" i="16"/>
  <c r="D40" i="16"/>
  <c r="C40" i="16"/>
  <c r="D39" i="16"/>
  <c r="C39" i="16"/>
  <c r="D37" i="16"/>
  <c r="C37" i="16"/>
  <c r="D36" i="16"/>
  <c r="C36" i="16"/>
  <c r="D35" i="16"/>
  <c r="C35" i="16"/>
  <c r="D34" i="16"/>
  <c r="C34" i="16"/>
  <c r="D33" i="16"/>
  <c r="C33" i="16"/>
  <c r="D32" i="16"/>
  <c r="C32" i="16"/>
  <c r="D31" i="16"/>
  <c r="C31" i="16"/>
  <c r="D30" i="16"/>
  <c r="C30" i="16"/>
  <c r="D29" i="16"/>
  <c r="C29" i="16"/>
  <c r="D20" i="16"/>
  <c r="C20" i="16"/>
  <c r="D18" i="16"/>
  <c r="C18" i="16"/>
  <c r="D28" i="16"/>
  <c r="C28" i="16"/>
  <c r="D27" i="16"/>
  <c r="C27" i="16"/>
  <c r="D26" i="16"/>
  <c r="C26" i="16"/>
  <c r="D25" i="16"/>
  <c r="C25" i="16"/>
  <c r="D24" i="16"/>
  <c r="C24" i="16"/>
  <c r="D23" i="16"/>
  <c r="C23" i="16"/>
  <c r="D22" i="16"/>
  <c r="C22" i="16"/>
  <c r="D21" i="16"/>
  <c r="C21" i="16"/>
  <c r="D19" i="16"/>
  <c r="C19" i="16"/>
  <c r="D17" i="16"/>
  <c r="C17" i="16"/>
  <c r="D13" i="16"/>
  <c r="C13" i="16"/>
  <c r="D16" i="16"/>
  <c r="C16" i="16"/>
  <c r="D15" i="16"/>
  <c r="C15" i="16"/>
  <c r="D14" i="16"/>
  <c r="C14" i="16"/>
  <c r="D12" i="16"/>
  <c r="C12" i="16"/>
  <c r="D11" i="16"/>
  <c r="C11" i="16"/>
  <c r="D10" i="16"/>
  <c r="C10" i="16"/>
  <c r="D9" i="16"/>
  <c r="C9" i="16"/>
  <c r="D8" i="16"/>
  <c r="C8" i="16"/>
  <c r="D7" i="16"/>
  <c r="C7" i="16"/>
  <c r="D6" i="16"/>
  <c r="C6" i="16"/>
  <c r="D5" i="16"/>
  <c r="C5" i="16"/>
  <c r="D4" i="16"/>
  <c r="C4" i="16"/>
  <c r="D3" i="16"/>
  <c r="D131" i="28"/>
  <c r="C131" i="28"/>
  <c r="E131" i="28"/>
  <c r="D130" i="28"/>
  <c r="C130" i="28"/>
  <c r="E130" i="28"/>
  <c r="D129" i="28"/>
  <c r="C129" i="28"/>
  <c r="E129" i="28"/>
  <c r="D128" i="28"/>
  <c r="C128" i="28"/>
  <c r="E128" i="28"/>
  <c r="D127" i="28"/>
  <c r="C127" i="28"/>
  <c r="E127" i="28"/>
  <c r="D126" i="28"/>
  <c r="C126" i="28"/>
  <c r="E126" i="28"/>
  <c r="D125" i="28"/>
  <c r="C125" i="28"/>
  <c r="E125" i="28"/>
  <c r="D124" i="28"/>
  <c r="C124" i="28"/>
  <c r="E124" i="28"/>
  <c r="D123" i="28"/>
  <c r="C123" i="28"/>
  <c r="E123" i="28"/>
  <c r="D122" i="28"/>
  <c r="C122" i="28"/>
  <c r="E122" i="28"/>
  <c r="D121" i="28"/>
  <c r="C121" i="28"/>
  <c r="E121" i="28"/>
  <c r="D120" i="28"/>
  <c r="C120" i="28"/>
  <c r="E120" i="28"/>
  <c r="D119" i="28"/>
  <c r="C119" i="28"/>
  <c r="E119" i="28"/>
  <c r="D118" i="28"/>
  <c r="C118" i="28"/>
  <c r="E118" i="28"/>
  <c r="D117" i="28"/>
  <c r="C117" i="28"/>
  <c r="E117" i="28"/>
  <c r="D116" i="28"/>
  <c r="C116" i="28"/>
  <c r="E116" i="28"/>
  <c r="D115" i="28"/>
  <c r="C115" i="28"/>
  <c r="E115" i="28"/>
  <c r="D114" i="28"/>
  <c r="C114" i="28"/>
  <c r="E114" i="28"/>
  <c r="D113" i="28"/>
  <c r="C113" i="28"/>
  <c r="E113" i="28"/>
  <c r="D112" i="28"/>
  <c r="C112" i="28"/>
  <c r="E112" i="28"/>
  <c r="D111" i="28"/>
  <c r="C111" i="28"/>
  <c r="E111" i="28"/>
  <c r="D110" i="28"/>
  <c r="C110" i="28"/>
  <c r="E110" i="28"/>
  <c r="D109" i="28"/>
  <c r="C109" i="28"/>
  <c r="E109" i="28"/>
  <c r="D108" i="28"/>
  <c r="C108" i="28"/>
  <c r="E108" i="28"/>
  <c r="D107" i="28"/>
  <c r="C107" i="28"/>
  <c r="E107" i="28"/>
  <c r="D106" i="28"/>
  <c r="C106" i="28"/>
  <c r="E106" i="28"/>
  <c r="D105" i="28"/>
  <c r="C105" i="28"/>
  <c r="E105" i="28"/>
  <c r="D104" i="28"/>
  <c r="C104" i="28"/>
  <c r="E104" i="28"/>
  <c r="D103" i="28"/>
  <c r="C103" i="28"/>
  <c r="E103" i="28"/>
  <c r="D102" i="28"/>
  <c r="C102" i="28"/>
  <c r="E102" i="28"/>
  <c r="D101" i="28"/>
  <c r="C101" i="28"/>
  <c r="E101" i="28"/>
  <c r="D100" i="28"/>
  <c r="C100" i="28"/>
  <c r="E100" i="28"/>
  <c r="D99" i="28"/>
  <c r="C99" i="28"/>
  <c r="E99" i="28"/>
  <c r="D98" i="28"/>
  <c r="C98" i="28"/>
  <c r="E98" i="28"/>
  <c r="D97" i="28"/>
  <c r="C97" i="28"/>
  <c r="E97" i="28"/>
  <c r="D96" i="28"/>
  <c r="C96" i="28"/>
  <c r="E96" i="28"/>
  <c r="D95" i="28"/>
  <c r="C95" i="28"/>
  <c r="E95" i="28"/>
  <c r="D94" i="28"/>
  <c r="C94" i="28"/>
  <c r="E94" i="28"/>
  <c r="D93" i="28"/>
  <c r="C93" i="28"/>
  <c r="E93" i="28"/>
  <c r="D92" i="28"/>
  <c r="C92" i="28"/>
  <c r="E92" i="28"/>
  <c r="D91" i="28"/>
  <c r="C91" i="28"/>
  <c r="E91" i="28"/>
  <c r="D90" i="28"/>
  <c r="C90" i="28"/>
  <c r="E90" i="28"/>
  <c r="D89" i="28"/>
  <c r="C89" i="28"/>
  <c r="E89" i="28"/>
  <c r="D88" i="28"/>
  <c r="C88" i="28"/>
  <c r="E88" i="28"/>
  <c r="D87" i="28"/>
  <c r="C87" i="28"/>
  <c r="E87" i="28"/>
  <c r="D86" i="28"/>
  <c r="C86" i="28"/>
  <c r="E86" i="28"/>
  <c r="D85" i="28"/>
  <c r="C85" i="28"/>
  <c r="E85" i="28"/>
  <c r="D84" i="28"/>
  <c r="C84" i="28"/>
  <c r="E84" i="28"/>
  <c r="D83" i="28"/>
  <c r="C83" i="28"/>
  <c r="E83" i="28"/>
  <c r="D82" i="28"/>
  <c r="C82" i="28"/>
  <c r="E82" i="28"/>
  <c r="D81" i="28"/>
  <c r="C81" i="28"/>
  <c r="E81" i="28"/>
  <c r="D80" i="28"/>
  <c r="C80" i="28"/>
  <c r="E80" i="28"/>
  <c r="D79" i="28"/>
  <c r="C79" i="28"/>
  <c r="E79" i="28"/>
  <c r="D78" i="28"/>
  <c r="C78" i="28"/>
  <c r="E78" i="28"/>
  <c r="D77" i="28"/>
  <c r="C77" i="28"/>
  <c r="E77" i="28"/>
  <c r="D76" i="28"/>
  <c r="C76" i="28"/>
  <c r="E76" i="28"/>
  <c r="D75" i="28"/>
  <c r="C75" i="28"/>
  <c r="E75" i="28"/>
  <c r="D74" i="28"/>
  <c r="C74" i="28"/>
  <c r="E74" i="28"/>
  <c r="D73" i="28"/>
  <c r="C73" i="28"/>
  <c r="E73" i="28"/>
  <c r="D72" i="28"/>
  <c r="C72" i="28"/>
  <c r="E72" i="28"/>
  <c r="D71" i="28"/>
  <c r="C71" i="28"/>
  <c r="E71" i="28"/>
  <c r="D70" i="28"/>
  <c r="C70" i="28"/>
  <c r="E70" i="28"/>
  <c r="D69" i="28"/>
  <c r="C69" i="28"/>
  <c r="E69" i="28"/>
  <c r="D68" i="28"/>
  <c r="C68" i="28"/>
  <c r="E68" i="28"/>
  <c r="D67" i="28"/>
  <c r="C67" i="28"/>
  <c r="E67" i="28"/>
  <c r="D66" i="28"/>
  <c r="C66" i="28"/>
  <c r="E66" i="28"/>
  <c r="D65" i="28"/>
  <c r="C65" i="28"/>
  <c r="E65" i="28"/>
  <c r="D64" i="28"/>
  <c r="C64" i="28"/>
  <c r="E64" i="28"/>
  <c r="D63" i="28"/>
  <c r="C63" i="28"/>
  <c r="E63" i="28"/>
  <c r="D62" i="28"/>
  <c r="C62" i="28"/>
  <c r="E62" i="28"/>
  <c r="D61" i="28"/>
  <c r="C61" i="28"/>
  <c r="E61" i="28"/>
  <c r="D60" i="28"/>
  <c r="C60" i="28"/>
  <c r="E60" i="28"/>
  <c r="D59" i="28"/>
  <c r="C59" i="28"/>
  <c r="E59" i="28"/>
  <c r="D58" i="28"/>
  <c r="C58" i="28"/>
  <c r="E58" i="28"/>
  <c r="D57" i="28"/>
  <c r="C57" i="28"/>
  <c r="E57" i="28"/>
  <c r="D56" i="28"/>
  <c r="C56" i="28"/>
  <c r="E56" i="28"/>
  <c r="D55" i="28"/>
  <c r="C55" i="28"/>
  <c r="E55" i="28"/>
  <c r="D54" i="28"/>
  <c r="C54" i="28"/>
  <c r="E54" i="28"/>
  <c r="D53" i="28"/>
  <c r="C53" i="28"/>
  <c r="E53" i="28"/>
  <c r="D52" i="28"/>
  <c r="C52" i="28"/>
  <c r="E52" i="28"/>
  <c r="D51" i="28"/>
  <c r="C51" i="28"/>
  <c r="E51" i="28"/>
  <c r="D50" i="28"/>
  <c r="C50" i="28"/>
  <c r="E50" i="28"/>
  <c r="D49" i="28"/>
  <c r="C49" i="28"/>
  <c r="E49" i="28"/>
  <c r="D48" i="28"/>
  <c r="C48" i="28"/>
  <c r="E48" i="28"/>
  <c r="D47" i="28"/>
  <c r="C47" i="28"/>
  <c r="E47" i="28"/>
  <c r="D46" i="28"/>
  <c r="C46" i="28"/>
  <c r="E46" i="28"/>
  <c r="D45" i="28"/>
  <c r="C45" i="28"/>
  <c r="E45" i="28"/>
  <c r="D44" i="28"/>
  <c r="C44" i="28"/>
  <c r="E44" i="28"/>
  <c r="D43" i="28"/>
  <c r="C43" i="28"/>
  <c r="E43" i="28"/>
  <c r="D42" i="28"/>
  <c r="C42" i="28"/>
  <c r="E42" i="28"/>
  <c r="D41" i="28"/>
  <c r="C41" i="28"/>
  <c r="E41" i="28"/>
  <c r="D40" i="28"/>
  <c r="C40" i="28"/>
  <c r="E40" i="28"/>
  <c r="D39" i="28"/>
  <c r="C39" i="28"/>
  <c r="E39" i="28"/>
  <c r="D38" i="28"/>
  <c r="C38" i="28"/>
  <c r="E38" i="28"/>
  <c r="D37" i="28"/>
  <c r="C37" i="28"/>
  <c r="E37" i="28"/>
  <c r="D36" i="28"/>
  <c r="C36" i="28"/>
  <c r="E36" i="28"/>
  <c r="D35" i="28"/>
  <c r="C35" i="28"/>
  <c r="E35" i="28"/>
  <c r="D34" i="28"/>
  <c r="C34" i="28"/>
  <c r="E34" i="28"/>
  <c r="D33" i="28"/>
  <c r="C33" i="28"/>
  <c r="E33" i="28"/>
  <c r="D32" i="28"/>
  <c r="C32" i="28"/>
  <c r="E32" i="28"/>
  <c r="D31" i="28"/>
  <c r="C31" i="28"/>
  <c r="E31" i="28"/>
  <c r="D30" i="28"/>
  <c r="C30" i="28"/>
  <c r="E30" i="28"/>
  <c r="D29" i="28"/>
  <c r="C29" i="28"/>
  <c r="E29" i="28"/>
  <c r="D28" i="28"/>
  <c r="C28" i="28"/>
  <c r="E28" i="28"/>
  <c r="D27" i="28"/>
  <c r="C27" i="28"/>
  <c r="E27" i="28"/>
  <c r="D26" i="28"/>
  <c r="C26" i="28"/>
  <c r="E26" i="28"/>
  <c r="D25" i="28"/>
  <c r="C25" i="28"/>
  <c r="E25" i="28"/>
  <c r="D24" i="28"/>
  <c r="C24" i="28"/>
  <c r="E24" i="28"/>
  <c r="D21" i="28"/>
  <c r="C21" i="28"/>
  <c r="E21" i="28"/>
  <c r="D22" i="28"/>
  <c r="C22" i="28"/>
  <c r="E22" i="28"/>
  <c r="D20" i="28"/>
  <c r="C20" i="28"/>
  <c r="E20" i="28"/>
  <c r="D19" i="28"/>
  <c r="C19" i="28"/>
  <c r="E19" i="28"/>
  <c r="D18" i="28"/>
  <c r="C18" i="28"/>
  <c r="E18" i="28"/>
  <c r="D17" i="28"/>
  <c r="C17" i="28"/>
  <c r="E17" i="28"/>
  <c r="D16" i="28"/>
  <c r="C16" i="28"/>
  <c r="E16" i="28"/>
  <c r="D14" i="28"/>
  <c r="C14" i="28"/>
  <c r="E14" i="28"/>
  <c r="D13" i="28"/>
  <c r="C13" i="28"/>
  <c r="E13" i="28"/>
  <c r="D12" i="28"/>
  <c r="C12" i="28"/>
  <c r="E12" i="28"/>
  <c r="D11" i="28"/>
  <c r="C11" i="28"/>
  <c r="E11" i="28"/>
  <c r="D10" i="28"/>
  <c r="C10" i="28"/>
  <c r="E10" i="28"/>
  <c r="D9" i="28"/>
  <c r="C9" i="28"/>
  <c r="E9" i="28"/>
  <c r="D8" i="28"/>
  <c r="C8" i="28"/>
  <c r="E8" i="28"/>
  <c r="D7" i="28"/>
  <c r="C7" i="28"/>
  <c r="E7" i="28"/>
  <c r="D6" i="28"/>
  <c r="C6" i="28"/>
  <c r="E6" i="28"/>
  <c r="D5" i="28"/>
  <c r="C5" i="28"/>
  <c r="E5" i="28"/>
  <c r="D4" i="28"/>
  <c r="C4" i="28"/>
  <c r="E4" i="28"/>
  <c r="D3" i="28"/>
  <c r="C3" i="28"/>
  <c r="E3" i="28"/>
  <c r="D2" i="28"/>
  <c r="C2" i="28"/>
  <c r="E2" i="28"/>
  <c r="K6" i="16"/>
  <c r="K5" i="16"/>
  <c r="K4" i="16"/>
  <c r="K3" i="1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<sst xmlns="http://schemas.openxmlformats.org/spreadsheetml/2006/main" count="2598" uniqueCount="551">
  <si>
    <t>Time</t>
  </si>
  <si>
    <t>Points</t>
  </si>
  <si>
    <t>RACES</t>
  </si>
  <si>
    <t>POINTS</t>
  </si>
  <si>
    <t>GRAND PRIX Overall Results</t>
  </si>
  <si>
    <t>Pos</t>
  </si>
  <si>
    <t>Group Order</t>
  </si>
  <si>
    <t>GROUP</t>
  </si>
  <si>
    <t>NAME</t>
  </si>
  <si>
    <t>POS</t>
  </si>
  <si>
    <t>Ross Poiner</t>
  </si>
  <si>
    <t>Christina Smith</t>
  </si>
  <si>
    <t>Leighton Jones</t>
  </si>
  <si>
    <t>Kim Holohan</t>
  </si>
  <si>
    <t>Fay Sharpe</t>
  </si>
  <si>
    <t>Dewi West</t>
  </si>
  <si>
    <t>Byron Davies</t>
  </si>
  <si>
    <t>Lee Morris</t>
  </si>
  <si>
    <t>Steve McLelland</t>
  </si>
  <si>
    <t>Caroline Sandles</t>
  </si>
  <si>
    <t>John Sanderson</t>
  </si>
  <si>
    <t>Linda Owens</t>
  </si>
  <si>
    <t>Laura Hall</t>
  </si>
  <si>
    <t>Sharon Trotman</t>
  </si>
  <si>
    <t>Christine Hurdidge</t>
  </si>
  <si>
    <t>Lynn Holmes</t>
  </si>
  <si>
    <t>Julie Davies</t>
  </si>
  <si>
    <t>Mark Bamford</t>
  </si>
  <si>
    <t>Del Eyre</t>
  </si>
  <si>
    <t>Rob Sandles</t>
  </si>
  <si>
    <t>Paul Rees</t>
  </si>
  <si>
    <t>John Holohan</t>
  </si>
  <si>
    <t>Linda Waller</t>
  </si>
  <si>
    <t>Nicola Julian</t>
  </si>
  <si>
    <t>Vicky Holmes</t>
  </si>
  <si>
    <t>Alfryn Easter</t>
  </si>
  <si>
    <t>Carwyn Jenkins</t>
  </si>
  <si>
    <t>James Davies</t>
  </si>
  <si>
    <t>Ashley Pascoe</t>
  </si>
  <si>
    <t>Below are race rules regarding the Grand Prix</t>
  </si>
  <si>
    <t>Gwen Smith</t>
  </si>
  <si>
    <t>Div</t>
  </si>
  <si>
    <t>Min per Mile</t>
  </si>
  <si>
    <t>Jane Wallace</t>
  </si>
  <si>
    <t>Aron Jones</t>
  </si>
  <si>
    <t>Sandra Rees</t>
  </si>
  <si>
    <t>Charlie James</t>
  </si>
  <si>
    <t>Ross Gribble</t>
  </si>
  <si>
    <t>Si Vaughan</t>
  </si>
  <si>
    <t>Mark Eakins</t>
  </si>
  <si>
    <t>Louise Eakins</t>
  </si>
  <si>
    <t>Mike Prasad</t>
  </si>
  <si>
    <t>Alice Sullivan</t>
  </si>
  <si>
    <t>Jo Hughes-Dowdle</t>
  </si>
  <si>
    <t>Chris Francis</t>
  </si>
  <si>
    <t>Elfed Joseph</t>
  </si>
  <si>
    <t>Eiri Evans-Jones</t>
  </si>
  <si>
    <t>Nathan Flear</t>
  </si>
  <si>
    <t>Ceri Isaac</t>
  </si>
  <si>
    <t>Rob Coffey</t>
  </si>
  <si>
    <t>Nigel Morse</t>
  </si>
  <si>
    <t>Sarah Barham</t>
  </si>
  <si>
    <t>Gina Southam</t>
  </si>
  <si>
    <t>Meinir Jones</t>
  </si>
  <si>
    <t>Andrew Arran</t>
  </si>
  <si>
    <t>Christopher Jones</t>
  </si>
  <si>
    <t>David Barham</t>
  </si>
  <si>
    <t>Richard Webster</t>
  </si>
  <si>
    <t>Helen Jenkins</t>
  </si>
  <si>
    <t>Sue Davies</t>
  </si>
  <si>
    <t>Ed Davies</t>
  </si>
  <si>
    <t>Viv Kavanagh</t>
  </si>
  <si>
    <t>Shereen Lisk</t>
  </si>
  <si>
    <t>Dean Webster</t>
  </si>
  <si>
    <t>Chris Simons</t>
  </si>
  <si>
    <t>Julie Archer</t>
  </si>
  <si>
    <t>Caroline Jones</t>
  </si>
  <si>
    <t>Jamie Nobbs</t>
  </si>
  <si>
    <t>David Doherty</t>
  </si>
  <si>
    <t>Steven Burton</t>
  </si>
  <si>
    <t>Gareth Parry</t>
  </si>
  <si>
    <t>Laura Hughes-Dowdle</t>
  </si>
  <si>
    <t>Stephen Lisk</t>
  </si>
  <si>
    <t>Nerys Jones</t>
  </si>
  <si>
    <t>Emma Doolan</t>
  </si>
  <si>
    <t>Saran Lewis</t>
  </si>
  <si>
    <t>Louise Steer</t>
  </si>
  <si>
    <t>Nigel Evans</t>
  </si>
  <si>
    <t>Natalie John</t>
  </si>
  <si>
    <t>Mark Davies</t>
  </si>
  <si>
    <t>Dai Sullivan</t>
  </si>
  <si>
    <t>Rick Nugent</t>
  </si>
  <si>
    <t>Diane Ridgeway</t>
  </si>
  <si>
    <t>Peter Clement</t>
  </si>
  <si>
    <t>Philip Wallace</t>
  </si>
  <si>
    <t>Karen Dusgate</t>
  </si>
  <si>
    <t>Abbie Evans</t>
  </si>
  <si>
    <t>Name</t>
  </si>
  <si>
    <t>Ian Bamford</t>
  </si>
  <si>
    <t>Martin Nicholls</t>
  </si>
  <si>
    <t>Caroline Morgan</t>
  </si>
  <si>
    <t>Paul McNeill</t>
  </si>
  <si>
    <t>Brian MacBride</t>
  </si>
  <si>
    <t>guest</t>
  </si>
  <si>
    <t>Tim MacDermott</t>
  </si>
  <si>
    <t>Jonah Fage</t>
  </si>
  <si>
    <t>Gavin Davies</t>
  </si>
  <si>
    <t>Carl Vonk</t>
  </si>
  <si>
    <t>Darren Hall</t>
  </si>
  <si>
    <t>Chris Montenegro</t>
  </si>
  <si>
    <t>Kevin Watson</t>
  </si>
  <si>
    <t>Anna Wake</t>
  </si>
  <si>
    <t>Lorna Nutter</t>
  </si>
  <si>
    <t>Dave Williams</t>
  </si>
  <si>
    <t>Anthony Jones</t>
  </si>
  <si>
    <t>Martin Bennett</t>
  </si>
  <si>
    <t>Keith Johns</t>
  </si>
  <si>
    <t>Nathan Williams</t>
  </si>
  <si>
    <t>Katie Williams</t>
  </si>
  <si>
    <t>Kelly Bamford</t>
  </si>
  <si>
    <t>Eleanor Wood</t>
  </si>
  <si>
    <t>Ciara Dowling</t>
  </si>
  <si>
    <t>Linda Rees</t>
  </si>
  <si>
    <t>Davinder Hayer</t>
  </si>
  <si>
    <t>Alyson Heard</t>
  </si>
  <si>
    <t>Nicola Davies</t>
  </si>
  <si>
    <t>AVG</t>
  </si>
  <si>
    <t>Rhys Doyle</t>
  </si>
  <si>
    <t>Josh Sandles</t>
  </si>
  <si>
    <t>Rob Appleby</t>
  </si>
  <si>
    <t>Peter Roberts</t>
  </si>
  <si>
    <t>Adrian Bytheway</t>
  </si>
  <si>
    <t>Andrew Rees</t>
  </si>
  <si>
    <t>Philip Jones</t>
  </si>
  <si>
    <t>Mark Jenkins</t>
  </si>
  <si>
    <t>Tony Baker</t>
  </si>
  <si>
    <t>Eurig Morgan</t>
  </si>
  <si>
    <t>Alison Page</t>
  </si>
  <si>
    <t>Hannah Jones</t>
  </si>
  <si>
    <t>Julie Jones</t>
  </si>
  <si>
    <t>Jemma Wesley</t>
  </si>
  <si>
    <t>Manisha Rickards</t>
  </si>
  <si>
    <t>Ben Fox</t>
  </si>
  <si>
    <t>Christian Fox</t>
  </si>
  <si>
    <t>Paula Stockley</t>
  </si>
  <si>
    <t>Ladies Only</t>
  </si>
  <si>
    <t>Mile</t>
  </si>
  <si>
    <t>High</t>
  </si>
  <si>
    <t>Low</t>
  </si>
  <si>
    <t>Alexandra Iwanczyk</t>
  </si>
  <si>
    <t>Fran Newman</t>
  </si>
  <si>
    <t>Chris Pridmore</t>
  </si>
  <si>
    <t>Alex Heron</t>
  </si>
  <si>
    <t>Victoria Holmes</t>
  </si>
  <si>
    <t>Clare Baxter</t>
  </si>
  <si>
    <t>Andy Rees</t>
  </si>
  <si>
    <t>Laura Gilbert</t>
  </si>
  <si>
    <t>Steve Jones</t>
  </si>
  <si>
    <t>Bev Jones</t>
  </si>
  <si>
    <t>James Bennett</t>
  </si>
  <si>
    <t>Paul Jenkins</t>
  </si>
  <si>
    <t>Alan Pritchard</t>
  </si>
  <si>
    <t>Chris Snary</t>
  </si>
  <si>
    <t>Cris Arnold</t>
  </si>
  <si>
    <t>Ruth Salmon</t>
  </si>
  <si>
    <t>5k</t>
  </si>
  <si>
    <t>Francis Heron</t>
  </si>
  <si>
    <t>Sean Morgans</t>
  </si>
  <si>
    <t>Debra Thomas</t>
  </si>
  <si>
    <t>Sam Grunhut</t>
  </si>
  <si>
    <t>Nic Rowe</t>
  </si>
  <si>
    <t>Min/Mile</t>
  </si>
  <si>
    <t>Marshals</t>
  </si>
  <si>
    <t>Mark &amp; Meaghan Jenkins</t>
  </si>
  <si>
    <t>00:48:54</t>
  </si>
  <si>
    <t>Michelle Grey</t>
  </si>
  <si>
    <t>Hans Thompson</t>
  </si>
  <si>
    <t>Alice</t>
  </si>
  <si>
    <t>Alyson</t>
  </si>
  <si>
    <t>Fay</t>
  </si>
  <si>
    <t>Jenny Stanford</t>
  </si>
  <si>
    <t>Debbie Gibbs</t>
  </si>
  <si>
    <t>Michelle Thomas-Luisi</t>
  </si>
  <si>
    <t>Jia Ping Lee</t>
  </si>
  <si>
    <t>Justin Sperrin</t>
  </si>
  <si>
    <t>Terry Jones</t>
  </si>
  <si>
    <t>Vicky Davies</t>
  </si>
  <si>
    <t>Stuart Davies</t>
  </si>
  <si>
    <t>Chris Freestone</t>
  </si>
  <si>
    <t>Katie Mead</t>
  </si>
  <si>
    <t>Group</t>
  </si>
  <si>
    <t>Avg Points</t>
  </si>
  <si>
    <t>60-64</t>
  </si>
  <si>
    <t>65-69</t>
  </si>
  <si>
    <t>70-74</t>
  </si>
  <si>
    <t>75-79</t>
  </si>
  <si>
    <t>80-84</t>
  </si>
  <si>
    <t>Megan Chick</t>
  </si>
  <si>
    <t>&lt; 60</t>
  </si>
  <si>
    <t>96-100</t>
  </si>
  <si>
    <t>92-95</t>
  </si>
  <si>
    <t>85-88</t>
  </si>
  <si>
    <t>89-91</t>
  </si>
  <si>
    <t>Best 5 results to count</t>
  </si>
  <si>
    <t>The GP for 2025-2026 season has had a facelift</t>
  </si>
  <si>
    <t>It was noted that divisions were getting large, and only 20% of the numbers in each division could realistically compete for a top 3 place.</t>
  </si>
  <si>
    <t>We have reduced numbers in each division and increased divisions to 10.Thus giving more people a chance to push for a top 3 place</t>
  </si>
  <si>
    <t xml:space="preserve">Runners have been grouped, based on average points scored from the past 10 GP’s, therefor:- </t>
  </si>
  <si>
    <t>Some people’s avg points will have been affected because of things like injury, low turn out in GP, following training plans etc.</t>
  </si>
  <si>
    <r>
      <t>·</t>
    </r>
    <r>
      <rPr>
        <sz val="7"/>
        <rFont val="Times New Roman"/>
        <family val="1"/>
      </rPr>
      <t xml:space="preserve">        </t>
    </r>
    <r>
      <rPr>
        <sz val="11"/>
        <rFont val="Aptos"/>
        <family val="2"/>
      </rPr>
      <t>Best 5 out of 8 races count</t>
    </r>
  </si>
  <si>
    <r>
      <t>·</t>
    </r>
    <r>
      <rPr>
        <sz val="7"/>
        <rFont val="Times New Roman"/>
        <family val="1"/>
      </rPr>
      <t xml:space="preserve">        </t>
    </r>
    <r>
      <rPr>
        <sz val="11"/>
        <rFont val="Aptos"/>
        <family val="2"/>
      </rPr>
      <t>Only the top 3 in each division win a prize</t>
    </r>
  </si>
  <si>
    <r>
      <t>·</t>
    </r>
    <r>
      <rPr>
        <sz val="7"/>
        <rFont val="Times New Roman"/>
        <family val="1"/>
      </rPr>
      <t xml:space="preserve">        </t>
    </r>
    <r>
      <rPr>
        <sz val="11"/>
        <rFont val="Aptos"/>
        <family val="2"/>
      </rPr>
      <t>You must complete at least 4 out of 8 races to qualify for a top 3 prize.</t>
    </r>
  </si>
  <si>
    <r>
      <t>·</t>
    </r>
    <r>
      <rPr>
        <sz val="7"/>
        <rFont val="Times New Roman"/>
        <family val="1"/>
      </rPr>
      <t xml:space="preserve">        </t>
    </r>
    <r>
      <rPr>
        <sz val="11"/>
        <rFont val="Aptos"/>
        <family val="2"/>
      </rPr>
      <t>All runners are responsible for checking their own results and informing the author before the next race.</t>
    </r>
  </si>
  <si>
    <r>
      <t>·</t>
    </r>
    <r>
      <rPr>
        <sz val="7"/>
        <rFont val="Times New Roman"/>
        <family val="1"/>
      </rPr>
      <t xml:space="preserve">        </t>
    </r>
    <r>
      <rPr>
        <sz val="11"/>
        <rFont val="Aptos"/>
        <family val="2"/>
      </rPr>
      <t>You have to be a paid up member to score any points.</t>
    </r>
  </si>
  <si>
    <r>
      <t>·</t>
    </r>
    <r>
      <rPr>
        <sz val="7"/>
        <rFont val="Times New Roman"/>
        <family val="1"/>
      </rPr>
      <t xml:space="preserve">        </t>
    </r>
    <r>
      <rPr>
        <sz val="11"/>
        <rFont val="Aptos"/>
        <family val="2"/>
      </rPr>
      <t>In the event of people finishing on equal points at the end of the season, the order will be decided on:</t>
    </r>
  </si>
  <si>
    <r>
      <t>o</t>
    </r>
    <r>
      <rPr>
        <sz val="7"/>
        <rFont val="Times New Roman"/>
        <family val="1"/>
      </rPr>
      <t xml:space="preserve">   </t>
    </r>
    <r>
      <rPr>
        <sz val="11"/>
        <rFont val="Aptos"/>
        <family val="2"/>
      </rPr>
      <t>Person winning the most head to head races</t>
    </r>
  </si>
  <si>
    <r>
      <t>o</t>
    </r>
    <r>
      <rPr>
        <sz val="7"/>
        <rFont val="Times New Roman"/>
        <family val="1"/>
      </rPr>
      <t xml:space="preserve">   </t>
    </r>
    <r>
      <rPr>
        <sz val="11"/>
        <rFont val="Aptos"/>
        <family val="2"/>
      </rPr>
      <t>If 1. above equal then a joint trophy</t>
    </r>
  </si>
  <si>
    <r>
      <t>These were based on the first fixture of this season and the 2</t>
    </r>
    <r>
      <rPr>
        <vertAlign val="superscript"/>
        <sz val="11"/>
        <rFont val="Aptos"/>
        <family val="2"/>
      </rPr>
      <t>nd</t>
    </r>
    <r>
      <rPr>
        <sz val="11"/>
        <rFont val="Aptos"/>
        <family val="2"/>
      </rPr>
      <t xml:space="preserve"> – 10</t>
    </r>
    <r>
      <rPr>
        <vertAlign val="superscript"/>
        <sz val="11"/>
        <rFont val="Aptos"/>
        <family val="2"/>
      </rPr>
      <t>th</t>
    </r>
    <r>
      <rPr>
        <sz val="11"/>
        <rFont val="Aptos"/>
        <family val="2"/>
      </rPr>
      <t xml:space="preserve"> fixtures of last season.</t>
    </r>
  </si>
  <si>
    <t>Some have been placed in divisions where we think they will thrive, even though their avg is different to the division they are in.</t>
  </si>
  <si>
    <t>Please let me know if you think you are in the wrong division and I’ll do my best to explain or accommodate you.</t>
  </si>
  <si>
    <t xml:space="preserve">For every race we will also have a spot prize. This will be given to the Xth placed person in the race. </t>
  </si>
  <si>
    <t>The number will be drawn/generated once the race has started or numbers in the race are know to the officials.</t>
  </si>
  <si>
    <t>Jody Ralph</t>
  </si>
  <si>
    <t>Katie Williams (Organiser)</t>
  </si>
  <si>
    <t>Nathan Williams (Organiser)</t>
  </si>
  <si>
    <t>Lee Morris (Organiser)</t>
  </si>
  <si>
    <t>Cat</t>
  </si>
  <si>
    <t>Standard</t>
  </si>
  <si>
    <t>First</t>
  </si>
  <si>
    <t>Surname</t>
  </si>
  <si>
    <t>DOB</t>
  </si>
  <si>
    <t>Age</t>
  </si>
  <si>
    <t>Month</t>
  </si>
  <si>
    <t>Day</t>
  </si>
  <si>
    <t>Catergory</t>
  </si>
  <si>
    <t>Ian</t>
  </si>
  <si>
    <t>M</t>
  </si>
  <si>
    <t>Julie</t>
  </si>
  <si>
    <t>Archer</t>
  </si>
  <si>
    <t>F</t>
  </si>
  <si>
    <t>Cris</t>
  </si>
  <si>
    <t>Arnold</t>
  </si>
  <si>
    <t>William</t>
  </si>
  <si>
    <t>Bamford</t>
  </si>
  <si>
    <t>Kelly</t>
  </si>
  <si>
    <t>Nia</t>
  </si>
  <si>
    <t>Banfield</t>
  </si>
  <si>
    <t>David</t>
  </si>
  <si>
    <t>Barham</t>
  </si>
  <si>
    <t>Sarah</t>
  </si>
  <si>
    <t>Clare</t>
  </si>
  <si>
    <t>Baxter</t>
  </si>
  <si>
    <t>James</t>
  </si>
  <si>
    <t>Bennett</t>
  </si>
  <si>
    <t>Martin</t>
  </si>
  <si>
    <t>Adrian</t>
  </si>
  <si>
    <t>Bytheway</t>
  </si>
  <si>
    <t>Victoria</t>
  </si>
  <si>
    <t>Megan</t>
  </si>
  <si>
    <t>Chick</t>
  </si>
  <si>
    <t>Clement</t>
  </si>
  <si>
    <t>Peter</t>
  </si>
  <si>
    <t>Michelle</t>
  </si>
  <si>
    <t>Karen</t>
  </si>
  <si>
    <t>Amelia</t>
  </si>
  <si>
    <t>Cunliffe</t>
  </si>
  <si>
    <t>Bob</t>
  </si>
  <si>
    <t>Davies</t>
  </si>
  <si>
    <t>Ed</t>
  </si>
  <si>
    <t>Gavin</t>
  </si>
  <si>
    <t>Paul</t>
  </si>
  <si>
    <t>STUART</t>
  </si>
  <si>
    <t>DAVIES</t>
  </si>
  <si>
    <t>Vicky</t>
  </si>
  <si>
    <t>Doherty</t>
  </si>
  <si>
    <t>Richard</t>
  </si>
  <si>
    <t>Donne</t>
  </si>
  <si>
    <t>Dusgate</t>
  </si>
  <si>
    <t>Louise</t>
  </si>
  <si>
    <t>Eakins</t>
  </si>
  <si>
    <t>Mark</t>
  </si>
  <si>
    <t>Emma</t>
  </si>
  <si>
    <t>Edwards</t>
  </si>
  <si>
    <t>Lee</t>
  </si>
  <si>
    <t>Timothy Nigel</t>
  </si>
  <si>
    <t>Evans</t>
  </si>
  <si>
    <t>Angela</t>
  </si>
  <si>
    <t>Eiri</t>
  </si>
  <si>
    <t>Evans-Jones</t>
  </si>
  <si>
    <t>Fielding</t>
  </si>
  <si>
    <t>Nathan</t>
  </si>
  <si>
    <t>Anthony</t>
  </si>
  <si>
    <t>Fox</t>
  </si>
  <si>
    <t>Christian</t>
  </si>
  <si>
    <t>Chris</t>
  </si>
  <si>
    <t>Freestone</t>
  </si>
  <si>
    <t>Debbie</t>
  </si>
  <si>
    <t>Gibbs</t>
  </si>
  <si>
    <t>Laura</t>
  </si>
  <si>
    <t>Gilbert</t>
  </si>
  <si>
    <t>Gosney</t>
  </si>
  <si>
    <t>Grey</t>
  </si>
  <si>
    <t>Sam</t>
  </si>
  <si>
    <t>Grunhut</t>
  </si>
  <si>
    <t>Hall</t>
  </si>
  <si>
    <t>Dean</t>
  </si>
  <si>
    <t>Hardie</t>
  </si>
  <si>
    <t>Harris</t>
  </si>
  <si>
    <t>Heard</t>
  </si>
  <si>
    <t>Alex</t>
  </si>
  <si>
    <t>Heron</t>
  </si>
  <si>
    <t>Francis</t>
  </si>
  <si>
    <t>Lynn</t>
  </si>
  <si>
    <t>Holmes</t>
  </si>
  <si>
    <t>John</t>
  </si>
  <si>
    <t>Holohan</t>
  </si>
  <si>
    <t>Kim</t>
  </si>
  <si>
    <t>Jo</t>
  </si>
  <si>
    <t>Hughes-Dowdle</t>
  </si>
  <si>
    <t>Christine</t>
  </si>
  <si>
    <t>Hurdidge</t>
  </si>
  <si>
    <t>Helen</t>
  </si>
  <si>
    <t>Jenkins</t>
  </si>
  <si>
    <t>Karl</t>
  </si>
  <si>
    <t>Johns</t>
  </si>
  <si>
    <t>Stewart</t>
  </si>
  <si>
    <t>Johnson</t>
  </si>
  <si>
    <t>Jones</t>
  </si>
  <si>
    <t>Aron</t>
  </si>
  <si>
    <t>Bev</t>
  </si>
  <si>
    <t>Caroline</t>
  </si>
  <si>
    <t>Leighton</t>
  </si>
  <si>
    <t>Meinir</t>
  </si>
  <si>
    <t>Rob</t>
  </si>
  <si>
    <t>Rosemarie</t>
  </si>
  <si>
    <t>Stephen</t>
  </si>
  <si>
    <t>Steve</t>
  </si>
  <si>
    <t>Terry</t>
  </si>
  <si>
    <t>Nicola</t>
  </si>
  <si>
    <t>Julian</t>
  </si>
  <si>
    <t>Jia Ping</t>
  </si>
  <si>
    <t>Saran</t>
  </si>
  <si>
    <t>Lewis</t>
  </si>
  <si>
    <t>Shereen</t>
  </si>
  <si>
    <t>Lisk</t>
  </si>
  <si>
    <t>Arabella</t>
  </si>
  <si>
    <t>Llewelyn</t>
  </si>
  <si>
    <t>Lloyd</t>
  </si>
  <si>
    <t>Brian</t>
  </si>
  <si>
    <t>MacBride</t>
  </si>
  <si>
    <t>Tim</t>
  </si>
  <si>
    <t>MacDermott</t>
  </si>
  <si>
    <t>Deborah</t>
  </si>
  <si>
    <t>McCusker</t>
  </si>
  <si>
    <t>McLelland</t>
  </si>
  <si>
    <t>Katie</t>
  </si>
  <si>
    <t>Mead</t>
  </si>
  <si>
    <t>Morgan</t>
  </si>
  <si>
    <t>Gareth</t>
  </si>
  <si>
    <t>Sean</t>
  </si>
  <si>
    <t>Morgans</t>
  </si>
  <si>
    <t>Morris</t>
  </si>
  <si>
    <t>Fran</t>
  </si>
  <si>
    <t>Newman</t>
  </si>
  <si>
    <t>Linda</t>
  </si>
  <si>
    <t>Owens</t>
  </si>
  <si>
    <t>Parry</t>
  </si>
  <si>
    <t>Ashley</t>
  </si>
  <si>
    <t>Pascoe</t>
  </si>
  <si>
    <t>Mike</t>
  </si>
  <si>
    <t>Prasad</t>
  </si>
  <si>
    <t>Pridmore</t>
  </si>
  <si>
    <t>Alan</t>
  </si>
  <si>
    <t>Pritchard</t>
  </si>
  <si>
    <t>Jody</t>
  </si>
  <si>
    <t>Ralph</t>
  </si>
  <si>
    <t>Andy</t>
  </si>
  <si>
    <t>Rees</t>
  </si>
  <si>
    <t>Sandra</t>
  </si>
  <si>
    <t>Manisha</t>
  </si>
  <si>
    <t>Rickards</t>
  </si>
  <si>
    <t>Diane</t>
  </si>
  <si>
    <t>Ridgeway</t>
  </si>
  <si>
    <t>Roberts</t>
  </si>
  <si>
    <t>Nic</t>
  </si>
  <si>
    <t>Rowe</t>
  </si>
  <si>
    <t>Ruth</t>
  </si>
  <si>
    <t>Salmon</t>
  </si>
  <si>
    <t>Sandles</t>
  </si>
  <si>
    <t>Claire</t>
  </si>
  <si>
    <t>Scott</t>
  </si>
  <si>
    <t>Sharpe</t>
  </si>
  <si>
    <t>Simons</t>
  </si>
  <si>
    <t>Smith</t>
  </si>
  <si>
    <t>Christina</t>
  </si>
  <si>
    <t>Snary</t>
  </si>
  <si>
    <t>Gina</t>
  </si>
  <si>
    <t>Southam</t>
  </si>
  <si>
    <t>Justin</t>
  </si>
  <si>
    <t>Sperrin</t>
  </si>
  <si>
    <t>Jenny</t>
  </si>
  <si>
    <t>Stanford</t>
  </si>
  <si>
    <t>Steer</t>
  </si>
  <si>
    <t>Paula</t>
  </si>
  <si>
    <t>Stockley</t>
  </si>
  <si>
    <t>Sullivan</t>
  </si>
  <si>
    <t>Debra</t>
  </si>
  <si>
    <t>thomas</t>
  </si>
  <si>
    <t>Thomas</t>
  </si>
  <si>
    <t>Thomas-Luisi</t>
  </si>
  <si>
    <t>Hans</t>
  </si>
  <si>
    <t>Thompson</t>
  </si>
  <si>
    <t>Sharon</t>
  </si>
  <si>
    <t>Trotman</t>
  </si>
  <si>
    <t>Anna</t>
  </si>
  <si>
    <t>Wake</t>
  </si>
  <si>
    <t>Jane</t>
  </si>
  <si>
    <t>Wallace</t>
  </si>
  <si>
    <t>Philip</t>
  </si>
  <si>
    <t>Kevin</t>
  </si>
  <si>
    <t>Watson</t>
  </si>
  <si>
    <t>Dewi</t>
  </si>
  <si>
    <t>West</t>
  </si>
  <si>
    <t>Dave</t>
  </si>
  <si>
    <t>Williams</t>
  </si>
  <si>
    <t>Joy</t>
  </si>
  <si>
    <t>aaaa</t>
  </si>
  <si>
    <t>bbbb</t>
  </si>
  <si>
    <t>1M</t>
  </si>
  <si>
    <t>World Standard Times 100%</t>
  </si>
  <si>
    <t>Distance</t>
  </si>
  <si>
    <t xml:space="preserve">Platinum </t>
  </si>
  <si>
    <t xml:space="preserve">Gold </t>
  </si>
  <si>
    <t>Silver</t>
  </si>
  <si>
    <t xml:space="preserve">Bronze </t>
  </si>
  <si>
    <t>Copper</t>
  </si>
  <si>
    <t>Senior</t>
  </si>
  <si>
    <t>0-34</t>
  </si>
  <si>
    <t>35-39</t>
  </si>
  <si>
    <t>40-44</t>
  </si>
  <si>
    <t>44-49</t>
  </si>
  <si>
    <t>45-49</t>
  </si>
  <si>
    <t>50-54</t>
  </si>
  <si>
    <t>55-59</t>
  </si>
  <si>
    <t>85-89</t>
  </si>
  <si>
    <t>3k</t>
  </si>
  <si>
    <t>5M</t>
  </si>
  <si>
    <t>6M</t>
  </si>
  <si>
    <t>10k</t>
  </si>
  <si>
    <t>7M</t>
  </si>
  <si>
    <t>8M</t>
  </si>
  <si>
    <t>10M</t>
  </si>
  <si>
    <r>
      <rPr>
        <sz val="12"/>
        <color theme="1"/>
        <rFont val="Aptos Narrow"/>
        <family val="2"/>
      </rPr>
      <t>½</t>
    </r>
    <r>
      <rPr>
        <sz val="12"/>
        <color theme="1"/>
        <rFont val="Arial"/>
        <family val="2"/>
      </rPr>
      <t xml:space="preserve"> Marathon</t>
    </r>
  </si>
  <si>
    <t>20M</t>
  </si>
  <si>
    <t>Marathon</t>
  </si>
  <si>
    <t>1 mile</t>
  </si>
  <si>
    <t>½ Marathon</t>
  </si>
  <si>
    <t>Kevin &amp; Anna (organiser)</t>
  </si>
  <si>
    <t>Llanelli-Tumble Path</t>
  </si>
  <si>
    <t>Race Order</t>
  </si>
  <si>
    <t>Gorseinon Cycle Path</t>
  </si>
  <si>
    <t>00:13:21</t>
  </si>
  <si>
    <t>Meaghan Jenkins</t>
  </si>
  <si>
    <t>Rose Jones</t>
  </si>
  <si>
    <t>Fay Sharpe (organiser)</t>
  </si>
  <si>
    <t>Bronze</t>
  </si>
  <si>
    <t>mile</t>
  </si>
  <si>
    <t>00:06:27</t>
  </si>
  <si>
    <t>Caroline Jones II</t>
  </si>
  <si>
    <t>Caroline Jones I</t>
  </si>
  <si>
    <t>University Track</t>
  </si>
  <si>
    <t>Meaghan</t>
  </si>
  <si>
    <t>Jones II</t>
  </si>
  <si>
    <t>Jones I</t>
  </si>
  <si>
    <t>Bynea/Machynys Coastal Path</t>
  </si>
  <si>
    <t>Gun Time</t>
  </si>
  <si>
    <t>Re-adjusted Time</t>
  </si>
  <si>
    <t>Steve Mclelland</t>
  </si>
  <si>
    <t>Less 30mins if 10am start</t>
  </si>
  <si>
    <t>Kim &amp; John Holohan</t>
  </si>
  <si>
    <t>Paul &amp; Linda Rees</t>
  </si>
  <si>
    <t>Rose &amp; Terry Jones</t>
  </si>
  <si>
    <t>Swansea Sea Front</t>
  </si>
  <si>
    <t>Victoria Barber</t>
  </si>
  <si>
    <t>Cori Davies</t>
  </si>
  <si>
    <t>Cori</t>
  </si>
  <si>
    <t>Barber</t>
  </si>
  <si>
    <t>Arabella Llewelyn</t>
  </si>
  <si>
    <t>GP 1</t>
  </si>
  <si>
    <t>GP 2</t>
  </si>
  <si>
    <t>GP 3</t>
  </si>
  <si>
    <t>GP 4</t>
  </si>
  <si>
    <t>GP 5</t>
  </si>
  <si>
    <t>GP 6</t>
  </si>
  <si>
    <t>GP 7</t>
  </si>
  <si>
    <t>GP 8</t>
  </si>
  <si>
    <t>Dan Evans</t>
  </si>
  <si>
    <t>00:21:28</t>
  </si>
  <si>
    <t>00:23:57</t>
  </si>
  <si>
    <t>00:24:10</t>
  </si>
  <si>
    <t>00:25:46</t>
  </si>
  <si>
    <t>00:26:00</t>
  </si>
  <si>
    <t>00:26:30</t>
  </si>
  <si>
    <t>00:26:55</t>
  </si>
  <si>
    <t>00:27:05</t>
  </si>
  <si>
    <t>00:27:30</t>
  </si>
  <si>
    <t>00:27:43</t>
  </si>
  <si>
    <t>00:30:16</t>
  </si>
  <si>
    <t>00:30:40</t>
  </si>
  <si>
    <t>00:31:19</t>
  </si>
  <si>
    <t>00:31:43</t>
  </si>
  <si>
    <t>00:32:11</t>
  </si>
  <si>
    <t>Sandra rees</t>
  </si>
  <si>
    <t>00:33:22</t>
  </si>
  <si>
    <t>00:33:31</t>
  </si>
  <si>
    <t>Frances Ratcliff</t>
  </si>
  <si>
    <t>00:33:37</t>
  </si>
  <si>
    <t>00:33:51</t>
  </si>
  <si>
    <t>00:35:34</t>
  </si>
  <si>
    <t>00:36:54</t>
  </si>
  <si>
    <t>01/07/2026 Ynystawe</t>
  </si>
  <si>
    <t>Meghan Miller</t>
  </si>
  <si>
    <t>Clare Daniel</t>
  </si>
  <si>
    <t>Sophie Grunhut</t>
  </si>
  <si>
    <t>Singleton Pk - 29/07/2026</t>
  </si>
  <si>
    <t>Dan</t>
  </si>
  <si>
    <t>Frances</t>
  </si>
  <si>
    <t>Ratcliff</t>
  </si>
  <si>
    <t>Daniel</t>
  </si>
  <si>
    <t>Sophie</t>
  </si>
  <si>
    <t>Meghann</t>
  </si>
  <si>
    <t>Millership</t>
  </si>
  <si>
    <t>To win a top 3 trophy in your group</t>
  </si>
  <si>
    <t>You must complete at least 4 out of 8 races.</t>
  </si>
  <si>
    <t>Nicola Rowe</t>
  </si>
  <si>
    <t>Paula Stockley </t>
  </si>
  <si>
    <t>Chris Hurdidge</t>
  </si>
  <si>
    <t>Mark Jenkins (Organiser)</t>
  </si>
  <si>
    <t>Meghann Millership</t>
  </si>
  <si>
    <t xml:space="preserve">Arabella </t>
  </si>
  <si>
    <t>Ceri</t>
  </si>
  <si>
    <t>Isaac</t>
  </si>
  <si>
    <t>GRAND PRIX National Standards</t>
  </si>
  <si>
    <t>Emily Thomas</t>
  </si>
  <si>
    <t>Kirsty Moors</t>
  </si>
  <si>
    <t>Fay (Organiser)</t>
  </si>
  <si>
    <t>Steve Jones (tail runner)</t>
  </si>
  <si>
    <t>Chris Snary (tail Runner)</t>
  </si>
  <si>
    <t>Kirsty</t>
  </si>
  <si>
    <t>Moors</t>
  </si>
  <si>
    <t>Emily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</si>
</sst>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"/>
    <numFmt numFmtId="165" formatCode="h:mm:ss;@"/>
    <numFmt numFmtId="166" formatCode="hh:mm:ss;@"/>
    <numFmt numFmtId="167" formatCode="[$-F400]h:mm:ss\ AM/PM"/>
    <numFmt numFmtId="168" formatCode="yy"/>
    <numFmt numFmtId="169" formatCode="0.0%"/>
  </numFmts>
  <fonts count="7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indexed="8"/>
      <name val="Verdana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family val="2"/>
    </font>
    <font>
      <sz val="11"/>
      <color rgb="FF000000"/>
      <name val="Calibri"/>
      <family val="2"/>
    </font>
    <font>
      <sz val="11"/>
      <name val="Aptos"/>
      <family val="2"/>
    </font>
    <font>
      <vertAlign val="superscript"/>
      <sz val="11"/>
      <name val="Aptos"/>
      <family val="2"/>
    </font>
    <font>
      <b/>
      <sz val="11"/>
      <name val="Aptos"/>
      <family val="2"/>
    </font>
    <font>
      <sz val="11"/>
      <name val="Symbol"/>
      <family val="1"/>
      <charset val="2"/>
    </font>
    <font>
      <sz val="7"/>
      <name val="Times New Roman"/>
      <family val="1"/>
    </font>
    <font>
      <sz val="11"/>
      <name val="Courier New"/>
      <family val="3"/>
    </font>
    <font>
      <b/>
      <sz val="14"/>
      <name val="Aptos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 tint="4.9989318521683403E-2"/>
      <name val="Arial"/>
      <family val="2"/>
    </font>
    <font>
      <sz val="11"/>
      <color theme="1"/>
      <name val="Arial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9"/>
      <color rgb="FFFF0000"/>
      <name val="Arial"/>
      <family val="2"/>
    </font>
    <font>
      <sz val="12"/>
      <color theme="1"/>
      <name val="Arial"/>
      <family val="2"/>
    </font>
    <font>
      <sz val="12"/>
      <color theme="1"/>
      <name val="Aptos Narrow"/>
      <family val="2"/>
    </font>
    <font>
      <sz val="9"/>
      <color theme="1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b/>
      <sz val="11"/>
      <color rgb="FFFFFF00"/>
      <name val="Calibri"/>
      <family val="2"/>
    </font>
    <font>
      <sz val="12"/>
      <name val="Aptos"/>
      <family val="2"/>
    </font>
    <font>
      <sz val="11"/>
      <name val="Arial"/>
      <family val="2"/>
    </font>
    <font>
      <sz val="28"/>
      <name val="Arial"/>
      <family val="2"/>
    </font>
    <font>
      <sz val="12"/>
      <color rgb="FFFF0000"/>
      <name val="Calibri"/>
      <family val="2"/>
    </font>
    <font>
      <sz val="12"/>
      <color rgb="FFFF0000"/>
      <name val="Aptos"/>
      <family val="2"/>
    </font>
    <font>
      <sz val="11"/>
      <color rgb="FF212121"/>
      <name val="Aptos"/>
      <family val="2"/>
    </font>
    <font>
      <sz val="10"/>
      <color rgb="FF000000"/>
      <name val="Calibri"/>
      <family val="2"/>
    </font>
    <font>
      <b/>
      <sz val="10"/>
      <color rgb="FFFFFF00"/>
      <name val="Calibri"/>
      <family val="2"/>
    </font>
    <font>
      <b/>
      <sz val="9"/>
      <name val="Calibri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sz val="11"/>
      <color rgb="FF21212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0" tint="-0.3499862666707357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7">
    <xf numFmtId="0" fontId="0" fillId="0" borderId="0"/>
    <xf numFmtId="41" fontId="17" fillId="0" borderId="0"/>
    <xf numFmtId="43" fontId="17" fillId="0" borderId="0"/>
    <xf numFmtId="42" fontId="17" fillId="0" borderId="0"/>
    <xf numFmtId="44" fontId="17" fillId="0" borderId="0"/>
    <xf numFmtId="0" fontId="21" fillId="0" borderId="0"/>
    <xf numFmtId="0" fontId="19" fillId="0" borderId="0" applyNumberFormat="0" applyFill="0" applyBorder="0" applyProtection="0">
      <alignment vertical="top" wrapText="1"/>
    </xf>
    <xf numFmtId="0" fontId="22" fillId="0" borderId="0"/>
    <xf numFmtId="9" fontId="17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10" fillId="0" borderId="0"/>
    <xf numFmtId="0" fontId="48" fillId="0" borderId="0"/>
  </cellStyleXfs>
  <cellXfs count="503">
    <xf numFmtId="0" fontId="0" fillId="0" borderId="0" xfId="0"/>
    <xf numFmtId="0" fontId="11" fillId="0" borderId="0" xfId="0" applyFont="1"/>
    <xf numFmtId="0" fontId="10" fillId="0" borderId="1" xfId="0" applyFont="1" applyBorder="1"/>
    <xf numFmtId="0" fontId="10" fillId="0" borderId="0" xfId="0" applyFont="1"/>
    <xf numFmtId="2" fontId="18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/>
    <xf numFmtId="2" fontId="15" fillId="0" borderId="0" xfId="0" applyNumberFormat="1" applyFont="1" applyAlignment="1">
      <alignment horizontal="center"/>
    </xf>
    <xf numFmtId="0" fontId="15" fillId="2" borderId="0" xfId="0" applyFont="1" applyFill="1"/>
    <xf numFmtId="167" fontId="15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2" fontId="12" fillId="0" borderId="5" xfId="0" applyNumberFormat="1" applyFont="1" applyBorder="1" applyAlignment="1">
      <alignment horizontal="center"/>
    </xf>
    <xf numFmtId="2" fontId="12" fillId="0" borderId="6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10" fillId="0" borderId="0" xfId="0" applyFont="1" applyAlignment="1">
      <alignment vertical="center"/>
    </xf>
    <xf numFmtId="0" fontId="23" fillId="0" borderId="0" xfId="0" applyFont="1"/>
    <xf numFmtId="0" fontId="14" fillId="0" borderId="0" xfId="0" applyFont="1" applyAlignment="1">
      <alignment horizontal="center" vertical="center" wrapText="1"/>
    </xf>
    <xf numFmtId="45" fontId="10" fillId="0" borderId="0" xfId="0" applyNumberFormat="1" applyFont="1" applyAlignment="1">
      <alignment horizontal="center"/>
    </xf>
    <xf numFmtId="21" fontId="23" fillId="0" borderId="0" xfId="0" applyNumberFormat="1" applyFont="1" applyAlignment="1">
      <alignment horizontal="center"/>
    </xf>
    <xf numFmtId="0" fontId="1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4" xfId="0" applyBorder="1"/>
    <xf numFmtId="15" fontId="0" fillId="3" borderId="4" xfId="0" applyNumberForma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3" xfId="0" applyBorder="1"/>
    <xf numFmtId="0" fontId="12" fillId="0" borderId="14" xfId="0" applyFont="1" applyBorder="1" applyAlignment="1">
      <alignment horizontal="center"/>
    </xf>
    <xf numFmtId="2" fontId="12" fillId="0" borderId="14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0" borderId="15" xfId="0" applyBorder="1"/>
    <xf numFmtId="0" fontId="12" fillId="0" borderId="16" xfId="0" applyFont="1" applyBorder="1" applyAlignment="1">
      <alignment horizontal="center"/>
    </xf>
    <xf numFmtId="2" fontId="12" fillId="0" borderId="16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14" fillId="5" borderId="4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/>
    </xf>
    <xf numFmtId="0" fontId="24" fillId="3" borderId="1" xfId="0" applyFont="1" applyFill="1" applyBorder="1" applyAlignment="1">
      <alignment horizontal="center"/>
    </xf>
    <xf numFmtId="0" fontId="24" fillId="3" borderId="1" xfId="0" applyFont="1" applyFill="1" applyBorder="1"/>
    <xf numFmtId="0" fontId="24" fillId="3" borderId="13" xfId="0" applyFont="1" applyFill="1" applyBorder="1" applyAlignment="1">
      <alignment horizontal="center"/>
    </xf>
    <xf numFmtId="0" fontId="24" fillId="3" borderId="15" xfId="0" applyFont="1" applyFill="1" applyBorder="1" applyAlignment="1">
      <alignment horizontal="center"/>
    </xf>
    <xf numFmtId="0" fontId="24" fillId="3" borderId="15" xfId="0" applyFont="1" applyFill="1" applyBorder="1"/>
    <xf numFmtId="0" fontId="24" fillId="3" borderId="13" xfId="0" applyFont="1" applyFill="1" applyBorder="1"/>
    <xf numFmtId="165" fontId="15" fillId="0" borderId="0" xfId="0" applyNumberFormat="1" applyFont="1" applyAlignment="1">
      <alignment horizontal="center" vertical="top" wrapText="1"/>
    </xf>
    <xf numFmtId="0" fontId="18" fillId="0" borderId="4" xfId="0" applyFont="1" applyBorder="1" applyAlignment="1">
      <alignment horizontal="center" vertical="center"/>
    </xf>
    <xf numFmtId="2" fontId="14" fillId="0" borderId="4" xfId="0" applyNumberFormat="1" applyFont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2" fillId="0" borderId="0" xfId="0" applyFont="1" applyAlignment="1">
      <alignment vertical="center"/>
    </xf>
    <xf numFmtId="2" fontId="13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2" fontId="20" fillId="0" borderId="4" xfId="0" applyNumberFormat="1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4" borderId="4" xfId="0" applyFont="1" applyFill="1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3" xfId="0" applyFont="1" applyBorder="1" applyAlignment="1">
      <alignment horizontal="center"/>
    </xf>
    <xf numFmtId="165" fontId="11" fillId="0" borderId="3" xfId="0" applyNumberFormat="1" applyFont="1" applyBorder="1" applyAlignment="1">
      <alignment horizontal="center" vertical="top" wrapText="1"/>
    </xf>
    <xf numFmtId="1" fontId="11" fillId="0" borderId="3" xfId="0" applyNumberFormat="1" applyFont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165" fontId="11" fillId="0" borderId="1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45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65" fontId="11" fillId="0" borderId="1" xfId="0" applyNumberFormat="1" applyFont="1" applyBorder="1" applyAlignment="1">
      <alignment horizontal="center" vertical="top" wrapText="1"/>
    </xf>
    <xf numFmtId="1" fontId="11" fillId="0" borderId="1" xfId="0" applyNumberFormat="1" applyFont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65" fontId="11" fillId="0" borderId="2" xfId="0" applyNumberFormat="1" applyFont="1" applyBorder="1" applyAlignment="1">
      <alignment horizontal="center" vertical="top" wrapText="1"/>
    </xf>
    <xf numFmtId="1" fontId="11" fillId="0" borderId="2" xfId="0" applyNumberFormat="1" applyFont="1" applyBorder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/>
    </xf>
    <xf numFmtId="165" fontId="11" fillId="0" borderId="11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1" fillId="2" borderId="0" xfId="0" applyFont="1" applyFill="1"/>
    <xf numFmtId="2" fontId="11" fillId="0" borderId="0" xfId="0" applyNumberFormat="1" applyFont="1" applyAlignment="1">
      <alignment horizontal="center"/>
    </xf>
    <xf numFmtId="167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center"/>
    </xf>
    <xf numFmtId="45" fontId="12" fillId="0" borderId="2" xfId="0" applyNumberFormat="1" applyFont="1" applyBorder="1" applyAlignment="1">
      <alignment horizontal="center"/>
    </xf>
    <xf numFmtId="1" fontId="1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166" fontId="31" fillId="0" borderId="1" xfId="0" applyNumberFormat="1" applyFont="1" applyBorder="1" applyAlignment="1">
      <alignment horizontal="center"/>
    </xf>
    <xf numFmtId="1" fontId="30" fillId="0" borderId="1" xfId="0" applyNumberFormat="1" applyFont="1" applyBorder="1" applyAlignment="1">
      <alignment horizontal="center" vertical="top" wrapText="1"/>
    </xf>
    <xf numFmtId="0" fontId="30" fillId="4" borderId="1" xfId="0" applyFont="1" applyFill="1" applyBorder="1" applyAlignment="1">
      <alignment horizontal="center" vertical="top" wrapText="1"/>
    </xf>
    <xf numFmtId="45" fontId="29" fillId="0" borderId="1" xfId="0" applyNumberFormat="1" applyFont="1" applyBorder="1" applyAlignment="1">
      <alignment horizontal="center"/>
    </xf>
    <xf numFmtId="166" fontId="31" fillId="0" borderId="2" xfId="0" applyNumberFormat="1" applyFont="1" applyBorder="1" applyAlignment="1">
      <alignment horizontal="center"/>
    </xf>
    <xf numFmtId="1" fontId="30" fillId="0" borderId="2" xfId="0" applyNumberFormat="1" applyFont="1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0" fontId="11" fillId="5" borderId="3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45" fontId="12" fillId="0" borderId="3" xfId="0" applyNumberFormat="1" applyFont="1" applyBorder="1" applyAlignment="1">
      <alignment horizontal="center"/>
    </xf>
    <xf numFmtId="0" fontId="26" fillId="0" borderId="0" xfId="0" applyFont="1" applyAlignment="1">
      <alignment vertical="center"/>
    </xf>
    <xf numFmtId="45" fontId="29" fillId="0" borderId="3" xfId="0" applyNumberFormat="1" applyFont="1" applyBorder="1" applyAlignment="1">
      <alignment horizontal="center"/>
    </xf>
    <xf numFmtId="0" fontId="15" fillId="0" borderId="1" xfId="0" applyFont="1" applyBorder="1"/>
    <xf numFmtId="0" fontId="15" fillId="0" borderId="2" xfId="0" applyFont="1" applyBorder="1"/>
    <xf numFmtId="0" fontId="29" fillId="0" borderId="3" xfId="0" applyFont="1" applyBorder="1" applyAlignment="1">
      <alignment horizontal="center"/>
    </xf>
    <xf numFmtId="166" fontId="31" fillId="0" borderId="3" xfId="0" applyNumberFormat="1" applyFont="1" applyBorder="1" applyAlignment="1">
      <alignment horizontal="center"/>
    </xf>
    <xf numFmtId="1" fontId="30" fillId="0" borderId="3" xfId="0" applyNumberFormat="1" applyFont="1" applyBorder="1" applyAlignment="1">
      <alignment horizontal="center" vertical="top" wrapText="1"/>
    </xf>
    <xf numFmtId="0" fontId="30" fillId="4" borderId="3" xfId="0" applyFont="1" applyFill="1" applyBorder="1" applyAlignment="1">
      <alignment horizontal="center" vertical="top" wrapText="1"/>
    </xf>
    <xf numFmtId="0" fontId="29" fillId="0" borderId="2" xfId="0" applyFont="1" applyBorder="1" applyAlignment="1">
      <alignment horizontal="center"/>
    </xf>
    <xf numFmtId="0" fontId="30" fillId="4" borderId="2" xfId="0" applyFont="1" applyFill="1" applyBorder="1" applyAlignment="1">
      <alignment horizontal="center" vertical="top" wrapText="1"/>
    </xf>
    <xf numFmtId="0" fontId="15" fillId="0" borderId="3" xfId="0" applyFont="1" applyBorder="1"/>
    <xf numFmtId="0" fontId="15" fillId="0" borderId="1" xfId="0" applyFont="1" applyBorder="1" applyAlignment="1">
      <alignment horizontal="center"/>
    </xf>
    <xf numFmtId="0" fontId="32" fillId="0" borderId="0" xfId="0" applyFont="1"/>
    <xf numFmtId="0" fontId="11" fillId="6" borderId="8" xfId="0" applyFont="1" applyFill="1" applyBorder="1"/>
    <xf numFmtId="0" fontId="15" fillId="6" borderId="0" xfId="0" applyFont="1" applyFill="1"/>
    <xf numFmtId="0" fontId="15" fillId="0" borderId="12" xfId="0" applyFont="1" applyBorder="1"/>
    <xf numFmtId="0" fontId="0" fillId="0" borderId="8" xfId="0" applyBorder="1"/>
    <xf numFmtId="0" fontId="23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2" fillId="6" borderId="8" xfId="0" applyFont="1" applyFill="1" applyBorder="1" applyAlignment="1">
      <alignment horizontal="center"/>
    </xf>
    <xf numFmtId="165" fontId="12" fillId="6" borderId="8" xfId="0" applyNumberFormat="1" applyFont="1" applyFill="1" applyBorder="1" applyAlignment="1">
      <alignment horizontal="right"/>
    </xf>
    <xf numFmtId="0" fontId="12" fillId="6" borderId="0" xfId="0" applyFont="1" applyFill="1" applyAlignment="1">
      <alignment horizontal="center"/>
    </xf>
    <xf numFmtId="165" fontId="12" fillId="6" borderId="0" xfId="0" applyNumberFormat="1" applyFont="1" applyFill="1" applyAlignment="1">
      <alignment horizontal="right"/>
    </xf>
    <xf numFmtId="2" fontId="26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33" fillId="0" borderId="1" xfId="0" applyFont="1" applyBorder="1" applyAlignment="1">
      <alignment horizontal="center" wrapText="1"/>
    </xf>
    <xf numFmtId="0" fontId="33" fillId="0" borderId="4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  <xf numFmtId="0" fontId="33" fillId="3" borderId="4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166" fontId="27" fillId="0" borderId="3" xfId="0" applyNumberFormat="1" applyFont="1" applyBorder="1" applyAlignment="1">
      <alignment horizontal="center"/>
    </xf>
    <xf numFmtId="1" fontId="28" fillId="0" borderId="3" xfId="0" applyNumberFormat="1" applyFont="1" applyBorder="1" applyAlignment="1">
      <alignment horizontal="center" vertical="top" wrapText="1"/>
    </xf>
    <xf numFmtId="0" fontId="28" fillId="4" borderId="3" xfId="0" applyFont="1" applyFill="1" applyBorder="1" applyAlignment="1">
      <alignment horizontal="center" vertical="top" wrapText="1"/>
    </xf>
    <xf numFmtId="165" fontId="28" fillId="0" borderId="1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1" fontId="28" fillId="0" borderId="1" xfId="0" applyNumberFormat="1" applyFont="1" applyBorder="1" applyAlignment="1">
      <alignment horizontal="center"/>
    </xf>
    <xf numFmtId="45" fontId="25" fillId="0" borderId="1" xfId="0" applyNumberFormat="1" applyFont="1" applyBorder="1" applyAlignment="1">
      <alignment horizontal="center"/>
    </xf>
    <xf numFmtId="0" fontId="28" fillId="3" borderId="3" xfId="0" applyFont="1" applyFill="1" applyBorder="1" applyAlignment="1">
      <alignment horizontal="center"/>
    </xf>
    <xf numFmtId="0" fontId="28" fillId="3" borderId="3" xfId="0" applyFont="1" applyFill="1" applyBorder="1"/>
    <xf numFmtId="166" fontId="27" fillId="3" borderId="3" xfId="0" applyNumberFormat="1" applyFont="1" applyFill="1" applyBorder="1" applyAlignment="1">
      <alignment horizontal="center"/>
    </xf>
    <xf numFmtId="0" fontId="28" fillId="0" borderId="0" xfId="0" applyFont="1"/>
    <xf numFmtId="166" fontId="27" fillId="0" borderId="1" xfId="0" applyNumberFormat="1" applyFont="1" applyBorder="1" applyAlignment="1">
      <alignment horizontal="center"/>
    </xf>
    <xf numFmtId="1" fontId="28" fillId="0" borderId="1" xfId="0" applyNumberFormat="1" applyFont="1" applyBorder="1" applyAlignment="1">
      <alignment horizontal="center" vertical="top" wrapText="1"/>
    </xf>
    <xf numFmtId="0" fontId="28" fillId="4" borderId="1" xfId="0" applyFont="1" applyFill="1" applyBorder="1" applyAlignment="1">
      <alignment horizontal="center" vertical="top" wrapText="1"/>
    </xf>
    <xf numFmtId="0" fontId="25" fillId="0" borderId="11" xfId="0" applyFont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/>
    </xf>
    <xf numFmtId="0" fontId="28" fillId="3" borderId="1" xfId="0" applyFont="1" applyFill="1" applyBorder="1"/>
    <xf numFmtId="166" fontId="27" fillId="3" borderId="1" xfId="0" applyNumberFormat="1" applyFont="1" applyFill="1" applyBorder="1" applyAlignment="1">
      <alignment horizontal="center"/>
    </xf>
    <xf numFmtId="165" fontId="28" fillId="0" borderId="11" xfId="0" applyNumberFormat="1" applyFont="1" applyBorder="1" applyAlignment="1">
      <alignment horizontal="center" vertical="center"/>
    </xf>
    <xf numFmtId="0" fontId="28" fillId="4" borderId="1" xfId="0" applyFont="1" applyFill="1" applyBorder="1" applyAlignment="1">
      <alignment horizontal="center"/>
    </xf>
    <xf numFmtId="0" fontId="28" fillId="0" borderId="11" xfId="0" applyFont="1" applyBorder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0" fontId="28" fillId="3" borderId="2" xfId="0" applyFont="1" applyFill="1" applyBorder="1" applyAlignment="1">
      <alignment horizontal="center"/>
    </xf>
    <xf numFmtId="0" fontId="28" fillId="3" borderId="2" xfId="0" applyFont="1" applyFill="1" applyBorder="1"/>
    <xf numFmtId="166" fontId="27" fillId="3" borderId="2" xfId="0" applyNumberFormat="1" applyFont="1" applyFill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2" borderId="0" xfId="0" applyFont="1" applyFill="1"/>
    <xf numFmtId="2" fontId="28" fillId="0" borderId="0" xfId="0" applyNumberFormat="1" applyFont="1" applyAlignment="1">
      <alignment horizontal="center"/>
    </xf>
    <xf numFmtId="167" fontId="28" fillId="0" borderId="0" xfId="0" applyNumberFormat="1" applyFont="1" applyAlignment="1">
      <alignment horizontal="right"/>
    </xf>
    <xf numFmtId="0" fontId="26" fillId="0" borderId="4" xfId="0" applyFont="1" applyBorder="1" applyAlignment="1">
      <alignment horizontal="center" vertical="center"/>
    </xf>
    <xf numFmtId="0" fontId="33" fillId="4" borderId="4" xfId="0" applyFont="1" applyFill="1" applyBorder="1" applyAlignment="1">
      <alignment horizontal="center" vertical="center"/>
    </xf>
    <xf numFmtId="166" fontId="27" fillId="0" borderId="0" xfId="0" applyNumberFormat="1" applyFont="1" applyAlignment="1">
      <alignment horizontal="left"/>
    </xf>
    <xf numFmtId="0" fontId="28" fillId="0" borderId="0" xfId="0" applyFont="1" applyAlignment="1">
      <alignment horizontal="left"/>
    </xf>
    <xf numFmtId="166" fontId="34" fillId="0" borderId="0" xfId="0" applyNumberFormat="1" applyFont="1" applyAlignment="1">
      <alignment horizontal="left"/>
    </xf>
    <xf numFmtId="0" fontId="33" fillId="0" borderId="4" xfId="0" applyFont="1" applyBorder="1" applyAlignment="1">
      <alignment vertical="center" wrapText="1"/>
    </xf>
    <xf numFmtId="0" fontId="35" fillId="5" borderId="1" xfId="0" applyFont="1" applyFill="1" applyBorder="1"/>
    <xf numFmtId="21" fontId="35" fillId="5" borderId="1" xfId="0" applyNumberFormat="1" applyFont="1" applyFill="1" applyBorder="1"/>
    <xf numFmtId="0" fontId="15" fillId="6" borderId="8" xfId="0" applyFont="1" applyFill="1" applyBorder="1"/>
    <xf numFmtId="0" fontId="11" fillId="8" borderId="1" xfId="0" applyFont="1" applyFill="1" applyBorder="1"/>
    <xf numFmtId="21" fontId="12" fillId="8" borderId="1" xfId="0" applyNumberFormat="1" applyFont="1" applyFill="1" applyBorder="1"/>
    <xf numFmtId="165" fontId="12" fillId="8" borderId="1" xfId="0" applyNumberFormat="1" applyFont="1" applyFill="1" applyBorder="1" applyAlignment="1">
      <alignment horizontal="right"/>
    </xf>
    <xf numFmtId="0" fontId="11" fillId="8" borderId="2" xfId="0" applyFont="1" applyFill="1" applyBorder="1"/>
    <xf numFmtId="165" fontId="12" fillId="8" borderId="2" xfId="0" applyNumberFormat="1" applyFont="1" applyFill="1" applyBorder="1" applyAlignment="1">
      <alignment horizontal="right"/>
    </xf>
    <xf numFmtId="0" fontId="20" fillId="8" borderId="4" xfId="0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left" vertical="center"/>
    </xf>
    <xf numFmtId="0" fontId="11" fillId="8" borderId="1" xfId="0" applyFont="1" applyFill="1" applyBorder="1" applyAlignment="1">
      <alignment horizontal="left"/>
    </xf>
    <xf numFmtId="0" fontId="12" fillId="8" borderId="1" xfId="0" applyFont="1" applyFill="1" applyBorder="1" applyAlignment="1">
      <alignment horizontal="left"/>
    </xf>
    <xf numFmtId="0" fontId="12" fillId="8" borderId="2" xfId="0" applyFont="1" applyFill="1" applyBorder="1" applyAlignment="1">
      <alignment horizontal="left"/>
    </xf>
    <xf numFmtId="21" fontId="12" fillId="0" borderId="1" xfId="0" applyNumberFormat="1" applyFont="1" applyBorder="1"/>
    <xf numFmtId="22" fontId="25" fillId="6" borderId="0" xfId="0" applyNumberFormat="1" applyFont="1" applyFill="1"/>
    <xf numFmtId="0" fontId="27" fillId="6" borderId="6" xfId="0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/>
    </xf>
    <xf numFmtId="0" fontId="4" fillId="0" borderId="3" xfId="14" applyBorder="1"/>
    <xf numFmtId="0" fontId="4" fillId="0" borderId="1" xfId="14" applyBorder="1"/>
    <xf numFmtId="0" fontId="25" fillId="6" borderId="0" xfId="0" applyFont="1" applyFill="1" applyAlignment="1">
      <alignment horizontal="center"/>
    </xf>
    <xf numFmtId="0" fontId="26" fillId="6" borderId="0" xfId="0" applyFont="1" applyFill="1" applyAlignment="1">
      <alignment vertical="center"/>
    </xf>
    <xf numFmtId="0" fontId="25" fillId="6" borderId="0" xfId="0" applyFont="1" applyFill="1" applyAlignment="1">
      <alignment vertical="center"/>
    </xf>
    <xf numFmtId="0" fontId="26" fillId="6" borderId="0" xfId="0" applyFont="1" applyFill="1" applyAlignment="1">
      <alignment horizontal="left" vertical="center"/>
    </xf>
    <xf numFmtId="0" fontId="25" fillId="6" borderId="0" xfId="0" applyFont="1" applyFill="1" applyAlignment="1">
      <alignment horizontal="center" vertical="center"/>
    </xf>
    <xf numFmtId="0" fontId="25" fillId="6" borderId="0" xfId="0" applyFont="1" applyFill="1"/>
    <xf numFmtId="0" fontId="26" fillId="6" borderId="7" xfId="0" applyFont="1" applyFill="1" applyBorder="1" applyAlignment="1">
      <alignment horizontal="center" vertical="center"/>
    </xf>
    <xf numFmtId="0" fontId="26" fillId="6" borderId="19" xfId="0" applyFont="1" applyFill="1" applyBorder="1" applyAlignment="1">
      <alignment horizontal="center" vertical="center"/>
    </xf>
    <xf numFmtId="0" fontId="27" fillId="6" borderId="22" xfId="0" applyFont="1" applyFill="1" applyBorder="1" applyAlignment="1">
      <alignment horizontal="center" vertical="center"/>
    </xf>
    <xf numFmtId="22" fontId="25" fillId="6" borderId="24" xfId="0" applyNumberFormat="1" applyFont="1" applyFill="1" applyBorder="1"/>
    <xf numFmtId="0" fontId="27" fillId="6" borderId="5" xfId="0" applyFont="1" applyFill="1" applyBorder="1" applyAlignment="1">
      <alignment horizontal="center" vertical="center"/>
    </xf>
    <xf numFmtId="0" fontId="36" fillId="6" borderId="23" xfId="0" applyFont="1" applyFill="1" applyBorder="1"/>
    <xf numFmtId="0" fontId="36" fillId="6" borderId="24" xfId="0" applyFont="1" applyFill="1" applyBorder="1"/>
    <xf numFmtId="22" fontId="25" fillId="6" borderId="23" xfId="0" applyNumberFormat="1" applyFont="1" applyFill="1" applyBorder="1"/>
    <xf numFmtId="0" fontId="36" fillId="6" borderId="0" xfId="0" applyFont="1" applyFill="1"/>
    <xf numFmtId="0" fontId="36" fillId="6" borderId="25" xfId="0" applyFont="1" applyFill="1" applyBorder="1"/>
    <xf numFmtId="22" fontId="25" fillId="6" borderId="25" xfId="0" applyNumberFormat="1" applyFont="1" applyFill="1" applyBorder="1"/>
    <xf numFmtId="0" fontId="37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horizontal="left" vertical="center" indent="4"/>
    </xf>
    <xf numFmtId="0" fontId="42" fillId="0" borderId="0" xfId="0" applyFont="1" applyAlignment="1">
      <alignment horizontal="left" vertical="center" indent="9"/>
    </xf>
    <xf numFmtId="0" fontId="43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0" fontId="27" fillId="0" borderId="1" xfId="14" applyFont="1" applyBorder="1"/>
    <xf numFmtId="0" fontId="27" fillId="0" borderId="2" xfId="14" applyFont="1" applyBorder="1"/>
    <xf numFmtId="0" fontId="35" fillId="0" borderId="9" xfId="0" applyFont="1" applyBorder="1"/>
    <xf numFmtId="0" fontId="35" fillId="0" borderId="10" xfId="0" applyFont="1" applyBorder="1"/>
    <xf numFmtId="1" fontId="30" fillId="0" borderId="26" xfId="0" applyNumberFormat="1" applyFont="1" applyBorder="1" applyAlignment="1">
      <alignment horizontal="center"/>
    </xf>
    <xf numFmtId="1" fontId="30" fillId="0" borderId="11" xfId="0" applyNumberFormat="1" applyFont="1" applyBorder="1" applyAlignment="1">
      <alignment horizontal="center"/>
    </xf>
    <xf numFmtId="0" fontId="27" fillId="0" borderId="3" xfId="14" applyFont="1" applyBorder="1"/>
    <xf numFmtId="0" fontId="28" fillId="0" borderId="1" xfId="0" applyFont="1" applyBorder="1"/>
    <xf numFmtId="0" fontId="30" fillId="0" borderId="1" xfId="0" applyFont="1" applyBorder="1" applyAlignment="1">
      <alignment horizontal="center" vertical="top"/>
    </xf>
    <xf numFmtId="0" fontId="36" fillId="6" borderId="1" xfId="0" applyFont="1" applyFill="1" applyBorder="1"/>
    <xf numFmtId="21" fontId="25" fillId="0" borderId="1" xfId="0" applyNumberFormat="1" applyFont="1" applyBorder="1"/>
    <xf numFmtId="0" fontId="28" fillId="0" borderId="2" xfId="0" applyFont="1" applyBorder="1"/>
    <xf numFmtId="0" fontId="30" fillId="0" borderId="11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1" fontId="30" fillId="0" borderId="2" xfId="0" applyNumberFormat="1" applyFont="1" applyBorder="1" applyAlignment="1">
      <alignment horizontal="center"/>
    </xf>
    <xf numFmtId="45" fontId="29" fillId="0" borderId="2" xfId="0" applyNumberFormat="1" applyFont="1" applyBorder="1" applyAlignment="1">
      <alignment horizontal="center"/>
    </xf>
    <xf numFmtId="0" fontId="28" fillId="6" borderId="1" xfId="0" applyFont="1" applyFill="1" applyBorder="1"/>
    <xf numFmtId="0" fontId="29" fillId="0" borderId="3" xfId="0" applyFont="1" applyBorder="1"/>
    <xf numFmtId="21" fontId="29" fillId="0" borderId="1" xfId="0" applyNumberFormat="1" applyFont="1" applyBorder="1"/>
    <xf numFmtId="0" fontId="29" fillId="0" borderId="1" xfId="0" applyFont="1" applyBorder="1"/>
    <xf numFmtId="0" fontId="30" fillId="0" borderId="1" xfId="0" applyFont="1" applyBorder="1"/>
    <xf numFmtId="0" fontId="29" fillId="0" borderId="2" xfId="0" applyFont="1" applyBorder="1"/>
    <xf numFmtId="21" fontId="29" fillId="0" borderId="2" xfId="0" applyNumberFormat="1" applyFont="1" applyBorder="1"/>
    <xf numFmtId="0" fontId="18" fillId="0" borderId="4" xfId="0" applyFont="1" applyBorder="1"/>
    <xf numFmtId="0" fontId="44" fillId="6" borderId="4" xfId="0" applyFont="1" applyFill="1" applyBorder="1"/>
    <xf numFmtId="0" fontId="45" fillId="6" borderId="4" xfId="0" applyFont="1" applyFill="1" applyBorder="1"/>
    <xf numFmtId="0" fontId="45" fillId="0" borderId="4" xfId="0" applyFont="1" applyBorder="1"/>
    <xf numFmtId="0" fontId="45" fillId="0" borderId="10" xfId="0" applyFont="1" applyBorder="1" applyAlignment="1">
      <alignment horizontal="center"/>
    </xf>
    <xf numFmtId="14" fontId="32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14" fontId="46" fillId="0" borderId="0" xfId="0" applyNumberFormat="1" applyFont="1"/>
    <xf numFmtId="0" fontId="18" fillId="0" borderId="0" xfId="0" applyFont="1"/>
    <xf numFmtId="0" fontId="47" fillId="0" borderId="1" xfId="0" applyFont="1" applyBorder="1" applyAlignment="1">
      <alignment horizontal="left" wrapText="1"/>
    </xf>
    <xf numFmtId="168" fontId="32" fillId="0" borderId="1" xfId="0" applyNumberFormat="1" applyFont="1" applyBorder="1" applyAlignment="1">
      <alignment horizontal="center"/>
    </xf>
    <xf numFmtId="0" fontId="47" fillId="0" borderId="1" xfId="0" applyFont="1" applyBorder="1"/>
    <xf numFmtId="0" fontId="32" fillId="0" borderId="1" xfId="0" applyFont="1" applyBorder="1" applyAlignment="1">
      <alignment horizontal="left" wrapText="1"/>
    </xf>
    <xf numFmtId="0" fontId="32" fillId="0" borderId="1" xfId="0" applyFont="1" applyBorder="1"/>
    <xf numFmtId="0" fontId="46" fillId="0" borderId="0" xfId="0" applyFont="1"/>
    <xf numFmtId="0" fontId="23" fillId="0" borderId="0" xfId="16" applyFont="1" applyAlignment="1">
      <alignment vertical="center"/>
    </xf>
    <xf numFmtId="0" fontId="23" fillId="0" borderId="0" xfId="16" applyFont="1" applyAlignment="1">
      <alignment horizontal="center" vertical="center"/>
    </xf>
    <xf numFmtId="169" fontId="23" fillId="0" borderId="0" xfId="16" applyNumberFormat="1" applyFont="1" applyAlignment="1">
      <alignment vertical="center"/>
    </xf>
    <xf numFmtId="169" fontId="23" fillId="0" borderId="0" xfId="16" applyNumberFormat="1" applyFont="1"/>
    <xf numFmtId="0" fontId="23" fillId="0" borderId="0" xfId="16" applyFont="1"/>
    <xf numFmtId="0" fontId="32" fillId="9" borderId="27" xfId="16" applyFont="1" applyFill="1" applyBorder="1" applyAlignment="1">
      <alignment horizontal="center" vertical="center"/>
    </xf>
    <xf numFmtId="0" fontId="32" fillId="0" borderId="0" xfId="16" applyFont="1" applyAlignment="1">
      <alignment vertical="center"/>
    </xf>
    <xf numFmtId="0" fontId="23" fillId="0" borderId="0" xfId="16" applyFont="1" applyAlignment="1">
      <alignment horizontal="right"/>
    </xf>
    <xf numFmtId="0" fontId="23" fillId="11" borderId="27" xfId="16" applyFont="1" applyFill="1" applyBorder="1" applyAlignment="1">
      <alignment horizontal="center" vertical="center" wrapText="1"/>
    </xf>
    <xf numFmtId="0" fontId="23" fillId="0" borderId="27" xfId="16" applyFont="1" applyBorder="1" applyAlignment="1">
      <alignment horizontal="center" vertical="center"/>
    </xf>
    <xf numFmtId="0" fontId="23" fillId="0" borderId="27" xfId="16" applyFont="1" applyBorder="1" applyAlignment="1">
      <alignment horizontal="center" vertical="center" wrapText="1"/>
    </xf>
    <xf numFmtId="0" fontId="49" fillId="0" borderId="0" xfId="16" applyFont="1" applyAlignment="1">
      <alignment horizontal="left" vertical="center" indent="1"/>
    </xf>
    <xf numFmtId="47" fontId="23" fillId="0" borderId="27" xfId="16" applyNumberFormat="1" applyFont="1" applyBorder="1" applyAlignment="1">
      <alignment vertical="center"/>
    </xf>
    <xf numFmtId="21" fontId="23" fillId="0" borderId="27" xfId="16" applyNumberFormat="1" applyFont="1" applyBorder="1" applyAlignment="1">
      <alignment horizontal="center" vertical="center"/>
    </xf>
    <xf numFmtId="0" fontId="50" fillId="0" borderId="0" xfId="16" applyFont="1" applyAlignment="1">
      <alignment vertical="center"/>
    </xf>
    <xf numFmtId="9" fontId="23" fillId="0" borderId="0" xfId="16" applyNumberFormat="1" applyFont="1" applyAlignment="1">
      <alignment horizontal="center" vertical="center"/>
    </xf>
    <xf numFmtId="169" fontId="23" fillId="0" borderId="0" xfId="16" applyNumberFormat="1" applyFont="1" applyAlignment="1">
      <alignment horizontal="center" vertical="center"/>
    </xf>
    <xf numFmtId="21" fontId="23" fillId="0" borderId="30" xfId="16" applyNumberFormat="1" applyFont="1" applyBorder="1" applyAlignment="1">
      <alignment horizontal="center" vertical="center"/>
    </xf>
    <xf numFmtId="0" fontId="23" fillId="0" borderId="30" xfId="16" applyFont="1" applyBorder="1" applyAlignment="1">
      <alignment horizontal="center" vertical="center"/>
    </xf>
    <xf numFmtId="0" fontId="23" fillId="0" borderId="31" xfId="16" applyFont="1" applyBorder="1" applyAlignment="1">
      <alignment vertical="center"/>
    </xf>
    <xf numFmtId="21" fontId="51" fillId="0" borderId="31" xfId="16" applyNumberFormat="1" applyFont="1" applyBorder="1" applyAlignment="1">
      <alignment horizontal="center" vertical="center"/>
    </xf>
    <xf numFmtId="0" fontId="23" fillId="0" borderId="31" xfId="16" applyFont="1" applyBorder="1" applyAlignment="1">
      <alignment horizontal="center" vertical="center"/>
    </xf>
    <xf numFmtId="0" fontId="32" fillId="9" borderId="32" xfId="16" applyFont="1" applyFill="1" applyBorder="1" applyAlignment="1">
      <alignment horizontal="center" vertical="center"/>
    </xf>
    <xf numFmtId="21" fontId="23" fillId="0" borderId="0" xfId="16" applyNumberFormat="1" applyFont="1" applyAlignment="1">
      <alignment horizontal="center" vertical="center"/>
    </xf>
    <xf numFmtId="0" fontId="48" fillId="9" borderId="27" xfId="16" applyFill="1" applyBorder="1" applyAlignment="1">
      <alignment horizontal="center" vertical="center"/>
    </xf>
    <xf numFmtId="0" fontId="23" fillId="0" borderId="0" xfId="16" applyFont="1" applyAlignment="1">
      <alignment horizontal="center"/>
    </xf>
    <xf numFmtId="169" fontId="54" fillId="0" borderId="0" xfId="16" applyNumberFormat="1" applyFont="1"/>
    <xf numFmtId="0" fontId="54" fillId="0" borderId="0" xfId="16" applyFont="1" applyAlignment="1">
      <alignment horizontal="right"/>
    </xf>
    <xf numFmtId="47" fontId="23" fillId="0" borderId="0" xfId="16" applyNumberFormat="1" applyFont="1" applyAlignment="1">
      <alignment vertical="center"/>
    </xf>
    <xf numFmtId="0" fontId="54" fillId="0" borderId="0" xfId="16" applyFont="1" applyAlignment="1">
      <alignment horizontal="center"/>
    </xf>
    <xf numFmtId="21" fontId="29" fillId="0" borderId="3" xfId="0" applyNumberFormat="1" applyFont="1" applyBorder="1"/>
    <xf numFmtId="0" fontId="30" fillId="0" borderId="3" xfId="0" applyFont="1" applyBorder="1"/>
    <xf numFmtId="0" fontId="30" fillId="0" borderId="2" xfId="0" applyFont="1" applyBorder="1"/>
    <xf numFmtId="0" fontId="29" fillId="0" borderId="0" xfId="0" applyFont="1" applyAlignment="1">
      <alignment vertical="center"/>
    </xf>
    <xf numFmtId="2" fontId="56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55" fillId="0" borderId="3" xfId="0" applyFont="1" applyBorder="1" applyAlignment="1">
      <alignment horizontal="center" vertical="center" wrapText="1"/>
    </xf>
    <xf numFmtId="0" fontId="55" fillId="0" borderId="0" xfId="0" applyFont="1"/>
    <xf numFmtId="0" fontId="30" fillId="0" borderId="0" xfId="0" applyFont="1"/>
    <xf numFmtId="0" fontId="31" fillId="0" borderId="0" xfId="0" applyFont="1"/>
    <xf numFmtId="0" fontId="29" fillId="0" borderId="0" xfId="0" applyFont="1"/>
    <xf numFmtId="0" fontId="56" fillId="0" borderId="4" xfId="0" applyFont="1" applyBorder="1" applyAlignment="1">
      <alignment horizontal="center"/>
    </xf>
    <xf numFmtId="2" fontId="55" fillId="0" borderId="4" xfId="0" applyNumberFormat="1" applyFont="1" applyBorder="1" applyAlignment="1">
      <alignment horizontal="center"/>
    </xf>
    <xf numFmtId="0" fontId="55" fillId="0" borderId="4" xfId="0" applyFont="1" applyBorder="1" applyAlignment="1">
      <alignment horizontal="center"/>
    </xf>
    <xf numFmtId="0" fontId="55" fillId="4" borderId="4" xfId="0" applyFont="1" applyFill="1" applyBorder="1" applyAlignment="1">
      <alignment horizontal="center"/>
    </xf>
    <xf numFmtId="0" fontId="55" fillId="0" borderId="1" xfId="0" applyFont="1" applyBorder="1" applyAlignment="1">
      <alignment horizontal="center" wrapText="1"/>
    </xf>
    <xf numFmtId="0" fontId="55" fillId="0" borderId="3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55" fillId="5" borderId="4" xfId="0" applyFont="1" applyFill="1" applyBorder="1" applyAlignment="1">
      <alignment horizontal="center" vertical="center"/>
    </xf>
    <xf numFmtId="0" fontId="56" fillId="5" borderId="4" xfId="0" applyFont="1" applyFill="1" applyBorder="1" applyAlignment="1">
      <alignment horizontal="center" vertical="center"/>
    </xf>
    <xf numFmtId="165" fontId="30" fillId="0" borderId="0" xfId="0" applyNumberFormat="1" applyFont="1" applyAlignment="1">
      <alignment horizontal="center" vertical="center" wrapText="1"/>
    </xf>
    <xf numFmtId="1" fontId="30" fillId="0" borderId="3" xfId="0" applyNumberFormat="1" applyFont="1" applyBorder="1" applyAlignment="1">
      <alignment horizontal="center"/>
    </xf>
    <xf numFmtId="0" fontId="30" fillId="5" borderId="3" xfId="0" applyFont="1" applyFill="1" applyBorder="1" applyAlignment="1">
      <alignment horizontal="center"/>
    </xf>
    <xf numFmtId="0" fontId="31" fillId="5" borderId="3" xfId="0" applyFont="1" applyFill="1" applyBorder="1"/>
    <xf numFmtId="166" fontId="31" fillId="5" borderId="3" xfId="0" applyNumberFormat="1" applyFont="1" applyFill="1" applyBorder="1" applyAlignment="1">
      <alignment horizontal="center"/>
    </xf>
    <xf numFmtId="0" fontId="29" fillId="0" borderId="0" xfId="0" applyFont="1" applyAlignment="1">
      <alignment horizontal="center" vertical="center" wrapText="1"/>
    </xf>
    <xf numFmtId="1" fontId="30" fillId="0" borderId="1" xfId="0" applyNumberFormat="1" applyFont="1" applyBorder="1" applyAlignment="1">
      <alignment horizontal="center"/>
    </xf>
    <xf numFmtId="0" fontId="30" fillId="5" borderId="1" xfId="0" applyFont="1" applyFill="1" applyBorder="1" applyAlignment="1">
      <alignment horizontal="center"/>
    </xf>
    <xf numFmtId="0" fontId="31" fillId="5" borderId="1" xfId="0" applyFont="1" applyFill="1" applyBorder="1"/>
    <xf numFmtId="166" fontId="31" fillId="5" borderId="1" xfId="0" applyNumberFormat="1" applyFont="1" applyFill="1" applyBorder="1" applyAlignment="1">
      <alignment horizontal="center"/>
    </xf>
    <xf numFmtId="165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5" borderId="2" xfId="0" applyFont="1" applyFill="1" applyBorder="1" applyAlignment="1">
      <alignment horizontal="center"/>
    </xf>
    <xf numFmtId="0" fontId="31" fillId="5" borderId="2" xfId="0" applyFont="1" applyFill="1" applyBorder="1"/>
    <xf numFmtId="166" fontId="31" fillId="5" borderId="2" xfId="0" applyNumberFormat="1" applyFont="1" applyFill="1" applyBorder="1" applyAlignment="1">
      <alignment horizontal="center"/>
    </xf>
    <xf numFmtId="0" fontId="30" fillId="0" borderId="10" xfId="0" applyFont="1" applyBorder="1"/>
    <xf numFmtId="0" fontId="30" fillId="4" borderId="1" xfId="0" applyFont="1" applyFill="1" applyBorder="1" applyAlignment="1">
      <alignment horizontal="center"/>
    </xf>
    <xf numFmtId="0" fontId="30" fillId="2" borderId="0" xfId="0" applyFont="1" applyFill="1"/>
    <xf numFmtId="0" fontId="30" fillId="6" borderId="0" xfId="0" applyFont="1" applyFill="1" applyAlignment="1">
      <alignment horizontal="center"/>
    </xf>
    <xf numFmtId="0" fontId="30" fillId="4" borderId="2" xfId="0" applyFont="1" applyFill="1" applyBorder="1" applyAlignment="1">
      <alignment horizontal="center"/>
    </xf>
    <xf numFmtId="0" fontId="30" fillId="4" borderId="3" xfId="0" applyFont="1" applyFill="1" applyBorder="1" applyAlignment="1">
      <alignment horizontal="center"/>
    </xf>
    <xf numFmtId="167" fontId="30" fillId="0" borderId="0" xfId="0" applyNumberFormat="1" applyFont="1" applyAlignment="1">
      <alignment horizontal="right"/>
    </xf>
    <xf numFmtId="0" fontId="29" fillId="0" borderId="0" xfId="0" applyFont="1" applyAlignment="1">
      <alignment horizontal="center"/>
    </xf>
    <xf numFmtId="2" fontId="30" fillId="0" borderId="0" xfId="0" applyNumberFormat="1" applyFont="1" applyAlignment="1">
      <alignment horizontal="center"/>
    </xf>
    <xf numFmtId="0" fontId="36" fillId="6" borderId="6" xfId="0" applyFont="1" applyFill="1" applyBorder="1"/>
    <xf numFmtId="14" fontId="25" fillId="0" borderId="0" xfId="0" applyNumberFormat="1" applyFont="1" applyAlignment="1">
      <alignment horizontal="right" vertical="center"/>
    </xf>
    <xf numFmtId="14" fontId="10" fillId="0" borderId="0" xfId="0" applyNumberFormat="1" applyFont="1" applyAlignment="1">
      <alignment horizontal="center" vertical="center"/>
    </xf>
    <xf numFmtId="14" fontId="29" fillId="0" borderId="0" xfId="0" applyNumberFormat="1" applyFont="1" applyAlignment="1">
      <alignment horizontal="right" vertical="center"/>
    </xf>
    <xf numFmtId="45" fontId="57" fillId="12" borderId="3" xfId="0" applyNumberFormat="1" applyFont="1" applyFill="1" applyBorder="1" applyAlignment="1">
      <alignment horizontal="center"/>
    </xf>
    <xf numFmtId="45" fontId="57" fillId="12" borderId="1" xfId="0" applyNumberFormat="1" applyFont="1" applyFill="1" applyBorder="1" applyAlignment="1">
      <alignment horizontal="center"/>
    </xf>
    <xf numFmtId="45" fontId="57" fillId="12" borderId="2" xfId="0" applyNumberFormat="1" applyFont="1" applyFill="1" applyBorder="1" applyAlignment="1">
      <alignment horizontal="center"/>
    </xf>
    <xf numFmtId="21" fontId="29" fillId="0" borderId="3" xfId="0" applyNumberFormat="1" applyFont="1" applyBorder="1" applyAlignment="1">
      <alignment horizontal="right"/>
    </xf>
    <xf numFmtId="21" fontId="29" fillId="0" borderId="1" xfId="0" applyNumberFormat="1" applyFont="1" applyBorder="1" applyAlignment="1">
      <alignment horizontal="right"/>
    </xf>
    <xf numFmtId="0" fontId="58" fillId="0" borderId="0" xfId="0" applyFont="1" applyAlignment="1">
      <alignment vertical="center"/>
    </xf>
    <xf numFmtId="167" fontId="30" fillId="0" borderId="1" xfId="0" applyNumberFormat="1" applyFont="1" applyBorder="1" applyAlignment="1">
      <alignment horizontal="right"/>
    </xf>
    <xf numFmtId="167" fontId="30" fillId="0" borderId="2" xfId="0" applyNumberFormat="1" applyFont="1" applyBorder="1" applyAlignment="1">
      <alignment horizontal="right"/>
    </xf>
    <xf numFmtId="22" fontId="25" fillId="6" borderId="6" xfId="0" applyNumberFormat="1" applyFont="1" applyFill="1" applyBorder="1"/>
    <xf numFmtId="21" fontId="29" fillId="0" borderId="3" xfId="0" applyNumberFormat="1" applyFont="1" applyBorder="1" applyAlignment="1">
      <alignment horizontal="center"/>
    </xf>
    <xf numFmtId="21" fontId="29" fillId="0" borderId="1" xfId="0" applyNumberFormat="1" applyFont="1" applyBorder="1" applyAlignment="1">
      <alignment horizontal="center"/>
    </xf>
    <xf numFmtId="21" fontId="29" fillId="0" borderId="2" xfId="0" applyNumberFormat="1" applyFont="1" applyBorder="1" applyAlignment="1">
      <alignment horizontal="center"/>
    </xf>
    <xf numFmtId="167" fontId="29" fillId="0" borderId="1" xfId="0" applyNumberFormat="1" applyFont="1" applyBorder="1" applyAlignment="1">
      <alignment horizontal="right"/>
    </xf>
    <xf numFmtId="22" fontId="25" fillId="6" borderId="1" xfId="0" applyNumberFormat="1" applyFont="1" applyFill="1" applyBorder="1"/>
    <xf numFmtId="0" fontId="25" fillId="0" borderId="0" xfId="0" applyFont="1"/>
    <xf numFmtId="0" fontId="0" fillId="0" borderId="12" xfId="0" applyBorder="1"/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horizontal="left"/>
    </xf>
    <xf numFmtId="21" fontId="0" fillId="0" borderId="1" xfId="0" applyNumberFormat="1" applyBorder="1" applyAlignment="1">
      <alignment horizontal="left"/>
    </xf>
    <xf numFmtId="21" fontId="0" fillId="0" borderId="2" xfId="0" applyNumberFormat="1" applyBorder="1" applyAlignment="1">
      <alignment horizontal="left"/>
    </xf>
    <xf numFmtId="21" fontId="0" fillId="0" borderId="3" xfId="0" applyNumberFormat="1" applyBorder="1" applyAlignment="1">
      <alignment horizontal="left"/>
    </xf>
    <xf numFmtId="22" fontId="25" fillId="6" borderId="22" xfId="0" applyNumberFormat="1" applyFont="1" applyFill="1" applyBorder="1"/>
    <xf numFmtId="0" fontId="36" fillId="6" borderId="5" xfId="0" applyFont="1" applyFill="1" applyBorder="1"/>
    <xf numFmtId="164" fontId="30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 vertical="top" wrapText="1"/>
    </xf>
    <xf numFmtId="164" fontId="27" fillId="6" borderId="6" xfId="0" applyNumberFormat="1" applyFont="1" applyFill="1" applyBorder="1" applyAlignment="1">
      <alignment horizontal="center" vertical="center"/>
    </xf>
    <xf numFmtId="21" fontId="29" fillId="0" borderId="0" xfId="0" applyNumberFormat="1" applyFont="1" applyAlignment="1">
      <alignment horizontal="right" vertical="center"/>
    </xf>
    <xf numFmtId="0" fontId="55" fillId="0" borderId="4" xfId="0" applyFont="1" applyBorder="1" applyAlignment="1">
      <alignment horizontal="center" vertical="center" wrapText="1"/>
    </xf>
    <xf numFmtId="21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0" fontId="15" fillId="0" borderId="2" xfId="0" applyFont="1" applyBorder="1" applyAlignment="1">
      <alignment horizontal="left"/>
    </xf>
    <xf numFmtId="167" fontId="15" fillId="0" borderId="2" xfId="0" applyNumberFormat="1" applyFont="1" applyBorder="1" applyAlignment="1">
      <alignment horizontal="center"/>
    </xf>
    <xf numFmtId="21" fontId="29" fillId="0" borderId="0" xfId="0" applyNumberFormat="1" applyFont="1" applyAlignment="1">
      <alignment horizontal="center" vertical="center"/>
    </xf>
    <xf numFmtId="21" fontId="24" fillId="0" borderId="1" xfId="0" applyNumberFormat="1" applyFont="1" applyBorder="1" applyAlignment="1">
      <alignment horizontal="center"/>
    </xf>
    <xf numFmtId="167" fontId="30" fillId="0" borderId="2" xfId="0" applyNumberFormat="1" applyFont="1" applyBorder="1" applyAlignment="1">
      <alignment horizontal="center"/>
    </xf>
    <xf numFmtId="167" fontId="30" fillId="0" borderId="0" xfId="0" applyNumberFormat="1" applyFont="1" applyAlignment="1">
      <alignment horizontal="center"/>
    </xf>
    <xf numFmtId="0" fontId="56" fillId="0" borderId="4" xfId="0" applyFont="1" applyBorder="1" applyAlignment="1">
      <alignment horizontal="center" vertical="center"/>
    </xf>
    <xf numFmtId="2" fontId="55" fillId="0" borderId="4" xfId="0" applyNumberFormat="1" applyFont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0" fontId="55" fillId="4" borderId="4" xfId="0" applyFont="1" applyFill="1" applyBorder="1" applyAlignment="1">
      <alignment horizontal="center" vertical="center"/>
    </xf>
    <xf numFmtId="14" fontId="56" fillId="0" borderId="0" xfId="0" applyNumberFormat="1" applyFont="1" applyAlignment="1">
      <alignment horizontal="center" vertical="center"/>
    </xf>
    <xf numFmtId="0" fontId="27" fillId="6" borderId="0" xfId="0" applyFont="1" applyFill="1" applyAlignment="1">
      <alignment horizontal="center" vertical="center"/>
    </xf>
    <xf numFmtId="0" fontId="0" fillId="0" borderId="3" xfId="0" applyBorder="1" applyAlignment="1">
      <alignment horizontal="left"/>
    </xf>
    <xf numFmtId="21" fontId="0" fillId="0" borderId="3" xfId="0" applyNumberFormat="1" applyBorder="1" applyAlignment="1">
      <alignment horizontal="center"/>
    </xf>
    <xf numFmtId="21" fontId="24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165" fontId="25" fillId="0" borderId="1" xfId="0" applyNumberFormat="1" applyFont="1" applyBorder="1"/>
    <xf numFmtId="0" fontId="12" fillId="0" borderId="1" xfId="0" applyFont="1" applyBorder="1"/>
    <xf numFmtId="0" fontId="12" fillId="0" borderId="3" xfId="0" applyFont="1" applyBorder="1"/>
    <xf numFmtId="0" fontId="11" fillId="0" borderId="2" xfId="0" applyFont="1" applyBorder="1"/>
    <xf numFmtId="0" fontId="20" fillId="0" borderId="2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20" fillId="0" borderId="21" xfId="0" applyFont="1" applyBorder="1" applyAlignment="1">
      <alignment horizontal="center" vertical="center"/>
    </xf>
    <xf numFmtId="1" fontId="11" fillId="0" borderId="26" xfId="0" applyNumberFormat="1" applyFont="1" applyBorder="1" applyAlignment="1">
      <alignment horizontal="center"/>
    </xf>
    <xf numFmtId="1" fontId="11" fillId="0" borderId="11" xfId="0" applyNumberFormat="1" applyFont="1" applyBorder="1" applyAlignment="1">
      <alignment horizontal="center"/>
    </xf>
    <xf numFmtId="0" fontId="11" fillId="0" borderId="1" xfId="0" applyFont="1" applyBorder="1"/>
    <xf numFmtId="167" fontId="11" fillId="0" borderId="2" xfId="0" applyNumberFormat="1" applyFont="1" applyBorder="1" applyAlignment="1">
      <alignment horizontal="right"/>
    </xf>
    <xf numFmtId="0" fontId="11" fillId="0" borderId="34" xfId="0" applyFont="1" applyBorder="1" applyAlignment="1">
      <alignment horizontal="center"/>
    </xf>
    <xf numFmtId="0" fontId="11" fillId="0" borderId="3" xfId="0" applyFont="1" applyBorder="1"/>
    <xf numFmtId="0" fontId="12" fillId="0" borderId="2" xfId="0" applyFont="1" applyBorder="1"/>
    <xf numFmtId="14" fontId="13" fillId="0" borderId="0" xfId="0" applyNumberFormat="1" applyFont="1" applyAlignment="1">
      <alignment horizontal="center" vertical="center"/>
    </xf>
    <xf numFmtId="21" fontId="4" fillId="0" borderId="1" xfId="14" applyNumberFormat="1" applyBorder="1" applyAlignment="1">
      <alignment horizontal="center"/>
    </xf>
    <xf numFmtId="0" fontId="3" fillId="0" borderId="1" xfId="14" applyFont="1" applyBorder="1"/>
    <xf numFmtId="0" fontId="2" fillId="0" borderId="1" xfId="14" applyFont="1" applyBorder="1"/>
    <xf numFmtId="0" fontId="25" fillId="6" borderId="23" xfId="0" applyFont="1" applyFill="1" applyBorder="1"/>
    <xf numFmtId="0" fontId="59" fillId="0" borderId="0" xfId="0" applyFont="1" applyAlignment="1">
      <alignment horizontal="center" vertical="center"/>
    </xf>
    <xf numFmtId="0" fontId="36" fillId="6" borderId="35" xfId="0" applyFont="1" applyFill="1" applyBorder="1"/>
    <xf numFmtId="21" fontId="4" fillId="0" borderId="3" xfId="14" applyNumberFormat="1" applyBorder="1" applyAlignment="1">
      <alignment horizontal="center"/>
    </xf>
    <xf numFmtId="0" fontId="61" fillId="6" borderId="3" xfId="0" applyFont="1" applyFill="1" applyBorder="1" applyAlignment="1">
      <alignment horizontal="center"/>
    </xf>
    <xf numFmtId="0" fontId="62" fillId="0" borderId="2" xfId="0" applyFont="1" applyBorder="1" applyAlignment="1">
      <alignment vertical="center"/>
    </xf>
    <xf numFmtId="0" fontId="28" fillId="0" borderId="3" xfId="0" applyFont="1" applyBorder="1"/>
    <xf numFmtId="0" fontId="28" fillId="6" borderId="3" xfId="0" applyFont="1" applyFill="1" applyBorder="1"/>
    <xf numFmtId="0" fontId="63" fillId="0" borderId="0" xfId="0" applyFont="1" applyAlignment="1">
      <alignment vertical="center"/>
    </xf>
    <xf numFmtId="0" fontId="4" fillId="0" borderId="0" xfId="14"/>
    <xf numFmtId="0" fontId="2" fillId="0" borderId="3" xfId="14" applyFont="1" applyBorder="1"/>
    <xf numFmtId="0" fontId="28" fillId="0" borderId="2" xfId="0" applyFont="1" applyBorder="1" applyAlignment="1">
      <alignment horizontal="center"/>
    </xf>
    <xf numFmtId="0" fontId="4" fillId="0" borderId="2" xfId="14" applyBorder="1"/>
    <xf numFmtId="166" fontId="27" fillId="0" borderId="2" xfId="0" applyNumberFormat="1" applyFont="1" applyBorder="1" applyAlignment="1">
      <alignment horizontal="center"/>
    </xf>
    <xf numFmtId="1" fontId="28" fillId="0" borderId="2" xfId="0" applyNumberFormat="1" applyFont="1" applyBorder="1" applyAlignment="1">
      <alignment horizontal="center" vertical="top" wrapText="1"/>
    </xf>
    <xf numFmtId="0" fontId="28" fillId="4" borderId="2" xfId="0" applyFont="1" applyFill="1" applyBorder="1" applyAlignment="1">
      <alignment horizontal="center" vertical="top" wrapText="1"/>
    </xf>
    <xf numFmtId="0" fontId="28" fillId="4" borderId="2" xfId="0" applyFont="1" applyFill="1" applyBorder="1" applyAlignment="1">
      <alignment horizontal="center"/>
    </xf>
    <xf numFmtId="0" fontId="28" fillId="4" borderId="3" xfId="0" applyFont="1" applyFill="1" applyBorder="1" applyAlignment="1">
      <alignment horizontal="center"/>
    </xf>
    <xf numFmtId="0" fontId="2" fillId="0" borderId="2" xfId="14" applyFont="1" applyBorder="1"/>
    <xf numFmtId="21" fontId="4" fillId="0" borderId="2" xfId="14" applyNumberFormat="1" applyBorder="1" applyAlignment="1">
      <alignment horizontal="center"/>
    </xf>
    <xf numFmtId="1" fontId="28" fillId="0" borderId="2" xfId="0" applyNumberFormat="1" applyFont="1" applyBorder="1" applyAlignment="1">
      <alignment horizontal="center"/>
    </xf>
    <xf numFmtId="45" fontId="25" fillId="0" borderId="2" xfId="0" applyNumberFormat="1" applyFont="1" applyBorder="1" applyAlignment="1">
      <alignment horizontal="center"/>
    </xf>
    <xf numFmtId="0" fontId="1" fillId="0" borderId="1" xfId="14" applyFont="1" applyBorder="1"/>
    <xf numFmtId="0" fontId="1" fillId="0" borderId="3" xfId="14" applyFont="1" applyBorder="1"/>
    <xf numFmtId="0" fontId="25" fillId="6" borderId="5" xfId="0" applyFont="1" applyFill="1" applyBorder="1" applyAlignment="1">
      <alignment horizontal="center" vertical="center"/>
    </xf>
    <xf numFmtId="0" fontId="25" fillId="6" borderId="6" xfId="0" applyFont="1" applyFill="1" applyBorder="1" applyAlignment="1">
      <alignment horizontal="center" vertical="center"/>
    </xf>
    <xf numFmtId="0" fontId="25" fillId="6" borderId="22" xfId="0" applyFont="1" applyFill="1" applyBorder="1" applyAlignment="1">
      <alignment horizontal="center" vertical="center"/>
    </xf>
    <xf numFmtId="0" fontId="36" fillId="6" borderId="22" xfId="0" applyFont="1" applyFill="1" applyBorder="1"/>
    <xf numFmtId="0" fontId="25" fillId="6" borderId="6" xfId="0" applyFont="1" applyFill="1" applyBorder="1"/>
    <xf numFmtId="0" fontId="29" fillId="0" borderId="12" xfId="0" applyFont="1" applyBorder="1" applyAlignment="1">
      <alignment horizontal="center" vertical="center"/>
    </xf>
    <xf numFmtId="0" fontId="56" fillId="0" borderId="3" xfId="0" applyFont="1" applyBorder="1" applyAlignment="1">
      <alignment horizontal="center"/>
    </xf>
    <xf numFmtId="2" fontId="55" fillId="0" borderId="3" xfId="0" applyNumberFormat="1" applyFont="1" applyBorder="1" applyAlignment="1">
      <alignment horizontal="center"/>
    </xf>
    <xf numFmtId="0" fontId="55" fillId="0" borderId="3" xfId="0" applyFont="1" applyBorder="1" applyAlignment="1">
      <alignment horizontal="center"/>
    </xf>
    <xf numFmtId="0" fontId="55" fillId="4" borderId="3" xfId="0" applyFont="1" applyFill="1" applyBorder="1" applyAlignment="1">
      <alignment horizontal="center"/>
    </xf>
    <xf numFmtId="0" fontId="30" fillId="7" borderId="3" xfId="0" applyFont="1" applyFill="1" applyBorder="1" applyAlignment="1">
      <alignment horizontal="center" vertical="center"/>
    </xf>
    <xf numFmtId="165" fontId="30" fillId="0" borderId="3" xfId="0" applyNumberFormat="1" applyFont="1" applyBorder="1" applyAlignment="1">
      <alignment horizontal="center" vertical="center" wrapText="1"/>
    </xf>
    <xf numFmtId="0" fontId="29" fillId="7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/>
    </xf>
    <xf numFmtId="0" fontId="29" fillId="7" borderId="3" xfId="0" applyFont="1" applyFill="1" applyBorder="1" applyAlignment="1">
      <alignment horizontal="center" vertical="center"/>
    </xf>
    <xf numFmtId="165" fontId="30" fillId="0" borderId="1" xfId="0" applyNumberFormat="1" applyFont="1" applyBorder="1" applyAlignment="1">
      <alignment horizontal="center" vertical="center" wrapText="1"/>
    </xf>
    <xf numFmtId="165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30" fillId="2" borderId="1" xfId="0" applyFont="1" applyFill="1" applyBorder="1"/>
    <xf numFmtId="0" fontId="29" fillId="4" borderId="2" xfId="0" applyFont="1" applyFill="1" applyBorder="1" applyAlignment="1">
      <alignment horizontal="center" vertical="center"/>
    </xf>
    <xf numFmtId="0" fontId="29" fillId="4" borderId="3" xfId="0" applyFont="1" applyFill="1" applyBorder="1" applyAlignment="1">
      <alignment horizontal="center" vertical="center"/>
    </xf>
    <xf numFmtId="0" fontId="64" fillId="6" borderId="1" xfId="0" applyFont="1" applyFill="1" applyBorder="1"/>
    <xf numFmtId="166" fontId="29" fillId="0" borderId="1" xfId="0" applyNumberFormat="1" applyFont="1" applyBorder="1" applyAlignment="1">
      <alignment horizontal="right"/>
    </xf>
    <xf numFmtId="45" fontId="65" fillId="12" borderId="3" xfId="0" applyNumberFormat="1" applyFont="1" applyFill="1" applyBorder="1" applyAlignment="1">
      <alignment horizontal="center"/>
    </xf>
    <xf numFmtId="45" fontId="65" fillId="12" borderId="1" xfId="0" applyNumberFormat="1" applyFont="1" applyFill="1" applyBorder="1" applyAlignment="1">
      <alignment horizontal="center"/>
    </xf>
    <xf numFmtId="45" fontId="65" fillId="12" borderId="2" xfId="0" applyNumberFormat="1" applyFont="1" applyFill="1" applyBorder="1" applyAlignment="1">
      <alignment horizontal="center"/>
    </xf>
    <xf numFmtId="167" fontId="29" fillId="0" borderId="1" xfId="0" applyNumberFormat="1" applyFont="1" applyBorder="1"/>
    <xf numFmtId="0" fontId="31" fillId="0" borderId="1" xfId="0" applyFont="1" applyBorder="1"/>
    <xf numFmtId="0" fontId="31" fillId="0" borderId="2" xfId="0" applyFont="1" applyBorder="1"/>
    <xf numFmtId="0" fontId="30" fillId="4" borderId="1" xfId="0" applyFont="1" applyFill="1" applyBorder="1" applyAlignment="1">
      <alignment horizontal="center" vertical="center"/>
    </xf>
    <xf numFmtId="0" fontId="29" fillId="0" borderId="24" xfId="0" applyFont="1" applyBorder="1"/>
    <xf numFmtId="0" fontId="29" fillId="0" borderId="6" xfId="0" applyFont="1" applyBorder="1"/>
    <xf numFmtId="0" fontId="1" fillId="0" borderId="6" xfId="14" applyFont="1" applyBorder="1"/>
    <xf numFmtId="0" fontId="25" fillId="6" borderId="6" xfId="0" applyFont="1" applyFill="1" applyBorder="1" applyAlignment="1">
      <alignment horizontal="center"/>
    </xf>
    <xf numFmtId="0" fontId="30" fillId="5" borderId="3" xfId="0" applyFont="1" applyFill="1" applyBorder="1"/>
    <xf numFmtId="166" fontId="29" fillId="5" borderId="3" xfId="0" applyNumberFormat="1" applyFont="1" applyFill="1" applyBorder="1" applyAlignment="1">
      <alignment horizontal="left"/>
    </xf>
    <xf numFmtId="0" fontId="30" fillId="5" borderId="1" xfId="0" applyFont="1" applyFill="1" applyBorder="1"/>
    <xf numFmtId="166" fontId="29" fillId="5" borderId="1" xfId="0" applyNumberFormat="1" applyFont="1" applyFill="1" applyBorder="1" applyAlignment="1">
      <alignment horizontal="left"/>
    </xf>
    <xf numFmtId="167" fontId="29" fillId="6" borderId="0" xfId="0" applyNumberFormat="1" applyFont="1" applyFill="1" applyAlignment="1">
      <alignment horizontal="left"/>
    </xf>
    <xf numFmtId="0" fontId="30" fillId="0" borderId="0" xfId="0" applyFont="1" applyAlignment="1">
      <alignment horizontal="left"/>
    </xf>
    <xf numFmtId="166" fontId="31" fillId="0" borderId="0" xfId="0" applyNumberFormat="1" applyFont="1" applyAlignment="1">
      <alignment horizontal="left"/>
    </xf>
    <xf numFmtId="14" fontId="66" fillId="0" borderId="0" xfId="0" applyNumberFormat="1" applyFont="1" applyAlignment="1">
      <alignment horizontal="center" vertical="center"/>
    </xf>
    <xf numFmtId="0" fontId="67" fillId="0" borderId="12" xfId="0" applyFont="1" applyBorder="1" applyAlignment="1">
      <alignment horizontal="center" vertical="center"/>
    </xf>
    <xf numFmtId="0" fontId="68" fillId="0" borderId="12" xfId="0" applyFont="1" applyBorder="1" applyAlignment="1">
      <alignment horizontal="left" vertical="center"/>
    </xf>
    <xf numFmtId="0" fontId="69" fillId="0" borderId="0" xfId="0" applyFont="1" applyAlignment="1">
      <alignment vertical="center"/>
    </xf>
    <xf numFmtId="0" fontId="26" fillId="0" borderId="0" xfId="0" applyFont="1"/>
    <xf numFmtId="0" fontId="32" fillId="9" borderId="28" xfId="16" applyFont="1" applyFill="1" applyBorder="1" applyAlignment="1">
      <alignment horizontal="center" vertical="center"/>
    </xf>
    <xf numFmtId="0" fontId="10" fillId="0" borderId="29" xfId="16" applyFont="1" applyBorder="1" applyAlignment="1">
      <alignment vertical="center"/>
    </xf>
    <xf numFmtId="0" fontId="32" fillId="10" borderId="28" xfId="16" applyFont="1" applyFill="1" applyBorder="1" applyAlignment="1">
      <alignment horizontal="center" vertical="center"/>
    </xf>
    <xf numFmtId="0" fontId="32" fillId="9" borderId="29" xfId="16" applyFont="1" applyFill="1" applyBorder="1" applyAlignment="1">
      <alignment horizontal="center" vertical="center"/>
    </xf>
    <xf numFmtId="0" fontId="52" fillId="9" borderId="28" xfId="16" applyFont="1" applyFill="1" applyBorder="1" applyAlignment="1">
      <alignment horizontal="center" vertical="center"/>
    </xf>
    <xf numFmtId="0" fontId="12" fillId="0" borderId="29" xfId="16" applyFont="1" applyBorder="1" applyAlignment="1">
      <alignment vertical="center"/>
    </xf>
    <xf numFmtId="0" fontId="14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55" fillId="0" borderId="12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60" fillId="0" borderId="6" xfId="0" applyFont="1" applyBorder="1" applyAlignment="1">
      <alignment horizontal="center" vertical="center"/>
    </xf>
    <xf numFmtId="0" fontId="60" fillId="0" borderId="22" xfId="0" applyFont="1" applyBorder="1" applyAlignment="1">
      <alignment horizontal="center" vertical="center"/>
    </xf>
    <xf numFmtId="0" fontId="60" fillId="0" borderId="5" xfId="0" applyFont="1" applyBorder="1" applyAlignment="1">
      <alignment horizontal="center" vertical="center"/>
    </xf>
  </cellXfs>
  <cellStyles count="17">
    <cellStyle name="Comma [0] 2" xfId="1" xr:uid="{00000000-0005-0000-0000-000000000000}"/>
    <cellStyle name="Comma 2" xfId="2" xr:uid="{00000000-0005-0000-0000-000001000000}"/>
    <cellStyle name="Currency [0] 2" xfId="3" xr:uid="{00000000-0005-0000-0000-000002000000}"/>
    <cellStyle name="Currency 2" xfId="4" xr:uid="{00000000-0005-0000-0000-000003000000}"/>
    <cellStyle name="Normal" xfId="0" builtinId="0"/>
    <cellStyle name="Normal 10" xfId="15" xr:uid="{53E50D33-53E4-463E-B7BA-E62E731201C0}"/>
    <cellStyle name="Normal 11" xfId="14" xr:uid="{7C113F4B-04E7-4A9B-9EB6-3FEF6F348705}"/>
    <cellStyle name="Normal 12" xfId="16" xr:uid="{40E4EAC5-D21B-4A8B-98C1-E63070B87DF8}"/>
    <cellStyle name="Normal 2" xfId="5" xr:uid="{00000000-0005-0000-0000-000005000000}"/>
    <cellStyle name="Normal 3" xfId="9" xr:uid="{853E3F83-3734-4A99-A918-9404CCBF8BEA}"/>
    <cellStyle name="Normal 4" xfId="10" xr:uid="{CC3D66ED-A2B0-4450-9A08-84A68F5EF31F}"/>
    <cellStyle name="Normal 5" xfId="6" xr:uid="{00000000-0005-0000-0000-000006000000}"/>
    <cellStyle name="Normal 6" xfId="7" xr:uid="{00000000-0005-0000-0000-000007000000}"/>
    <cellStyle name="Normal 7" xfId="11" xr:uid="{1B184873-3D12-4885-ACA7-8D079627375A}"/>
    <cellStyle name="Normal 8" xfId="12" xr:uid="{AE0011B4-0094-4FC8-B475-A696F1BE38F9}"/>
    <cellStyle name="Normal 9" xfId="13" xr:uid="{9AE92FA8-2AC7-4023-AA18-ECCB1AA731C6}"/>
    <cellStyle name="Percent 2" xfId="8" xr:uid="{00000000-0005-0000-0000-000008000000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Relationship Id="rId27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55035</xdr:colOff>
      <xdr:row>1</xdr:row>
      <xdr:rowOff>182033</xdr:rowOff>
    </xdr:from>
    <xdr:to>
      <xdr:col>13</xdr:col>
      <xdr:colOff>1299635</xdr:colOff>
      <xdr:row>6</xdr:row>
      <xdr:rowOff>143933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5F3D8FB-FE5D-45B6-B57D-28A7B6377F66}"/>
            </a:ext>
          </a:extLst>
        </xdr:cNvPr>
        <xdr:cNvSpPr txBox="1"/>
      </xdr:nvSpPr>
      <xdr:spPr>
        <a:xfrm>
          <a:off x="7666568" y="427566"/>
          <a:ext cx="1244600" cy="850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900"/>
            <a:t>Platinum–world + 20%​ </a:t>
          </a:r>
        </a:p>
        <a:p>
          <a:r>
            <a:rPr lang="en-GB" sz="900"/>
            <a:t>Gold–world + 35%​ </a:t>
          </a:r>
        </a:p>
        <a:p>
          <a:r>
            <a:rPr lang="en-GB" sz="900"/>
            <a:t>Silver–world + 50%​ </a:t>
          </a:r>
        </a:p>
        <a:p>
          <a:r>
            <a:rPr lang="en-GB" sz="900"/>
            <a:t>Bronze–world + 65%​ </a:t>
          </a:r>
        </a:p>
        <a:p>
          <a:r>
            <a:rPr lang="en-GB" sz="900"/>
            <a:t>Copper–world + 85%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55034</xdr:colOff>
      <xdr:row>1</xdr:row>
      <xdr:rowOff>321733</xdr:rowOff>
    </xdr:from>
    <xdr:to>
      <xdr:col>13</xdr:col>
      <xdr:colOff>1380067</xdr:colOff>
      <xdr:row>6</xdr:row>
      <xdr:rowOff>143933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B6A5E34-0F09-6F29-179B-6B35DE11EC24}"/>
            </a:ext>
          </a:extLst>
        </xdr:cNvPr>
        <xdr:cNvSpPr txBox="1"/>
      </xdr:nvSpPr>
      <xdr:spPr>
        <a:xfrm>
          <a:off x="7082367" y="567266"/>
          <a:ext cx="1325033" cy="8085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900"/>
            <a:t>Platinum–world + 20%​ </a:t>
          </a:r>
        </a:p>
        <a:p>
          <a:r>
            <a:rPr lang="en-GB" sz="900"/>
            <a:t>Gold–world + 35%​ </a:t>
          </a:r>
        </a:p>
        <a:p>
          <a:r>
            <a:rPr lang="en-GB" sz="900"/>
            <a:t>Silver–world + 50%​ </a:t>
          </a:r>
        </a:p>
        <a:p>
          <a:r>
            <a:rPr lang="en-GB" sz="900"/>
            <a:t>Bronze–world + 65%​ </a:t>
          </a:r>
        </a:p>
        <a:p>
          <a:r>
            <a:rPr lang="en-GB" sz="900"/>
            <a:t>Copper–world + 85%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55034</xdr:colOff>
      <xdr:row>1</xdr:row>
      <xdr:rowOff>321733</xdr:rowOff>
    </xdr:from>
    <xdr:to>
      <xdr:col>13</xdr:col>
      <xdr:colOff>1380067</xdr:colOff>
      <xdr:row>6</xdr:row>
      <xdr:rowOff>143933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2329CB-355F-4DFA-9D8C-F0FAADA3742F}"/>
            </a:ext>
          </a:extLst>
        </xdr:cNvPr>
        <xdr:cNvSpPr txBox="1"/>
      </xdr:nvSpPr>
      <xdr:spPr>
        <a:xfrm>
          <a:off x="7082367" y="410633"/>
          <a:ext cx="1325033" cy="850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900"/>
            <a:t>Platinum–world + 20%​ </a:t>
          </a:r>
        </a:p>
        <a:p>
          <a:r>
            <a:rPr lang="en-GB" sz="900"/>
            <a:t>Gold–world + 35%​ </a:t>
          </a:r>
        </a:p>
        <a:p>
          <a:r>
            <a:rPr lang="en-GB" sz="900"/>
            <a:t>Silver–world + 50%​ </a:t>
          </a:r>
        </a:p>
        <a:p>
          <a:r>
            <a:rPr lang="en-GB" sz="900"/>
            <a:t>Bronze–world + 65%​ </a:t>
          </a:r>
        </a:p>
        <a:p>
          <a:r>
            <a:rPr lang="en-GB" sz="900"/>
            <a:t>Copper–world + 85%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55034</xdr:colOff>
      <xdr:row>1</xdr:row>
      <xdr:rowOff>321733</xdr:rowOff>
    </xdr:from>
    <xdr:to>
      <xdr:col>13</xdr:col>
      <xdr:colOff>1380067</xdr:colOff>
      <xdr:row>6</xdr:row>
      <xdr:rowOff>143933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4EBEED8-0846-49D1-99B3-43CC5EE49D73}"/>
            </a:ext>
          </a:extLst>
        </xdr:cNvPr>
        <xdr:cNvSpPr txBox="1"/>
      </xdr:nvSpPr>
      <xdr:spPr>
        <a:xfrm>
          <a:off x="7082367" y="410633"/>
          <a:ext cx="1325033" cy="850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900"/>
            <a:t>Platinum–world + 20%​ </a:t>
          </a:r>
        </a:p>
        <a:p>
          <a:r>
            <a:rPr lang="en-GB" sz="900"/>
            <a:t>Gold–world + 35%​ </a:t>
          </a:r>
        </a:p>
        <a:p>
          <a:r>
            <a:rPr lang="en-GB" sz="900"/>
            <a:t>Silver–world + 50%​ </a:t>
          </a:r>
        </a:p>
        <a:p>
          <a:r>
            <a:rPr lang="en-GB" sz="900"/>
            <a:t>Bronze–world + 65%​ </a:t>
          </a:r>
        </a:p>
        <a:p>
          <a:r>
            <a:rPr lang="en-GB" sz="900"/>
            <a:t>Copper–world + 85%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21167</xdr:colOff>
      <xdr:row>1</xdr:row>
      <xdr:rowOff>317500</xdr:rowOff>
    </xdr:from>
    <xdr:to>
      <xdr:col>15</xdr:col>
      <xdr:colOff>1253066</xdr:colOff>
      <xdr:row>6</xdr:row>
      <xdr:rowOff>139700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D00994B-8378-46EE-B526-73B223EDA241}"/>
            </a:ext>
          </a:extLst>
        </xdr:cNvPr>
        <xdr:cNvSpPr txBox="1"/>
      </xdr:nvSpPr>
      <xdr:spPr>
        <a:xfrm>
          <a:off x="8636000" y="563033"/>
          <a:ext cx="1231899" cy="8593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900"/>
            <a:t>Platinum–world + 20%​ </a:t>
          </a:r>
        </a:p>
        <a:p>
          <a:r>
            <a:rPr lang="en-GB" sz="900"/>
            <a:t>Gold–world + 35%​ </a:t>
          </a:r>
        </a:p>
        <a:p>
          <a:r>
            <a:rPr lang="en-GB" sz="900"/>
            <a:t>Silver–world + 50%​ </a:t>
          </a:r>
        </a:p>
        <a:p>
          <a:r>
            <a:rPr lang="en-GB" sz="900"/>
            <a:t>Bronze–world + 65%​ </a:t>
          </a:r>
        </a:p>
        <a:p>
          <a:r>
            <a:rPr lang="en-GB" sz="900"/>
            <a:t>Copper–world + 85%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55034</xdr:colOff>
      <xdr:row>1</xdr:row>
      <xdr:rowOff>321733</xdr:rowOff>
    </xdr:from>
    <xdr:to>
      <xdr:col>13</xdr:col>
      <xdr:colOff>1380067</xdr:colOff>
      <xdr:row>6</xdr:row>
      <xdr:rowOff>143933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3B2F10-4DA8-4C3D-B38E-8D9574F645C2}"/>
            </a:ext>
          </a:extLst>
        </xdr:cNvPr>
        <xdr:cNvSpPr txBox="1"/>
      </xdr:nvSpPr>
      <xdr:spPr>
        <a:xfrm>
          <a:off x="7082367" y="410633"/>
          <a:ext cx="1325033" cy="850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900"/>
            <a:t>Platinum–world + 20%​ </a:t>
          </a:r>
        </a:p>
        <a:p>
          <a:r>
            <a:rPr lang="en-GB" sz="900"/>
            <a:t>Gold–world + 35%​ </a:t>
          </a:r>
        </a:p>
        <a:p>
          <a:r>
            <a:rPr lang="en-GB" sz="900"/>
            <a:t>Silver–world + 50%​ </a:t>
          </a:r>
        </a:p>
        <a:p>
          <a:r>
            <a:rPr lang="en-GB" sz="900"/>
            <a:t>Bronze–world + 65%​ </a:t>
          </a:r>
        </a:p>
        <a:p>
          <a:r>
            <a:rPr lang="en-GB" sz="900"/>
            <a:t>Copper–world + 85%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63501</xdr:rowOff>
    </xdr:from>
    <xdr:to>
      <xdr:col>11</xdr:col>
      <xdr:colOff>571500</xdr:colOff>
      <xdr:row>15</xdr:row>
      <xdr:rowOff>80434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C20D5F5-4387-4C72-8E1A-523A6FCECDA3}"/>
            </a:ext>
          </a:extLst>
        </xdr:cNvPr>
        <xdr:cNvSpPr txBox="1"/>
      </xdr:nvSpPr>
      <xdr:spPr>
        <a:xfrm>
          <a:off x="444500" y="207434"/>
          <a:ext cx="5262033" cy="203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These standards gender and age specific and are based on the World Standard Times published by the WMA (World Masters Athletics), and consist of WORLD, PLATINUM, GOLD, SILVER, BRONZE, COPPER. </a:t>
          </a:r>
        </a:p>
        <a:p>
          <a:r>
            <a:rPr lang="en-GB" sz="1100"/>
            <a:t>For example the GOLD standard is set at approximately 135% of the world record for that distance at that age and gender.​</a:t>
          </a:r>
        </a:p>
        <a:p>
          <a:endParaRPr lang="en-GB" sz="1100"/>
        </a:p>
        <a:p>
          <a:r>
            <a:rPr lang="en-GB" sz="1100" b="1"/>
            <a:t>Platinum</a:t>
          </a:r>
          <a:r>
            <a:rPr lang="en-GB" sz="1100"/>
            <a:t> – world + 20%​</a:t>
          </a:r>
        </a:p>
        <a:p>
          <a:r>
            <a:rPr lang="en-GB" sz="1100" b="1"/>
            <a:t>Gold</a:t>
          </a:r>
          <a:r>
            <a:rPr lang="en-GB" sz="1100"/>
            <a:t> – world + 35%​</a:t>
          </a:r>
        </a:p>
        <a:p>
          <a:r>
            <a:rPr lang="en-GB" sz="1100" b="1"/>
            <a:t>Silver</a:t>
          </a:r>
          <a:r>
            <a:rPr lang="en-GB" sz="1100"/>
            <a:t> – world + 50%​</a:t>
          </a:r>
        </a:p>
        <a:p>
          <a:r>
            <a:rPr lang="en-GB" sz="1100" b="1"/>
            <a:t>Bronze</a:t>
          </a:r>
          <a:r>
            <a:rPr lang="en-GB" sz="1100"/>
            <a:t> – world + 65%​</a:t>
          </a:r>
        </a:p>
        <a:p>
          <a:r>
            <a:rPr lang="en-GB" sz="1100" b="1"/>
            <a:t>Copper</a:t>
          </a:r>
          <a:r>
            <a:rPr lang="en-GB" sz="1100"/>
            <a:t> – world + 85%​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486833</xdr:colOff>
      <xdr:row>1</xdr:row>
      <xdr:rowOff>67732</xdr:rowOff>
    </xdr:from>
    <xdr:to>
      <xdr:col>10</xdr:col>
      <xdr:colOff>21167</xdr:colOff>
      <xdr:row>15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233447-6183-4D04-B3CF-1113D5A39555}"/>
            </a:ext>
          </a:extLst>
        </xdr:cNvPr>
        <xdr:cNvSpPr txBox="1"/>
      </xdr:nvSpPr>
      <xdr:spPr>
        <a:xfrm>
          <a:off x="486833" y="215899"/>
          <a:ext cx="4948767" cy="20066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These standards gender and age specific and are based on the World Standard Times published by the WMA (World Masters Athletics), and consist of WORLD, PLATINUM, GOLD, SILVER, BRONZE, COPPER. </a:t>
          </a:r>
        </a:p>
        <a:p>
          <a:r>
            <a:rPr lang="en-GB" sz="1100"/>
            <a:t>For example the GOLD standard is set at approximately 135% of the world record for that distance at that age and gender.​</a:t>
          </a:r>
        </a:p>
        <a:p>
          <a:endParaRPr lang="en-GB" sz="1100"/>
        </a:p>
        <a:p>
          <a:r>
            <a:rPr lang="en-GB" sz="1100" b="1"/>
            <a:t>Platinum</a:t>
          </a:r>
          <a:r>
            <a:rPr lang="en-GB" sz="1100"/>
            <a:t> – world + 20%​</a:t>
          </a:r>
        </a:p>
        <a:p>
          <a:r>
            <a:rPr lang="en-GB" sz="1100" b="1"/>
            <a:t>Gold</a:t>
          </a:r>
          <a:r>
            <a:rPr lang="en-GB" sz="1100"/>
            <a:t> – world + 35%​</a:t>
          </a:r>
        </a:p>
        <a:p>
          <a:r>
            <a:rPr lang="en-GB" sz="1100" b="1"/>
            <a:t>Silver</a:t>
          </a:r>
          <a:r>
            <a:rPr lang="en-GB" sz="1100"/>
            <a:t> – world + 50%​</a:t>
          </a:r>
        </a:p>
        <a:p>
          <a:r>
            <a:rPr lang="en-GB" sz="1100" b="1"/>
            <a:t>Bronze</a:t>
          </a:r>
          <a:r>
            <a:rPr lang="en-GB" sz="1100"/>
            <a:t> – world + 65%​</a:t>
          </a:r>
        </a:p>
        <a:p>
          <a:r>
            <a:rPr lang="en-GB" sz="1100" b="1"/>
            <a:t>Copper</a:t>
          </a:r>
          <a:r>
            <a:rPr lang="en-GB" sz="1100"/>
            <a:t> – world + 85%​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ebd8ab40a725ce8b/Documents/3M/GP/2025-2026/2025%20Age%20Grade.xlsx" TargetMode="External"/><Relationship Id="rId1" Type="http://schemas.openxmlformats.org/officeDocument/2006/relationships/externalLinkPath" Target="2025%20Age%20Grade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Running%20Standards/Club-Standards.xlsx" TargetMode="External"/><Relationship Id="rId2" Type="http://schemas.openxmlformats.org/officeDocument/2006/relationships/externalLinkPath" Target="https://d.docs.live.net/ebd8ab40a725ce8b/Documents/3M/Running%20Standards/Club-Standards.xlsx" TargetMode="External"/><Relationship Id="rId1" Type="http://schemas.openxmlformats.org/officeDocument/2006/relationships/externalLinkPath" Target="/ebd8ab40a725ce8b/Documents/3M/Running%20Standards/Club-Standard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"/>
      <sheetName val="RULES"/>
      <sheetName val="Race 1"/>
      <sheetName val="Race 2"/>
      <sheetName val="Race 3"/>
      <sheetName val="Race 4"/>
      <sheetName val="Race 5"/>
      <sheetName val="Race 6"/>
      <sheetName val="Race 7"/>
      <sheetName val="Race 8"/>
      <sheetName val="Overall"/>
      <sheetName val="Percentages"/>
      <sheetName val="Men"/>
      <sheetName val="Women"/>
      <sheetName val="Standards Male"/>
      <sheetName val="Standards Female"/>
      <sheetName val="World Records"/>
      <sheetName val="A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4">
          <cell r="D14">
            <v>1.6093440000000001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LUB STANDARD TABLE"/>
      <sheetName val="Female"/>
      <sheetName val="Male"/>
      <sheetName val="Male (2)"/>
      <sheetName val="Female (2)"/>
      <sheetName val="Combined"/>
      <sheetName val="DropDownList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H2" t="str">
            <v>World Standard Times</v>
          </cell>
        </row>
        <row r="3">
          <cell r="H3" t="str">
            <v xml:space="preserve">Platinum </v>
          </cell>
        </row>
        <row r="4">
          <cell r="H4" t="str">
            <v xml:space="preserve">Gold </v>
          </cell>
        </row>
        <row r="5">
          <cell r="H5" t="str">
            <v>Silver</v>
          </cell>
        </row>
        <row r="6">
          <cell r="H6" t="str">
            <v xml:space="preserve">Bronze </v>
          </cell>
        </row>
        <row r="7">
          <cell r="H7" t="str">
            <v>Copper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showGridLines="0" topLeftCell="A16" workbookViewId="0">
      <selection activeCell="A29" sqref="A29"/>
    </sheetView>
  </sheetViews>
  <sheetFormatPr defaultRowHeight="12.7" x14ac:dyDescent="0.4"/>
  <cols>
    <col min="1" max="1" width="7.5859375" customWidth="1"/>
  </cols>
  <sheetData>
    <row r="1" spans="1:2" ht="18.350000000000001" x14ac:dyDescent="0.4">
      <c r="A1" s="227" t="s">
        <v>204</v>
      </c>
    </row>
    <row r="2" spans="1:2" ht="14.35" x14ac:dyDescent="0.4">
      <c r="A2" s="223" t="s">
        <v>205</v>
      </c>
    </row>
    <row r="3" spans="1:2" ht="14.35" x14ac:dyDescent="0.4">
      <c r="A3" s="223" t="s">
        <v>206</v>
      </c>
    </row>
    <row r="4" spans="1:2" ht="14.35" x14ac:dyDescent="0.4">
      <c r="A4" s="223"/>
    </row>
    <row r="5" spans="1:2" ht="14.35" x14ac:dyDescent="0.4">
      <c r="A5" s="223" t="s">
        <v>207</v>
      </c>
    </row>
    <row r="6" spans="1:2" ht="14.35" x14ac:dyDescent="0.4">
      <c r="A6" s="228" t="s">
        <v>190</v>
      </c>
      <c r="B6" s="228" t="s">
        <v>191</v>
      </c>
    </row>
    <row r="7" spans="1:2" ht="14.35" x14ac:dyDescent="0.4">
      <c r="A7" s="228">
        <v>1</v>
      </c>
      <c r="B7" s="228" t="s">
        <v>199</v>
      </c>
    </row>
    <row r="8" spans="1:2" ht="14.35" x14ac:dyDescent="0.4">
      <c r="A8" s="228">
        <v>2</v>
      </c>
      <c r="B8" s="228" t="s">
        <v>200</v>
      </c>
    </row>
    <row r="9" spans="1:2" ht="14.35" x14ac:dyDescent="0.4">
      <c r="A9" s="228">
        <v>3</v>
      </c>
      <c r="B9" s="228" t="s">
        <v>202</v>
      </c>
    </row>
    <row r="10" spans="1:2" ht="14.35" x14ac:dyDescent="0.4">
      <c r="A10" s="228">
        <v>4</v>
      </c>
      <c r="B10" s="228" t="s">
        <v>201</v>
      </c>
    </row>
    <row r="11" spans="1:2" ht="14.35" x14ac:dyDescent="0.4">
      <c r="A11" s="228">
        <v>5</v>
      </c>
      <c r="B11" s="228" t="s">
        <v>196</v>
      </c>
    </row>
    <row r="12" spans="1:2" ht="14.35" x14ac:dyDescent="0.4">
      <c r="A12" s="228">
        <v>6</v>
      </c>
      <c r="B12" s="228" t="s">
        <v>195</v>
      </c>
    </row>
    <row r="13" spans="1:2" ht="14.35" x14ac:dyDescent="0.4">
      <c r="A13" s="228">
        <v>7</v>
      </c>
      <c r="B13" s="228" t="s">
        <v>194</v>
      </c>
    </row>
    <row r="14" spans="1:2" ht="14.35" x14ac:dyDescent="0.4">
      <c r="A14" s="228">
        <v>8</v>
      </c>
      <c r="B14" s="228" t="s">
        <v>193</v>
      </c>
    </row>
    <row r="15" spans="1:2" ht="14.35" x14ac:dyDescent="0.4">
      <c r="A15" s="228">
        <v>9</v>
      </c>
      <c r="B15" s="228" t="s">
        <v>192</v>
      </c>
    </row>
    <row r="16" spans="1:2" ht="14.35" x14ac:dyDescent="0.4">
      <c r="A16" s="228">
        <v>10</v>
      </c>
      <c r="B16" s="228" t="s">
        <v>198</v>
      </c>
    </row>
    <row r="17" spans="1:1" ht="16" x14ac:dyDescent="0.4">
      <c r="A17" s="223" t="s">
        <v>217</v>
      </c>
    </row>
    <row r="18" spans="1:1" ht="14.35" x14ac:dyDescent="0.4">
      <c r="A18" s="223" t="s">
        <v>208</v>
      </c>
    </row>
    <row r="19" spans="1:1" ht="14.35" x14ac:dyDescent="0.4">
      <c r="A19" s="223" t="s">
        <v>218</v>
      </c>
    </row>
    <row r="20" spans="1:1" ht="14.35" x14ac:dyDescent="0.4">
      <c r="A20" s="223"/>
    </row>
    <row r="21" spans="1:1" ht="14.35" x14ac:dyDescent="0.4">
      <c r="A21" s="223" t="s">
        <v>219</v>
      </c>
    </row>
    <row r="22" spans="1:1" ht="14.35" x14ac:dyDescent="0.4">
      <c r="A22" s="223"/>
    </row>
    <row r="23" spans="1:1" ht="14.35" x14ac:dyDescent="0.4">
      <c r="A23" s="223" t="s">
        <v>220</v>
      </c>
    </row>
    <row r="24" spans="1:1" ht="14.35" x14ac:dyDescent="0.4">
      <c r="A24" s="223" t="s">
        <v>221</v>
      </c>
    </row>
    <row r="25" spans="1:1" ht="14.35" x14ac:dyDescent="0.4">
      <c r="A25" s="223"/>
    </row>
    <row r="26" spans="1:1" ht="14.35" x14ac:dyDescent="0.4">
      <c r="A26" s="224" t="s">
        <v>39</v>
      </c>
    </row>
    <row r="27" spans="1:1" ht="14.35" x14ac:dyDescent="0.4">
      <c r="A27" s="225" t="s">
        <v>209</v>
      </c>
    </row>
    <row r="28" spans="1:1" ht="14.35" x14ac:dyDescent="0.4">
      <c r="A28" s="225" t="s">
        <v>210</v>
      </c>
    </row>
    <row r="29" spans="1:1" ht="14.35" x14ac:dyDescent="0.4">
      <c r="A29" s="225" t="s">
        <v>211</v>
      </c>
    </row>
    <row r="30" spans="1:1" ht="14.35" x14ac:dyDescent="0.4">
      <c r="A30" s="225" t="s">
        <v>212</v>
      </c>
    </row>
    <row r="31" spans="1:1" ht="14.35" x14ac:dyDescent="0.4">
      <c r="A31" s="225" t="s">
        <v>213</v>
      </c>
    </row>
    <row r="32" spans="1:1" ht="14.35" x14ac:dyDescent="0.4">
      <c r="A32" s="225" t="s">
        <v>214</v>
      </c>
    </row>
    <row r="33" spans="1:1" ht="14.35" x14ac:dyDescent="0.4">
      <c r="A33" s="226" t="s">
        <v>215</v>
      </c>
    </row>
    <row r="34" spans="1:1" ht="14.35" x14ac:dyDescent="0.4">
      <c r="A34" s="226" t="s">
        <v>216</v>
      </c>
    </row>
  </sheetData>
  <phoneticPr fontId="1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Q80"/>
  <sheetViews>
    <sheetView showGridLines="0" topLeftCell="A26" zoomScaleNormal="100" workbookViewId="0">
      <selection activeCell="P44" sqref="P44"/>
    </sheetView>
  </sheetViews>
  <sheetFormatPr defaultColWidth="13.5859375" defaultRowHeight="12.7" x14ac:dyDescent="0.4"/>
  <cols>
    <col min="1" max="1" width="4.46875" style="7" customWidth="1"/>
    <col min="2" max="2" width="19.52734375" style="8" bestFit="1" customWidth="1"/>
    <col min="3" max="3" width="10.234375" style="9" customWidth="1"/>
    <col min="4" max="4" width="6.17578125" style="7" bestFit="1" customWidth="1"/>
    <col min="5" max="5" width="3.41015625" style="10" bestFit="1" customWidth="1"/>
    <col min="6" max="6" width="2.3515625" style="8" customWidth="1"/>
    <col min="7" max="7" width="4.3515625" style="7" bestFit="1" customWidth="1"/>
    <col min="8" max="8" width="18.3515625" style="8" bestFit="1" customWidth="1"/>
    <col min="9" max="9" width="9.703125" style="11" bestFit="1" customWidth="1"/>
    <col min="10" max="10" width="6.17578125" style="7" bestFit="1" customWidth="1"/>
    <col min="11" max="13" width="8.05859375" style="12" customWidth="1"/>
    <col min="14" max="14" width="3.17578125" style="12" customWidth="1"/>
    <col min="15" max="15" width="5.17578125" style="7" customWidth="1"/>
    <col min="16" max="16" width="18.3515625" style="8" bestFit="1" customWidth="1"/>
    <col min="17" max="17" width="7.8203125" style="8" customWidth="1"/>
    <col min="18" max="18" width="3.05859375" style="8" customWidth="1"/>
    <col min="19" max="16384" width="13.5859375" style="8"/>
  </cols>
  <sheetData>
    <row r="1" spans="1:17" s="5" customFormat="1" ht="19.5" customHeight="1" x14ac:dyDescent="0.4">
      <c r="A1" s="492" t="s">
        <v>520</v>
      </c>
      <c r="B1" s="493"/>
      <c r="C1" s="493"/>
      <c r="D1" s="493"/>
      <c r="E1" s="493"/>
      <c r="F1" s="106"/>
      <c r="G1" s="4">
        <v>3.1</v>
      </c>
      <c r="H1" s="25" t="s">
        <v>146</v>
      </c>
      <c r="I1" s="345">
        <v>46204</v>
      </c>
      <c r="J1" s="20"/>
      <c r="N1" s="4"/>
      <c r="O1" s="116"/>
    </row>
    <row r="2" spans="1:17" s="7" customFormat="1" ht="25.35" x14ac:dyDescent="0.4">
      <c r="A2" s="57" t="s">
        <v>5</v>
      </c>
      <c r="B2" s="57" t="s">
        <v>6</v>
      </c>
      <c r="C2" s="58" t="s">
        <v>0</v>
      </c>
      <c r="D2" s="6" t="s">
        <v>1</v>
      </c>
      <c r="E2" s="59" t="s">
        <v>41</v>
      </c>
      <c r="F2" s="61"/>
      <c r="G2" s="60" t="s">
        <v>5</v>
      </c>
      <c r="H2" s="13" t="s">
        <v>97</v>
      </c>
      <c r="I2" s="13" t="s">
        <v>0</v>
      </c>
      <c r="J2" s="6" t="s">
        <v>1</v>
      </c>
      <c r="K2" s="13" t="s">
        <v>42</v>
      </c>
      <c r="L2" s="305" t="s">
        <v>226</v>
      </c>
      <c r="M2" s="305" t="s">
        <v>227</v>
      </c>
      <c r="N2" s="22"/>
      <c r="O2" s="47" t="s">
        <v>5</v>
      </c>
      <c r="P2" s="47" t="s">
        <v>145</v>
      </c>
      <c r="Q2" s="48" t="s">
        <v>0</v>
      </c>
    </row>
    <row r="3" spans="1:17" ht="14.35" x14ac:dyDescent="0.5">
      <c r="A3" s="124">
        <v>1</v>
      </c>
      <c r="B3" s="235" t="s">
        <v>80</v>
      </c>
      <c r="C3" s="125">
        <f t="shared" ref="C3:C44" si="0">VLOOKUP($B3,$H$2:$J$46,2,FALSE)</f>
        <v>1.3541666666666667E-2</v>
      </c>
      <c r="D3" s="126">
        <f t="shared" ref="D3:D44" si="1">VLOOKUP($B3,$H$2:$J$46,3,FALSE)</f>
        <v>100</v>
      </c>
      <c r="E3" s="127">
        <v>1</v>
      </c>
      <c r="F3" s="237"/>
      <c r="G3" s="231">
        <v>1</v>
      </c>
      <c r="H3" s="235" t="s">
        <v>80</v>
      </c>
      <c r="I3" s="394">
        <v>1.3541666666666667E-2</v>
      </c>
      <c r="J3" s="233">
        <v>100</v>
      </c>
      <c r="K3" s="121">
        <f t="shared" ref="K3:K44" si="2">I3/G$1</f>
        <v>4.3682795698924736E-3</v>
      </c>
      <c r="L3" s="121" t="str">
        <f>VLOOKUP(H3,Ages!A$1:J$166,10,FALSE)</f>
        <v>45-49</v>
      </c>
      <c r="M3" s="347" t="str">
        <f>IF(I3&lt;=VLOOKUP(L3,'Standards Male'!E$49:J$60,2,FALSE),'Standards Male'!F$48,IF(I3&lt;=VLOOKUP(L3,'Standards Male'!E$49:J$60,3,FALSE),'Standards Male'!G$48,IF(I3&lt;=VLOOKUP(L3,'Standards Male'!E$49:J$60,4,FALSE),'Standards Male'!H$48,IF(I3&lt;=VLOOKUP(L3,'Standards Male'!E$49:J$60,5,FALSE),'Standards Male'!I$48,IF(I3&lt;=VLOOKUP(L3,'Standards Male'!E$49:J$60,6,FALSE),'Standards Male'!J$48,'Standards Male'!J$48)))))</f>
        <v xml:space="preserve">Gold </v>
      </c>
      <c r="N3" s="23"/>
      <c r="O3" s="117">
        <v>1</v>
      </c>
      <c r="P3" s="186" t="s">
        <v>197</v>
      </c>
      <c r="Q3" s="187" t="s">
        <v>497</v>
      </c>
    </row>
    <row r="4" spans="1:17" ht="14.35" x14ac:dyDescent="0.5">
      <c r="A4" s="109">
        <v>2</v>
      </c>
      <c r="B4" s="236" t="s">
        <v>184</v>
      </c>
      <c r="C4" s="110">
        <f t="shared" si="0"/>
        <v>1.4178240740740741E-2</v>
      </c>
      <c r="D4" s="111">
        <f t="shared" si="1"/>
        <v>99</v>
      </c>
      <c r="E4" s="112">
        <v>1</v>
      </c>
      <c r="F4" s="237"/>
      <c r="G4" s="232">
        <v>2</v>
      </c>
      <c r="H4" s="236" t="s">
        <v>184</v>
      </c>
      <c r="I4" s="394">
        <v>1.4178240740740741E-2</v>
      </c>
      <c r="J4" s="234">
        <v>99</v>
      </c>
      <c r="K4" s="113">
        <f t="shared" si="2"/>
        <v>4.573626045400239E-3</v>
      </c>
      <c r="L4" s="113" t="str">
        <f>VLOOKUP(H4,Ages!A$1:J$166,10,FALSE)</f>
        <v>0-34</v>
      </c>
      <c r="M4" s="348" t="str">
        <f>IF(I4&lt;=VLOOKUP(L4,'Standards Male'!E$49:J$60,2,FALSE),'Standards Male'!F$48,IF(I4&lt;=VLOOKUP(L4,'Standards Male'!E$49:J$60,3,FALSE),'Standards Male'!G$48,IF(I4&lt;=VLOOKUP(L4,'Standards Male'!E$49:J$60,4,FALSE),'Standards Male'!H$48,IF(I4&lt;=VLOOKUP(L4,'Standards Male'!E$49:J$60,5,FALSE),'Standards Male'!I$48,IF(I4&lt;=VLOOKUP(L4,'Standards Male'!E$49:J$60,6,FALSE),'Standards Male'!J$48,'Standards Male'!J$48)))))</f>
        <v xml:space="preserve">Bronze </v>
      </c>
      <c r="N4" s="23"/>
      <c r="O4" s="118">
        <v>2</v>
      </c>
      <c r="P4" s="186" t="s">
        <v>175</v>
      </c>
      <c r="Q4" s="187" t="s">
        <v>498</v>
      </c>
    </row>
    <row r="5" spans="1:17" ht="14.35" x14ac:dyDescent="0.5">
      <c r="A5" s="109">
        <v>3</v>
      </c>
      <c r="B5" s="236" t="s">
        <v>17</v>
      </c>
      <c r="C5" s="110">
        <f t="shared" si="0"/>
        <v>1.4166666666666666E-2</v>
      </c>
      <c r="D5" s="111">
        <f t="shared" si="1"/>
        <v>98</v>
      </c>
      <c r="E5" s="112">
        <v>1</v>
      </c>
      <c r="F5" s="237"/>
      <c r="G5" s="232">
        <v>3</v>
      </c>
      <c r="H5" s="236" t="s">
        <v>17</v>
      </c>
      <c r="I5" s="239">
        <v>1.4166666666666666E-2</v>
      </c>
      <c r="J5" s="234">
        <v>98</v>
      </c>
      <c r="K5" s="113">
        <f t="shared" si="2"/>
        <v>4.5698924731182788E-3</v>
      </c>
      <c r="L5" s="113" t="str">
        <f>VLOOKUP(H5,Ages!A$1:J$166,10,FALSE)</f>
        <v>40-44</v>
      </c>
      <c r="M5" s="348" t="str">
        <f>IF(I5&lt;=VLOOKUP(L5,'Standards Male'!E$49:J$60,2,FALSE),'Standards Male'!F$48,IF(I5&lt;=VLOOKUP(L5,'Standards Male'!E$49:J$60,3,FALSE),'Standards Male'!G$48,IF(I5&lt;=VLOOKUP(L5,'Standards Male'!E$49:J$60,4,FALSE),'Standards Male'!H$48,IF(I5&lt;=VLOOKUP(L5,'Standards Male'!E$49:J$60,5,FALSE),'Standards Male'!I$48,IF(I5&lt;=VLOOKUP(L5,'Standards Male'!E$49:J$60,6,FALSE),'Standards Male'!J$48,'Standards Male'!J$48)))))</f>
        <v>Silver</v>
      </c>
      <c r="N5" s="23"/>
      <c r="O5" s="118">
        <v>3</v>
      </c>
      <c r="P5" s="186" t="s">
        <v>156</v>
      </c>
      <c r="Q5" s="187" t="s">
        <v>499</v>
      </c>
    </row>
    <row r="6" spans="1:17" ht="14.35" x14ac:dyDescent="0.5">
      <c r="A6" s="109">
        <v>4</v>
      </c>
      <c r="B6" s="236" t="s">
        <v>160</v>
      </c>
      <c r="C6" s="110">
        <f t="shared" si="0"/>
        <v>1.4421296296296297E-2</v>
      </c>
      <c r="D6" s="111">
        <f t="shared" si="1"/>
        <v>97</v>
      </c>
      <c r="E6" s="112">
        <v>1</v>
      </c>
      <c r="F6" s="237"/>
      <c r="G6" s="232">
        <v>4</v>
      </c>
      <c r="H6" s="236" t="s">
        <v>160</v>
      </c>
      <c r="I6" s="394">
        <v>1.4421296296296297E-2</v>
      </c>
      <c r="J6" s="234">
        <v>97</v>
      </c>
      <c r="K6" s="113">
        <f t="shared" si="2"/>
        <v>4.6520310633213855E-3</v>
      </c>
      <c r="L6" s="113" t="str">
        <f>VLOOKUP(H6,Ages!A$1:J$166,10,FALSE)</f>
        <v>45-49</v>
      </c>
      <c r="M6" s="348" t="str">
        <f>IF(I6&lt;=VLOOKUP(L6,'Standards Male'!E$49:J$60,2,FALSE),'Standards Male'!F$48,IF(I6&lt;=VLOOKUP(L6,'Standards Male'!E$49:J$60,3,FALSE),'Standards Male'!G$48,IF(I6&lt;=VLOOKUP(L6,'Standards Male'!E$49:J$60,4,FALSE),'Standards Male'!H$48,IF(I6&lt;=VLOOKUP(L6,'Standards Male'!E$49:J$60,5,FALSE),'Standards Male'!I$48,IF(I6&lt;=VLOOKUP(L6,'Standards Male'!E$49:J$60,6,FALSE),'Standards Male'!J$48,'Standards Male'!J$48)))))</f>
        <v>Silver</v>
      </c>
      <c r="N6" s="23"/>
      <c r="O6" s="118">
        <v>4</v>
      </c>
      <c r="P6" s="186" t="s">
        <v>154</v>
      </c>
      <c r="Q6" s="187" t="s">
        <v>500</v>
      </c>
    </row>
    <row r="7" spans="1:17" ht="14.35" x14ac:dyDescent="0.5">
      <c r="A7" s="109">
        <v>5</v>
      </c>
      <c r="B7" s="229" t="s">
        <v>44</v>
      </c>
      <c r="C7" s="110">
        <f t="shared" si="0"/>
        <v>1.4594907407407407E-2</v>
      </c>
      <c r="D7" s="111">
        <f t="shared" si="1"/>
        <v>96</v>
      </c>
      <c r="E7" s="112">
        <v>1</v>
      </c>
      <c r="F7" s="237"/>
      <c r="G7" s="232">
        <v>5</v>
      </c>
      <c r="H7" s="229" t="s">
        <v>44</v>
      </c>
      <c r="I7" s="394">
        <v>1.4594907407407407E-2</v>
      </c>
      <c r="J7" s="234">
        <v>96</v>
      </c>
      <c r="K7" s="113">
        <f t="shared" si="2"/>
        <v>4.7080346475507767E-3</v>
      </c>
      <c r="L7" s="113" t="str">
        <f>VLOOKUP(H7,Ages!A$1:J$166,10,FALSE)</f>
        <v>40-44</v>
      </c>
      <c r="M7" s="348" t="str">
        <f>IF(I7&lt;=VLOOKUP(L7,'Standards Male'!E$49:J$60,2,FALSE),'Standards Male'!F$48,IF(I7&lt;=VLOOKUP(L7,'Standards Male'!E$49:J$60,3,FALSE),'Standards Male'!G$48,IF(I7&lt;=VLOOKUP(L7,'Standards Male'!E$49:J$60,4,FALSE),'Standards Male'!H$48,IF(I7&lt;=VLOOKUP(L7,'Standards Male'!E$49:J$60,5,FALSE),'Standards Male'!I$48,IF(I7&lt;=VLOOKUP(L7,'Standards Male'!E$49:J$60,6,FALSE),'Standards Male'!J$48,'Standards Male'!J$48)))))</f>
        <v xml:space="preserve">Bronze </v>
      </c>
      <c r="N7" s="23"/>
      <c r="O7" s="118">
        <v>5</v>
      </c>
      <c r="P7" s="186" t="s">
        <v>75</v>
      </c>
      <c r="Q7" s="187" t="s">
        <v>501</v>
      </c>
    </row>
    <row r="8" spans="1:17" ht="14.35" x14ac:dyDescent="0.5">
      <c r="A8" s="109">
        <v>6</v>
      </c>
      <c r="B8" s="236" t="s">
        <v>496</v>
      </c>
      <c r="C8" s="110">
        <f t="shared" si="0"/>
        <v>1.4722222222222222E-2</v>
      </c>
      <c r="D8" s="111">
        <f t="shared" si="1"/>
        <v>95</v>
      </c>
      <c r="E8" s="112">
        <v>1</v>
      </c>
      <c r="F8" s="237"/>
      <c r="G8" s="232">
        <v>6</v>
      </c>
      <c r="H8" s="236" t="s">
        <v>496</v>
      </c>
      <c r="I8" s="394">
        <v>1.4722222222222222E-2</v>
      </c>
      <c r="J8" s="234">
        <v>95</v>
      </c>
      <c r="K8" s="113">
        <f t="shared" si="2"/>
        <v>4.7491039426523296E-3</v>
      </c>
      <c r="L8" s="113" t="str">
        <f>VLOOKUP(H8,Ages!A$1:J$166,10,FALSE)</f>
        <v>35-39</v>
      </c>
      <c r="M8" s="348" t="str">
        <f>IF(I8&lt;=VLOOKUP(L8,'Standards Male'!E$49:J$60,2,FALSE),'Standards Male'!F$48,IF(I8&lt;=VLOOKUP(L8,'Standards Male'!E$49:J$60,3,FALSE),'Standards Male'!G$48,IF(I8&lt;=VLOOKUP(L8,'Standards Male'!E$49:J$60,4,FALSE),'Standards Male'!H$48,IF(I8&lt;=VLOOKUP(L8,'Standards Male'!E$49:J$60,5,FALSE),'Standards Male'!I$48,IF(I8&lt;=VLOOKUP(L8,'Standards Male'!E$49:J$60,6,FALSE),'Standards Male'!J$48,'Standards Male'!J$48)))))</f>
        <v xml:space="preserve">Bronze </v>
      </c>
      <c r="N8" s="23"/>
      <c r="O8" s="118">
        <v>6</v>
      </c>
      <c r="P8" s="186" t="s">
        <v>92</v>
      </c>
      <c r="Q8" s="187" t="s">
        <v>502</v>
      </c>
    </row>
    <row r="9" spans="1:17" ht="14.35" x14ac:dyDescent="0.5">
      <c r="A9" s="124">
        <v>1</v>
      </c>
      <c r="B9" s="235" t="s">
        <v>106</v>
      </c>
      <c r="C9" s="125">
        <f t="shared" si="0"/>
        <v>1.4768518518518519E-2</v>
      </c>
      <c r="D9" s="126">
        <f t="shared" si="1"/>
        <v>94</v>
      </c>
      <c r="E9" s="127">
        <v>2</v>
      </c>
      <c r="F9" s="237"/>
      <c r="G9" s="232">
        <v>7</v>
      </c>
      <c r="H9" s="229" t="s">
        <v>106</v>
      </c>
      <c r="I9" s="394">
        <v>1.4768518518518519E-2</v>
      </c>
      <c r="J9" s="234">
        <v>94</v>
      </c>
      <c r="K9" s="113">
        <f t="shared" si="2"/>
        <v>4.7640382317801671E-3</v>
      </c>
      <c r="L9" s="113" t="str">
        <f>VLOOKUP(H9,Ages!A$1:J$166,10,FALSE)</f>
        <v>60-64</v>
      </c>
      <c r="M9" s="348" t="str">
        <f>IF(I9&lt;=VLOOKUP(L9,'Standards Male'!E$49:J$60,2,FALSE),'Standards Male'!F$48,IF(I9&lt;=VLOOKUP(L9,'Standards Male'!E$49:J$60,3,FALSE),'Standards Male'!G$48,IF(I9&lt;=VLOOKUP(L9,'Standards Male'!E$49:J$60,4,FALSE),'Standards Male'!H$48,IF(I9&lt;=VLOOKUP(L9,'Standards Male'!E$49:J$60,5,FALSE),'Standards Male'!I$48,IF(I9&lt;=VLOOKUP(L9,'Standards Male'!E$49:J$60,6,FALSE),'Standards Male'!J$48,'Standards Male'!J$48)))))</f>
        <v xml:space="preserve">Gold </v>
      </c>
      <c r="N9" s="23"/>
      <c r="O9" s="118">
        <v>7</v>
      </c>
      <c r="P9" s="186" t="s">
        <v>19</v>
      </c>
      <c r="Q9" s="187" t="s">
        <v>503</v>
      </c>
    </row>
    <row r="10" spans="1:17" ht="14.35" x14ac:dyDescent="0.5">
      <c r="A10" s="109">
        <v>2</v>
      </c>
      <c r="B10" s="229" t="s">
        <v>197</v>
      </c>
      <c r="C10" s="110">
        <f t="shared" si="0"/>
        <v>1.4907407407407407E-2</v>
      </c>
      <c r="D10" s="111">
        <f t="shared" si="1"/>
        <v>93</v>
      </c>
      <c r="E10" s="112">
        <v>2</v>
      </c>
      <c r="F10" s="237"/>
      <c r="G10" s="232">
        <v>8</v>
      </c>
      <c r="H10" s="229" t="s">
        <v>197</v>
      </c>
      <c r="I10" s="394">
        <v>1.4907407407407407E-2</v>
      </c>
      <c r="J10" s="234">
        <v>93</v>
      </c>
      <c r="K10" s="113">
        <f t="shared" si="2"/>
        <v>4.8088410991636793E-3</v>
      </c>
      <c r="L10" s="113" t="str">
        <f>VLOOKUP(H10,Ages!A$1:J$166,10,FALSE)</f>
        <v>0-34</v>
      </c>
      <c r="M10" s="348" t="str">
        <f>IF(I10&lt;=VLOOKUP(L10,'Standards Male'!E$49:J$60,2,FALSE),'Standards Male'!F$48,IF(I10&lt;=VLOOKUP(L10,'Standards Male'!E$49:J$60,3,FALSE),'Standards Male'!G$48,IF(I10&lt;=VLOOKUP(L10,'Standards Male'!E$49:J$60,4,FALSE),'Standards Male'!H$48,IF(I10&lt;=VLOOKUP(L10,'Standards Male'!E$49:J$60,5,FALSE),'Standards Male'!I$48,IF(I10&lt;=VLOOKUP(L10,'Standards Male'!E$49:J$60,6,FALSE),'Standards Male'!J$48,'Standards Male'!J$48)))))</f>
        <v>Copper</v>
      </c>
      <c r="N10" s="23"/>
      <c r="O10" s="118">
        <v>8</v>
      </c>
      <c r="P10" s="186" t="s">
        <v>183</v>
      </c>
      <c r="Q10" s="187" t="s">
        <v>504</v>
      </c>
    </row>
    <row r="11" spans="1:17" ht="14.35" x14ac:dyDescent="0.5">
      <c r="A11" s="128">
        <v>3</v>
      </c>
      <c r="B11" s="230" t="s">
        <v>162</v>
      </c>
      <c r="C11" s="114">
        <f t="shared" si="0"/>
        <v>2.5659722222222223E-2</v>
      </c>
      <c r="D11" s="115">
        <f t="shared" si="1"/>
        <v>59</v>
      </c>
      <c r="E11" s="129">
        <v>2</v>
      </c>
      <c r="F11" s="237"/>
      <c r="G11" s="232">
        <v>9</v>
      </c>
      <c r="H11" s="229" t="s">
        <v>29</v>
      </c>
      <c r="I11" s="394">
        <v>1.6180555555555556E-2</v>
      </c>
      <c r="J11" s="234">
        <v>92</v>
      </c>
      <c r="K11" s="113">
        <f t="shared" si="2"/>
        <v>5.2195340501792111E-3</v>
      </c>
      <c r="L11" s="113" t="str">
        <f>VLOOKUP(H11,Ages!A$1:J$166,10,FALSE)</f>
        <v>60-64</v>
      </c>
      <c r="M11" s="348" t="str">
        <f>IF(I11&lt;=VLOOKUP(L11,'Standards Male'!E$49:J$60,2,FALSE),'Standards Male'!F$48,IF(I11&lt;=VLOOKUP(L11,'Standards Male'!E$49:J$60,3,FALSE),'Standards Male'!G$48,IF(I11&lt;=VLOOKUP(L11,'Standards Male'!E$49:J$60,4,FALSE),'Standards Male'!H$48,IF(I11&lt;=VLOOKUP(L11,'Standards Male'!E$49:J$60,5,FALSE),'Standards Male'!I$48,IF(I11&lt;=VLOOKUP(L11,'Standards Male'!E$49:J$60,6,FALSE),'Standards Male'!J$48,'Standards Male'!J$48)))))</f>
        <v>Silver</v>
      </c>
      <c r="N11" s="23"/>
      <c r="O11" s="118">
        <v>9</v>
      </c>
      <c r="P11" s="186" t="s">
        <v>23</v>
      </c>
      <c r="Q11" s="187" t="s">
        <v>505</v>
      </c>
    </row>
    <row r="12" spans="1:17" ht="14.35" x14ac:dyDescent="0.5">
      <c r="A12" s="124">
        <v>1</v>
      </c>
      <c r="B12" s="235" t="s">
        <v>29</v>
      </c>
      <c r="C12" s="125">
        <f t="shared" si="0"/>
        <v>1.6180555555555556E-2</v>
      </c>
      <c r="D12" s="126">
        <f t="shared" si="1"/>
        <v>92</v>
      </c>
      <c r="E12" s="127">
        <v>3</v>
      </c>
      <c r="F12" s="237"/>
      <c r="G12" s="232">
        <v>10</v>
      </c>
      <c r="H12" s="229" t="s">
        <v>167</v>
      </c>
      <c r="I12" s="394">
        <v>1.6412037037037037E-2</v>
      </c>
      <c r="J12" s="234">
        <v>91</v>
      </c>
      <c r="K12" s="113">
        <f t="shared" si="2"/>
        <v>5.2942054958183991E-3</v>
      </c>
      <c r="L12" s="113" t="str">
        <f>VLOOKUP(H12,Ages!A$1:J$166,10,FALSE)</f>
        <v>55-59</v>
      </c>
      <c r="M12" s="348" t="str">
        <f>IF(I12&lt;=VLOOKUP(L12,'Standards Male'!E$49:J$60,2,FALSE),'Standards Male'!F$48,IF(I12&lt;=VLOOKUP(L12,'Standards Male'!E$49:J$60,3,FALSE),'Standards Male'!G$48,IF(I12&lt;=VLOOKUP(L12,'Standards Male'!E$49:J$60,4,FALSE),'Standards Male'!H$48,IF(I12&lt;=VLOOKUP(L12,'Standards Male'!E$49:J$60,5,FALSE),'Standards Male'!I$48,IF(I12&lt;=VLOOKUP(L12,'Standards Male'!E$49:J$60,6,FALSE),'Standards Male'!J$48,'Standards Male'!J$48)))))</f>
        <v xml:space="preserve">Bronze </v>
      </c>
      <c r="N12" s="23"/>
      <c r="O12" s="118">
        <v>10</v>
      </c>
      <c r="P12" s="186" t="s">
        <v>11</v>
      </c>
      <c r="Q12" s="187" t="s">
        <v>506</v>
      </c>
    </row>
    <row r="13" spans="1:17" ht="14.35" x14ac:dyDescent="0.5">
      <c r="A13" s="109">
        <v>2</v>
      </c>
      <c r="B13" s="229" t="s">
        <v>167</v>
      </c>
      <c r="C13" s="110">
        <f t="shared" si="0"/>
        <v>1.6412037037037037E-2</v>
      </c>
      <c r="D13" s="111">
        <f t="shared" si="1"/>
        <v>91</v>
      </c>
      <c r="E13" s="112">
        <v>3</v>
      </c>
      <c r="F13" s="237"/>
      <c r="G13" s="232">
        <v>11</v>
      </c>
      <c r="H13" s="229" t="s">
        <v>176</v>
      </c>
      <c r="I13" s="394">
        <v>1.6585648148148148E-2</v>
      </c>
      <c r="J13" s="234">
        <v>90</v>
      </c>
      <c r="K13" s="113">
        <f t="shared" si="2"/>
        <v>5.3502090800477894E-3</v>
      </c>
      <c r="L13" s="113" t="str">
        <f>VLOOKUP(H13,Ages!A$1:J$166,10,FALSE)</f>
        <v>70-74</v>
      </c>
      <c r="M13" s="348" t="str">
        <f>IF(I13&lt;=VLOOKUP(L13,'Standards Male'!E$49:J$60,2,FALSE),'Standards Male'!F$48,IF(I13&lt;=VLOOKUP(L13,'Standards Male'!E$49:J$60,3,FALSE),'Standards Male'!G$48,IF(I13&lt;=VLOOKUP(L13,'Standards Male'!E$49:J$60,4,FALSE),'Standards Male'!H$48,IF(I13&lt;=VLOOKUP(L13,'Standards Male'!E$49:J$60,5,FALSE),'Standards Male'!I$48,IF(I13&lt;=VLOOKUP(L13,'Standards Male'!E$49:J$60,6,FALSE),'Standards Male'!J$48,'Standards Male'!J$48)))))</f>
        <v xml:space="preserve">Gold </v>
      </c>
      <c r="N13" s="23"/>
      <c r="O13" s="118">
        <v>11</v>
      </c>
      <c r="P13" s="186" t="s">
        <v>56</v>
      </c>
      <c r="Q13" s="187" t="s">
        <v>507</v>
      </c>
    </row>
    <row r="14" spans="1:17" ht="14.35" x14ac:dyDescent="0.5">
      <c r="A14" s="109">
        <v>3</v>
      </c>
      <c r="B14" s="229" t="s">
        <v>176</v>
      </c>
      <c r="C14" s="110">
        <f t="shared" si="0"/>
        <v>1.6585648148148148E-2</v>
      </c>
      <c r="D14" s="111">
        <f t="shared" si="1"/>
        <v>90</v>
      </c>
      <c r="E14" s="112">
        <v>3</v>
      </c>
      <c r="F14" s="237"/>
      <c r="G14" s="232">
        <v>12</v>
      </c>
      <c r="H14" s="229" t="s">
        <v>175</v>
      </c>
      <c r="I14" s="394">
        <v>1.6631944444444446E-2</v>
      </c>
      <c r="J14" s="234">
        <v>89</v>
      </c>
      <c r="K14" s="113">
        <f t="shared" si="2"/>
        <v>5.3651433691756277E-3</v>
      </c>
      <c r="L14" s="113" t="str">
        <f>VLOOKUP(H14,Ages!A$1:J$166,10,FALSE)</f>
        <v>45-49</v>
      </c>
      <c r="M14" s="348" t="str">
        <f>IF(I14&lt;=VLOOKUP(L14,'Standards Male'!E$49:J$60,2,FALSE),'Standards Male'!F$48,IF(I14&lt;=VLOOKUP(L14,'Standards Male'!E$49:J$60,3,FALSE),'Standards Male'!G$48,IF(I14&lt;=VLOOKUP(L14,'Standards Male'!E$49:J$60,4,FALSE),'Standards Male'!H$48,IF(I14&lt;=VLOOKUP(L14,'Standards Male'!E$49:J$60,5,FALSE),'Standards Male'!I$48,IF(I14&lt;=VLOOKUP(L14,'Standards Male'!E$49:J$60,6,FALSE),'Standards Male'!J$48,'Standards Male'!J$48)))))</f>
        <v>Copper</v>
      </c>
      <c r="N14" s="23"/>
      <c r="O14" s="118">
        <v>12</v>
      </c>
      <c r="P14" s="186" t="s">
        <v>462</v>
      </c>
      <c r="Q14" s="187" t="s">
        <v>508</v>
      </c>
    </row>
    <row r="15" spans="1:17" ht="14.35" x14ac:dyDescent="0.5">
      <c r="A15" s="109">
        <v>4</v>
      </c>
      <c r="B15" s="229" t="s">
        <v>175</v>
      </c>
      <c r="C15" s="110">
        <f t="shared" si="0"/>
        <v>1.6631944444444446E-2</v>
      </c>
      <c r="D15" s="111">
        <f t="shared" si="1"/>
        <v>89</v>
      </c>
      <c r="E15" s="112">
        <v>3</v>
      </c>
      <c r="F15" s="237"/>
      <c r="G15" s="232">
        <v>13</v>
      </c>
      <c r="H15" s="229" t="s">
        <v>156</v>
      </c>
      <c r="I15" s="394">
        <v>1.6782407407407409E-2</v>
      </c>
      <c r="J15" s="234">
        <v>88</v>
      </c>
      <c r="K15" s="113">
        <f t="shared" si="2"/>
        <v>5.4136798088410994E-3</v>
      </c>
      <c r="L15" s="113" t="str">
        <f>VLOOKUP(H15,Ages!A$1:J$166,10,FALSE)</f>
        <v>35-39</v>
      </c>
      <c r="M15" s="348" t="str">
        <f>IF(I15&lt;=VLOOKUP(L15,'Standards Male'!E$49:J$60,2,FALSE),'Standards Male'!F$48,IF(I15&lt;=VLOOKUP(L15,'Standards Male'!E$49:J$60,3,FALSE),'Standards Male'!G$48,IF(I15&lt;=VLOOKUP(L15,'Standards Male'!E$49:J$60,4,FALSE),'Standards Male'!H$48,IF(I15&lt;=VLOOKUP(L15,'Standards Male'!E$49:J$60,5,FALSE),'Standards Male'!I$48,IF(I15&lt;=VLOOKUP(L15,'Standards Male'!E$49:J$60,6,FALSE),'Standards Male'!J$48,'Standards Male'!J$48)))))</f>
        <v>Copper</v>
      </c>
      <c r="N15" s="23"/>
      <c r="O15" s="118">
        <v>13</v>
      </c>
      <c r="P15" s="186" t="s">
        <v>153</v>
      </c>
      <c r="Q15" s="187" t="s">
        <v>509</v>
      </c>
    </row>
    <row r="16" spans="1:17" ht="14.35" x14ac:dyDescent="0.5">
      <c r="A16" s="109">
        <v>5</v>
      </c>
      <c r="B16" s="229" t="s">
        <v>156</v>
      </c>
      <c r="C16" s="110">
        <f t="shared" si="0"/>
        <v>1.6782407407407409E-2</v>
      </c>
      <c r="D16" s="111">
        <f t="shared" si="1"/>
        <v>88</v>
      </c>
      <c r="E16" s="112">
        <v>3</v>
      </c>
      <c r="F16" s="237"/>
      <c r="G16" s="232">
        <v>14</v>
      </c>
      <c r="H16" s="236" t="s">
        <v>74</v>
      </c>
      <c r="I16" s="394">
        <v>1.6886574074074075E-2</v>
      </c>
      <c r="J16" s="234">
        <v>87</v>
      </c>
      <c r="K16" s="113">
        <f t="shared" si="2"/>
        <v>5.4472819593787336E-3</v>
      </c>
      <c r="L16" s="113" t="str">
        <f>VLOOKUP(H16,Ages!A$1:J$166,10,FALSE)</f>
        <v>35-39</v>
      </c>
      <c r="M16" s="348" t="str">
        <f>IF(I16&lt;=VLOOKUP(L16,'Standards Male'!E$49:J$60,2,FALSE),'Standards Male'!F$48,IF(I16&lt;=VLOOKUP(L16,'Standards Male'!E$49:J$60,3,FALSE),'Standards Male'!G$48,IF(I16&lt;=VLOOKUP(L16,'Standards Male'!E$49:J$60,4,FALSE),'Standards Male'!H$48,IF(I16&lt;=VLOOKUP(L16,'Standards Male'!E$49:J$60,5,FALSE),'Standards Male'!I$48,IF(I16&lt;=VLOOKUP(L16,'Standards Male'!E$49:J$60,6,FALSE),'Standards Male'!J$48,'Standards Male'!J$48)))))</f>
        <v>Copper</v>
      </c>
      <c r="N16" s="23"/>
      <c r="O16" s="118">
        <v>14</v>
      </c>
      <c r="P16" s="186" t="s">
        <v>141</v>
      </c>
      <c r="Q16" s="187" t="s">
        <v>510</v>
      </c>
    </row>
    <row r="17" spans="1:17" ht="14.35" x14ac:dyDescent="0.5">
      <c r="A17" s="109">
        <v>6</v>
      </c>
      <c r="B17" s="236" t="s">
        <v>74</v>
      </c>
      <c r="C17" s="110">
        <f t="shared" si="0"/>
        <v>1.6886574074074075E-2</v>
      </c>
      <c r="D17" s="111">
        <f t="shared" si="1"/>
        <v>87</v>
      </c>
      <c r="E17" s="112">
        <v>3</v>
      </c>
      <c r="F17" s="237"/>
      <c r="G17" s="232">
        <v>15</v>
      </c>
      <c r="H17" s="236" t="s">
        <v>163</v>
      </c>
      <c r="I17" s="394">
        <v>1.6944444444444446E-2</v>
      </c>
      <c r="J17" s="234">
        <v>86</v>
      </c>
      <c r="K17" s="113">
        <f t="shared" si="2"/>
        <v>5.4659498207885312E-3</v>
      </c>
      <c r="L17" s="113" t="str">
        <f>VLOOKUP(H17,Ages!A$1:J$166,10,FALSE)</f>
        <v>60-64</v>
      </c>
      <c r="M17" s="348" t="str">
        <f>IF(I17&lt;=VLOOKUP(L17,'Standards Male'!E$49:J$60,2,FALSE),'Standards Male'!F$48,IF(I17&lt;=VLOOKUP(L17,'Standards Male'!E$49:J$60,3,FALSE),'Standards Male'!G$48,IF(I17&lt;=VLOOKUP(L17,'Standards Male'!E$49:J$60,4,FALSE),'Standards Male'!H$48,IF(I17&lt;=VLOOKUP(L17,'Standards Male'!E$49:J$60,5,FALSE),'Standards Male'!I$48,IF(I17&lt;=VLOOKUP(L17,'Standards Male'!E$49:J$60,6,FALSE),'Standards Male'!J$48,'Standards Male'!J$48)))))</f>
        <v xml:space="preserve">Bronze </v>
      </c>
      <c r="N17" s="23"/>
      <c r="O17" s="118">
        <v>15</v>
      </c>
      <c r="P17" s="186" t="s">
        <v>100</v>
      </c>
      <c r="Q17" s="187" t="s">
        <v>511</v>
      </c>
    </row>
    <row r="18" spans="1:17" ht="14.35" x14ac:dyDescent="0.5">
      <c r="A18" s="128">
        <v>7</v>
      </c>
      <c r="B18" s="240" t="s">
        <v>163</v>
      </c>
      <c r="C18" s="114">
        <f t="shared" si="0"/>
        <v>1.6944444444444446E-2</v>
      </c>
      <c r="D18" s="115">
        <f t="shared" si="1"/>
        <v>86</v>
      </c>
      <c r="E18" s="129">
        <v>3</v>
      </c>
      <c r="F18" s="237"/>
      <c r="G18" s="232">
        <v>16</v>
      </c>
      <c r="H18" s="229" t="s">
        <v>93</v>
      </c>
      <c r="I18" s="394">
        <v>1.7037037037037038E-2</v>
      </c>
      <c r="J18" s="234">
        <v>85</v>
      </c>
      <c r="K18" s="113">
        <f t="shared" si="2"/>
        <v>5.4958183990442061E-3</v>
      </c>
      <c r="L18" s="113" t="str">
        <f>VLOOKUP(H18,Ages!A$1:J$166,10,FALSE)</f>
        <v>60-64</v>
      </c>
      <c r="M18" s="348" t="str">
        <f>IF(I18&lt;=VLOOKUP(L18,'Standards Male'!E$49:J$60,2,FALSE),'Standards Male'!F$48,IF(I18&lt;=VLOOKUP(L18,'Standards Male'!E$49:J$60,3,FALSE),'Standards Male'!G$48,IF(I18&lt;=VLOOKUP(L18,'Standards Male'!E$49:J$60,4,FALSE),'Standards Male'!H$48,IF(I18&lt;=VLOOKUP(L18,'Standards Male'!E$49:J$60,5,FALSE),'Standards Male'!I$48,IF(I18&lt;=VLOOKUP(L18,'Standards Male'!E$49:J$60,6,FALSE),'Standards Male'!J$48,'Standards Male'!J$48)))))</f>
        <v xml:space="preserve">Bronze </v>
      </c>
      <c r="N18" s="23"/>
      <c r="O18" s="118">
        <v>16</v>
      </c>
      <c r="P18" s="186" t="s">
        <v>512</v>
      </c>
      <c r="Q18" s="187" t="s">
        <v>513</v>
      </c>
    </row>
    <row r="19" spans="1:17" ht="14.35" x14ac:dyDescent="0.5">
      <c r="A19" s="124">
        <v>1</v>
      </c>
      <c r="B19" s="235" t="s">
        <v>93</v>
      </c>
      <c r="C19" s="125">
        <f t="shared" si="0"/>
        <v>1.7037037037037038E-2</v>
      </c>
      <c r="D19" s="126">
        <f t="shared" si="1"/>
        <v>85</v>
      </c>
      <c r="E19" s="127">
        <v>4</v>
      </c>
      <c r="F19" s="237"/>
      <c r="G19" s="232">
        <v>17</v>
      </c>
      <c r="H19" s="229" t="s">
        <v>484</v>
      </c>
      <c r="I19" s="394">
        <v>1.7488425925925925E-2</v>
      </c>
      <c r="J19" s="234">
        <v>84</v>
      </c>
      <c r="K19" s="113">
        <f t="shared" si="2"/>
        <v>5.641427718040621E-3</v>
      </c>
      <c r="L19" s="113" t="str">
        <f>VLOOKUP(H19,Ages!A$1:J$166,10,FALSE)</f>
        <v>35-39</v>
      </c>
      <c r="M19" s="348" t="str">
        <f>IF(I19&lt;=VLOOKUP(L19,'Standards Male'!E$49:J$60,2,FALSE),'Standards Male'!F$48,IF(I19&lt;=VLOOKUP(L19,'Standards Male'!E$49:J$60,3,FALSE),'Standards Male'!G$48,IF(I19&lt;=VLOOKUP(L19,'Standards Male'!E$49:J$60,4,FALSE),'Standards Male'!H$48,IF(I19&lt;=VLOOKUP(L19,'Standards Male'!E$49:J$60,5,FALSE),'Standards Male'!I$48,IF(I19&lt;=VLOOKUP(L19,'Standards Male'!E$49:J$60,6,FALSE),'Standards Male'!J$48,'Standards Male'!J$48)))))</f>
        <v>Copper</v>
      </c>
      <c r="N19" s="23"/>
      <c r="O19" s="118">
        <v>17</v>
      </c>
      <c r="P19" s="186" t="s">
        <v>62</v>
      </c>
      <c r="Q19" s="187" t="s">
        <v>514</v>
      </c>
    </row>
    <row r="20" spans="1:17" ht="14.35" x14ac:dyDescent="0.5">
      <c r="A20" s="109">
        <v>2</v>
      </c>
      <c r="B20" s="229" t="s">
        <v>484</v>
      </c>
      <c r="C20" s="110">
        <f t="shared" si="0"/>
        <v>1.7488425925925925E-2</v>
      </c>
      <c r="D20" s="111">
        <f t="shared" si="1"/>
        <v>84</v>
      </c>
      <c r="E20" s="112">
        <v>4</v>
      </c>
      <c r="F20" s="108"/>
      <c r="G20" s="232">
        <v>18</v>
      </c>
      <c r="H20" s="229" t="s">
        <v>169</v>
      </c>
      <c r="I20" s="394">
        <v>1.7511574074074075E-2</v>
      </c>
      <c r="J20" s="234">
        <v>83</v>
      </c>
      <c r="K20" s="113">
        <f t="shared" si="2"/>
        <v>5.6488948626045405E-3</v>
      </c>
      <c r="L20" s="113" t="str">
        <f>VLOOKUP(H20,Ages!A$1:J$166,10,FALSE)</f>
        <v>0-34</v>
      </c>
      <c r="M20" s="348" t="str">
        <f>IF(I20&lt;=VLOOKUP(L20,'Standards Male'!E$49:J$60,2,FALSE),'Standards Male'!F$48,IF(I20&lt;=VLOOKUP(L20,'Standards Male'!E$49:J$60,3,FALSE),'Standards Male'!G$48,IF(I20&lt;=VLOOKUP(L20,'Standards Male'!E$49:J$60,4,FALSE),'Standards Male'!H$48,IF(I20&lt;=VLOOKUP(L20,'Standards Male'!E$49:J$60,5,FALSE),'Standards Male'!I$48,IF(I20&lt;=VLOOKUP(L20,'Standards Male'!E$49:J$60,6,FALSE),'Standards Male'!J$48,'Standards Male'!J$48)))))</f>
        <v>Copper</v>
      </c>
      <c r="N20" s="23"/>
      <c r="O20" s="118">
        <v>18</v>
      </c>
      <c r="P20" s="186" t="s">
        <v>515</v>
      </c>
      <c r="Q20" s="187" t="s">
        <v>516</v>
      </c>
    </row>
    <row r="21" spans="1:17" ht="14.35" x14ac:dyDescent="0.5">
      <c r="A21" s="109">
        <v>3</v>
      </c>
      <c r="B21" s="229" t="s">
        <v>169</v>
      </c>
      <c r="C21" s="110">
        <f t="shared" si="0"/>
        <v>1.7511574074074075E-2</v>
      </c>
      <c r="D21" s="111">
        <f t="shared" si="1"/>
        <v>83</v>
      </c>
      <c r="E21" s="112">
        <v>4</v>
      </c>
      <c r="F21" s="108"/>
      <c r="G21" s="232">
        <v>19</v>
      </c>
      <c r="H21" s="229" t="s">
        <v>166</v>
      </c>
      <c r="I21" s="394">
        <v>1.7569444444444443E-2</v>
      </c>
      <c r="J21" s="234">
        <v>82</v>
      </c>
      <c r="K21" s="113">
        <f t="shared" si="2"/>
        <v>5.6675627240143365E-3</v>
      </c>
      <c r="L21" s="113" t="str">
        <f>VLOOKUP(H21,Ages!A$1:J$166,10,FALSE)</f>
        <v>70-74</v>
      </c>
      <c r="M21" s="348" t="str">
        <f>IF(I21&lt;=VLOOKUP(L21,'Standards Male'!E$49:J$60,2,FALSE),'Standards Male'!F$48,IF(I21&lt;=VLOOKUP(L21,'Standards Male'!E$49:J$60,3,FALSE),'Standards Male'!G$48,IF(I21&lt;=VLOOKUP(L21,'Standards Male'!E$49:J$60,4,FALSE),'Standards Male'!H$48,IF(I21&lt;=VLOOKUP(L21,'Standards Male'!E$49:J$60,5,FALSE),'Standards Male'!I$48,IF(I21&lt;=VLOOKUP(L21,'Standards Male'!E$49:J$60,6,FALSE),'Standards Male'!J$48,'Standards Male'!J$48)))))</f>
        <v>Silver</v>
      </c>
      <c r="N21" s="23"/>
      <c r="O21" s="118">
        <v>19</v>
      </c>
      <c r="P21" s="186" t="s">
        <v>14</v>
      </c>
      <c r="Q21" s="187" t="s">
        <v>517</v>
      </c>
    </row>
    <row r="22" spans="1:17" ht="14.35" x14ac:dyDescent="0.5">
      <c r="A22" s="109">
        <v>4</v>
      </c>
      <c r="B22" s="229" t="s">
        <v>166</v>
      </c>
      <c r="C22" s="110">
        <f t="shared" si="0"/>
        <v>1.7569444444444443E-2</v>
      </c>
      <c r="D22" s="111">
        <f t="shared" si="1"/>
        <v>82</v>
      </c>
      <c r="E22" s="112">
        <v>4</v>
      </c>
      <c r="F22" s="108"/>
      <c r="G22" s="232">
        <v>20</v>
      </c>
      <c r="H22" s="229" t="s">
        <v>154</v>
      </c>
      <c r="I22" s="394">
        <v>1.7893518518518517E-2</v>
      </c>
      <c r="J22" s="234">
        <v>81</v>
      </c>
      <c r="K22" s="113">
        <f t="shared" si="2"/>
        <v>5.7721027479091984E-3</v>
      </c>
      <c r="L22" s="113" t="str">
        <f>VLOOKUP(H22,Ages!A$1:J$166,10,FALSE)</f>
        <v>40-44</v>
      </c>
      <c r="M22" s="348" t="str">
        <f>IF(I22&lt;=VLOOKUP(L22,'Standards Male'!E$49:J$60,2,FALSE),'Standards Male'!F$48,IF(I22&lt;=VLOOKUP(L22,'Standards Male'!E$49:J$60,3,FALSE),'Standards Male'!G$48,IF(I22&lt;=VLOOKUP(L22,'Standards Male'!E$49:J$60,4,FALSE),'Standards Male'!H$48,IF(I22&lt;=VLOOKUP(L22,'Standards Male'!E$49:J$60,5,FALSE),'Standards Male'!I$48,IF(I22&lt;=VLOOKUP(L22,'Standards Male'!E$49:J$60,6,FALSE),'Standards Male'!J$48,'Standards Male'!J$48)))))</f>
        <v>Copper</v>
      </c>
      <c r="N22" s="23"/>
      <c r="O22" s="118">
        <v>20</v>
      </c>
      <c r="P22" s="186" t="s">
        <v>25</v>
      </c>
      <c r="Q22" s="187" t="s">
        <v>518</v>
      </c>
    </row>
    <row r="23" spans="1:17" ht="14.35" x14ac:dyDescent="0.5">
      <c r="A23" s="109">
        <v>5</v>
      </c>
      <c r="B23" s="229" t="s">
        <v>154</v>
      </c>
      <c r="C23" s="110">
        <f t="shared" si="0"/>
        <v>1.7893518518518517E-2</v>
      </c>
      <c r="D23" s="111">
        <f t="shared" si="1"/>
        <v>81</v>
      </c>
      <c r="E23" s="112">
        <v>4</v>
      </c>
      <c r="F23" s="108"/>
      <c r="G23" s="232">
        <v>21</v>
      </c>
      <c r="H23" s="229" t="s">
        <v>75</v>
      </c>
      <c r="I23" s="394">
        <v>1.8055555555555554E-2</v>
      </c>
      <c r="J23" s="234">
        <v>80</v>
      </c>
      <c r="K23" s="113">
        <f t="shared" si="2"/>
        <v>5.8243727598566303E-3</v>
      </c>
      <c r="L23" s="113" t="str">
        <f>VLOOKUP(H23,Ages!A$1:J$166,10,FALSE)</f>
        <v>55-59</v>
      </c>
      <c r="M23" s="348" t="str">
        <f>IF(I23&lt;=VLOOKUP(L23,'Standards Male'!E$49:J$60,2,FALSE),'Standards Male'!F$48,IF(I23&lt;=VLOOKUP(L23,'Standards Male'!E$49:J$60,3,FALSE),'Standards Male'!G$48,IF(I23&lt;=VLOOKUP(L23,'Standards Male'!E$49:J$60,4,FALSE),'Standards Male'!H$48,IF(I23&lt;=VLOOKUP(L23,'Standards Male'!E$49:J$60,5,FALSE),'Standards Male'!I$48,IF(I23&lt;=VLOOKUP(L23,'Standards Male'!E$49:J$60,6,FALSE),'Standards Male'!J$48,'Standards Male'!J$48)))))</f>
        <v>Copper</v>
      </c>
      <c r="N23" s="23"/>
      <c r="O23" s="118">
        <v>21</v>
      </c>
      <c r="P23" s="186" t="s">
        <v>43</v>
      </c>
      <c r="Q23" s="187" t="s">
        <v>519</v>
      </c>
    </row>
    <row r="24" spans="1:17" ht="14.35" x14ac:dyDescent="0.5">
      <c r="A24" s="128">
        <v>6</v>
      </c>
      <c r="B24" s="230" t="s">
        <v>92</v>
      </c>
      <c r="C24" s="114">
        <f t="shared" si="0"/>
        <v>1.8402777777777778E-2</v>
      </c>
      <c r="D24" s="115">
        <f t="shared" si="1"/>
        <v>79</v>
      </c>
      <c r="E24" s="129">
        <v>4</v>
      </c>
      <c r="F24" s="108"/>
      <c r="G24" s="232">
        <v>22</v>
      </c>
      <c r="H24" s="229" t="s">
        <v>92</v>
      </c>
      <c r="I24" s="394">
        <v>1.8402777777777778E-2</v>
      </c>
      <c r="J24" s="234">
        <v>79</v>
      </c>
      <c r="K24" s="113">
        <f t="shared" si="2"/>
        <v>5.9363799283154118E-3</v>
      </c>
      <c r="L24" s="113" t="str">
        <f>VLOOKUP(H24,Ages!A$1:J$166,10,FALSE)</f>
        <v>55-59</v>
      </c>
      <c r="M24" s="348" t="str">
        <f>IF(I24&lt;=VLOOKUP(L24,'Standards Male'!E$49:J$60,2,FALSE),'Standards Male'!F$48,IF(I24&lt;=VLOOKUP(L24,'Standards Male'!E$49:J$60,3,FALSE),'Standards Male'!G$48,IF(I24&lt;=VLOOKUP(L24,'Standards Male'!E$49:J$60,4,FALSE),'Standards Male'!H$48,IF(I24&lt;=VLOOKUP(L24,'Standards Male'!E$49:J$60,5,FALSE),'Standards Male'!I$48,IF(I24&lt;=VLOOKUP(L24,'Standards Male'!E$49:J$60,6,FALSE),'Standards Male'!J$48,'Standards Male'!J$48)))))</f>
        <v>Copper</v>
      </c>
      <c r="N24" s="23"/>
      <c r="O24" s="8"/>
    </row>
    <row r="25" spans="1:17" ht="14.35" x14ac:dyDescent="0.5">
      <c r="A25" s="109">
        <v>1</v>
      </c>
      <c r="B25" s="229" t="s">
        <v>75</v>
      </c>
      <c r="C25" s="110">
        <f t="shared" si="0"/>
        <v>1.8055555555555554E-2</v>
      </c>
      <c r="D25" s="111">
        <f t="shared" si="1"/>
        <v>80</v>
      </c>
      <c r="E25" s="112">
        <v>5</v>
      </c>
      <c r="F25" s="108"/>
      <c r="G25" s="232">
        <v>23</v>
      </c>
      <c r="H25" s="229" t="s">
        <v>19</v>
      </c>
      <c r="I25" s="394">
        <v>1.8692129629629628E-2</v>
      </c>
      <c r="J25" s="234">
        <v>78</v>
      </c>
      <c r="K25" s="113">
        <f t="shared" si="2"/>
        <v>6.0297192353643957E-3</v>
      </c>
      <c r="L25" s="113" t="str">
        <f>VLOOKUP(H25,Ages!A$1:J$166,10,FALSE)</f>
        <v>55-59</v>
      </c>
      <c r="M25" s="348" t="str">
        <f>IF(I25&lt;=VLOOKUP(L25,'Standards Male'!E$49:J$60,2,FALSE),'Standards Male'!F$48,IF(I25&lt;=VLOOKUP(L25,'Standards Male'!E$49:J$60,3,FALSE),'Standards Male'!G$48,IF(I25&lt;=VLOOKUP(L25,'Standards Male'!E$49:J$60,4,FALSE),'Standards Male'!H$48,IF(I25&lt;=VLOOKUP(L25,'Standards Male'!E$49:J$60,5,FALSE),'Standards Male'!I$48,IF(I25&lt;=VLOOKUP(L25,'Standards Male'!E$49:J$60,6,FALSE),'Standards Male'!J$48,'Standards Male'!J$48)))))</f>
        <v>Copper</v>
      </c>
      <c r="N25" s="23"/>
      <c r="O25" s="184" t="s">
        <v>172</v>
      </c>
    </row>
    <row r="26" spans="1:17" ht="14.35" x14ac:dyDescent="0.5">
      <c r="A26" s="109">
        <v>2</v>
      </c>
      <c r="B26" s="229" t="s">
        <v>19</v>
      </c>
      <c r="C26" s="110">
        <f t="shared" si="0"/>
        <v>1.8692129629629628E-2</v>
      </c>
      <c r="D26" s="111">
        <f t="shared" si="1"/>
        <v>78</v>
      </c>
      <c r="E26" s="112">
        <v>5</v>
      </c>
      <c r="F26" s="108"/>
      <c r="G26" s="232">
        <v>24</v>
      </c>
      <c r="H26" s="205" t="s">
        <v>183</v>
      </c>
      <c r="I26" s="394">
        <v>1.8807870370370371E-2</v>
      </c>
      <c r="J26" s="234">
        <v>77</v>
      </c>
      <c r="K26" s="113">
        <f t="shared" si="2"/>
        <v>6.0670549581839902E-3</v>
      </c>
      <c r="L26" s="113" t="str">
        <f>VLOOKUP(H26,Ages!A$1:J$166,10,FALSE)</f>
        <v>0-34</v>
      </c>
      <c r="M26" s="348" t="str">
        <f>IF(I26&lt;=VLOOKUP(L26,'Standards Male'!E$49:J$60,2,FALSE),'Standards Male'!F$48,IF(I26&lt;=VLOOKUP(L26,'Standards Male'!E$49:J$60,3,FALSE),'Standards Male'!G$48,IF(I26&lt;=VLOOKUP(L26,'Standards Male'!E$49:J$60,4,FALSE),'Standards Male'!H$48,IF(I26&lt;=VLOOKUP(L26,'Standards Male'!E$49:J$60,5,FALSE),'Standards Male'!I$48,IF(I26&lt;=VLOOKUP(L26,'Standards Male'!E$49:J$60,6,FALSE),'Standards Male'!J$48,'Standards Male'!J$48)))))</f>
        <v>Copper</v>
      </c>
      <c r="N26" s="23"/>
      <c r="O26" s="182" t="s">
        <v>223</v>
      </c>
    </row>
    <row r="27" spans="1:17" ht="14.35" x14ac:dyDescent="0.5">
      <c r="A27" s="109">
        <v>3</v>
      </c>
      <c r="B27" s="229" t="s">
        <v>23</v>
      </c>
      <c r="C27" s="110">
        <f t="shared" si="0"/>
        <v>1.9097222222222224E-2</v>
      </c>
      <c r="D27" s="111">
        <f t="shared" si="1"/>
        <v>76</v>
      </c>
      <c r="E27" s="112">
        <v>5</v>
      </c>
      <c r="F27" s="108"/>
      <c r="G27" s="232">
        <v>25</v>
      </c>
      <c r="H27" s="229" t="s">
        <v>23</v>
      </c>
      <c r="I27" s="394">
        <v>1.9097222222222224E-2</v>
      </c>
      <c r="J27" s="234">
        <v>76</v>
      </c>
      <c r="K27" s="113">
        <f t="shared" si="2"/>
        <v>6.1603942652329749E-3</v>
      </c>
      <c r="L27" s="113" t="str">
        <f>VLOOKUP(H27,Ages!A$1:J$166,10,FALSE)</f>
        <v>55-59</v>
      </c>
      <c r="M27" s="348" t="str">
        <f>IF(I27&lt;=VLOOKUP(L27,'Standards Male'!E$49:J$60,2,FALSE),'Standards Male'!F$48,IF(I27&lt;=VLOOKUP(L27,'Standards Male'!E$49:J$60,3,FALSE),'Standards Male'!G$48,IF(I27&lt;=VLOOKUP(L27,'Standards Male'!E$49:J$60,4,FALSE),'Standards Male'!H$48,IF(I27&lt;=VLOOKUP(L27,'Standards Male'!E$49:J$60,5,FALSE),'Standards Male'!I$48,IF(I27&lt;=VLOOKUP(L27,'Standards Male'!E$49:J$60,6,FALSE),'Standards Male'!J$48,'Standards Male'!J$48)))))</f>
        <v>Copper</v>
      </c>
      <c r="N27" s="23"/>
      <c r="O27" s="182" t="s">
        <v>224</v>
      </c>
    </row>
    <row r="28" spans="1:17" ht="14.35" x14ac:dyDescent="0.5">
      <c r="A28" s="124">
        <v>1</v>
      </c>
      <c r="B28" s="204" t="s">
        <v>183</v>
      </c>
      <c r="C28" s="125">
        <f t="shared" si="0"/>
        <v>1.8807870370370371E-2</v>
      </c>
      <c r="D28" s="126">
        <f t="shared" si="1"/>
        <v>77</v>
      </c>
      <c r="E28" s="127">
        <v>6</v>
      </c>
      <c r="F28" s="108"/>
      <c r="G28" s="232">
        <v>26</v>
      </c>
      <c r="H28" s="229" t="s">
        <v>11</v>
      </c>
      <c r="I28" s="394">
        <v>1.9247685185185184E-2</v>
      </c>
      <c r="J28" s="234">
        <v>75</v>
      </c>
      <c r="K28" s="113">
        <f t="shared" si="2"/>
        <v>6.2089307048984466E-3</v>
      </c>
      <c r="L28" s="113" t="str">
        <f>VLOOKUP(H28,Ages!A$1:J$166,10,FALSE)</f>
        <v>65-69</v>
      </c>
      <c r="M28" s="348" t="str">
        <f>IF(I28&lt;=VLOOKUP(L28,'Standards Male'!E$49:J$60,2,FALSE),'Standards Male'!F$48,IF(I28&lt;=VLOOKUP(L28,'Standards Male'!E$49:J$60,3,FALSE),'Standards Male'!G$48,IF(I28&lt;=VLOOKUP(L28,'Standards Male'!E$49:J$60,4,FALSE),'Standards Male'!H$48,IF(I28&lt;=VLOOKUP(L28,'Standards Male'!E$49:J$60,5,FALSE),'Standards Male'!I$48,IF(I28&lt;=VLOOKUP(L28,'Standards Male'!E$49:J$60,6,FALSE),'Standards Male'!J$48,'Standards Male'!J$48)))))</f>
        <v xml:space="preserve">Bronze </v>
      </c>
      <c r="N28" s="23"/>
      <c r="O28" s="422" t="s">
        <v>95</v>
      </c>
    </row>
    <row r="29" spans="1:17" ht="14.35" x14ac:dyDescent="0.5">
      <c r="A29" s="109">
        <v>2</v>
      </c>
      <c r="B29" s="229" t="s">
        <v>11</v>
      </c>
      <c r="C29" s="110">
        <f t="shared" si="0"/>
        <v>1.9247685185185184E-2</v>
      </c>
      <c r="D29" s="111">
        <f t="shared" si="1"/>
        <v>75</v>
      </c>
      <c r="E29" s="112">
        <v>6</v>
      </c>
      <c r="F29" s="108"/>
      <c r="G29" s="232">
        <v>27</v>
      </c>
      <c r="H29" s="229" t="s">
        <v>18</v>
      </c>
      <c r="I29" s="394">
        <v>1.9652777777777779E-2</v>
      </c>
      <c r="J29" s="234">
        <v>74</v>
      </c>
      <c r="K29" s="113">
        <f t="shared" si="2"/>
        <v>6.3396057347670258E-3</v>
      </c>
      <c r="L29" s="113" t="str">
        <f>VLOOKUP(H29,Ages!A$1:J$166,10,FALSE)</f>
        <v>70-74</v>
      </c>
      <c r="M29" s="348" t="str">
        <f>IF(I29&lt;=VLOOKUP(L29,'Standards Male'!E$49:J$60,2,FALSE),'Standards Male'!F$48,IF(I29&lt;=VLOOKUP(L29,'Standards Male'!E$49:J$60,3,FALSE),'Standards Male'!G$48,IF(I29&lt;=VLOOKUP(L29,'Standards Male'!E$49:J$60,4,FALSE),'Standards Male'!H$48,IF(I29&lt;=VLOOKUP(L29,'Standards Male'!E$49:J$60,5,FALSE),'Standards Male'!I$48,IF(I29&lt;=VLOOKUP(L29,'Standards Male'!E$49:J$60,6,FALSE),'Standards Male'!J$48,'Standards Male'!J$48)))))</f>
        <v xml:space="preserve">Bronze </v>
      </c>
      <c r="N29" s="23"/>
      <c r="O29" s="422" t="s">
        <v>134</v>
      </c>
    </row>
    <row r="30" spans="1:17" ht="14.35" x14ac:dyDescent="0.5">
      <c r="A30" s="109">
        <v>3</v>
      </c>
      <c r="B30" s="229" t="s">
        <v>18</v>
      </c>
      <c r="C30" s="110">
        <f t="shared" si="0"/>
        <v>1.9652777777777779E-2</v>
      </c>
      <c r="D30" s="111">
        <f t="shared" si="1"/>
        <v>74</v>
      </c>
      <c r="E30" s="112">
        <v>6</v>
      </c>
      <c r="F30" s="108"/>
      <c r="G30" s="232">
        <v>28</v>
      </c>
      <c r="H30" s="229" t="s">
        <v>12</v>
      </c>
      <c r="I30" s="394">
        <v>2.011574074074074E-2</v>
      </c>
      <c r="J30" s="234">
        <v>73</v>
      </c>
      <c r="K30" s="113">
        <f t="shared" si="2"/>
        <v>6.4889486260454E-3</v>
      </c>
      <c r="L30" s="113" t="str">
        <f>VLOOKUP(H30,Ages!A$1:J$166,10,FALSE)</f>
        <v>75-79</v>
      </c>
      <c r="M30" s="348" t="str">
        <f>IF(I30&lt;=VLOOKUP(L30,'Standards Male'!E$49:J$60,2,FALSE),'Standards Male'!F$48,IF(I30&lt;=VLOOKUP(L30,'Standards Male'!E$49:J$60,3,FALSE),'Standards Male'!G$48,IF(I30&lt;=VLOOKUP(L30,'Standards Male'!E$49:J$60,4,FALSE),'Standards Male'!H$48,IF(I30&lt;=VLOOKUP(L30,'Standards Male'!E$49:J$60,5,FALSE),'Standards Male'!I$48,IF(I30&lt;=VLOOKUP(L30,'Standards Male'!E$49:J$60,6,FALSE),'Standards Male'!J$48,'Standards Male'!J$48)))))</f>
        <v xml:space="preserve">Bronze </v>
      </c>
      <c r="N30" s="23"/>
      <c r="O30" s="422" t="s">
        <v>483</v>
      </c>
    </row>
    <row r="31" spans="1:17" ht="14.35" x14ac:dyDescent="0.5">
      <c r="A31" s="109">
        <v>4</v>
      </c>
      <c r="B31" s="229" t="s">
        <v>12</v>
      </c>
      <c r="C31" s="110">
        <f t="shared" si="0"/>
        <v>2.011574074074074E-2</v>
      </c>
      <c r="D31" s="111">
        <f t="shared" si="1"/>
        <v>73</v>
      </c>
      <c r="E31" s="112">
        <v>6</v>
      </c>
      <c r="F31" s="108"/>
      <c r="G31" s="232">
        <v>29</v>
      </c>
      <c r="H31" s="246" t="s">
        <v>51</v>
      </c>
      <c r="I31" s="394">
        <v>2.0497685185185185E-2</v>
      </c>
      <c r="J31" s="234">
        <v>72</v>
      </c>
      <c r="K31" s="113">
        <f t="shared" si="2"/>
        <v>6.6121565113500596E-3</v>
      </c>
      <c r="L31" s="113" t="str">
        <f>VLOOKUP(H31,Ages!A$1:J$166,10,FALSE)</f>
        <v>55-59</v>
      </c>
      <c r="M31" s="348" t="str">
        <f>IF(I31&lt;=VLOOKUP(L31,'Standards Male'!E$49:J$60,2,FALSE),'Standards Male'!F$48,IF(I31&lt;=VLOOKUP(L31,'Standards Male'!E$49:J$60,3,FALSE),'Standards Male'!G$48,IF(I31&lt;=VLOOKUP(L31,'Standards Male'!E$49:J$60,4,FALSE),'Standards Male'!H$48,IF(I31&lt;=VLOOKUP(L31,'Standards Male'!E$49:J$60,5,FALSE),'Standards Male'!I$48,IF(I31&lt;=VLOOKUP(L31,'Standards Male'!E$49:J$60,6,FALSE),'Standards Male'!J$48,'Standards Male'!J$48)))))</f>
        <v>Copper</v>
      </c>
      <c r="N31" s="23"/>
      <c r="O31" s="422" t="s">
        <v>161</v>
      </c>
    </row>
    <row r="32" spans="1:17" ht="14.35" x14ac:dyDescent="0.5">
      <c r="A32" s="109">
        <v>5</v>
      </c>
      <c r="B32" s="246" t="s">
        <v>51</v>
      </c>
      <c r="C32" s="110">
        <f t="shared" si="0"/>
        <v>2.0497685185185185E-2</v>
      </c>
      <c r="D32" s="111">
        <f t="shared" si="1"/>
        <v>72</v>
      </c>
      <c r="E32" s="112">
        <v>6</v>
      </c>
      <c r="F32" s="108"/>
      <c r="G32" s="232">
        <v>30</v>
      </c>
      <c r="H32" s="229" t="s">
        <v>78</v>
      </c>
      <c r="I32" s="394">
        <v>2.0798611111111111E-2</v>
      </c>
      <c r="J32" s="234">
        <v>71</v>
      </c>
      <c r="K32" s="113">
        <f t="shared" si="2"/>
        <v>6.7092293906810038E-3</v>
      </c>
      <c r="L32" s="113" t="str">
        <f>VLOOKUP(H32,Ages!A$1:J$166,10,FALSE)</f>
        <v>70-74</v>
      </c>
      <c r="M32" s="348" t="str">
        <f>IF(I32&lt;=VLOOKUP(L32,'Standards Male'!E$49:J$60,2,FALSE),'Standards Male'!F$48,IF(I32&lt;=VLOOKUP(L32,'Standards Male'!E$49:J$60,3,FALSE),'Standards Male'!G$48,IF(I32&lt;=VLOOKUP(L32,'Standards Male'!E$49:J$60,4,FALSE),'Standards Male'!H$48,IF(I32&lt;=VLOOKUP(L32,'Standards Male'!E$49:J$60,5,FALSE),'Standards Male'!I$48,IF(I32&lt;=VLOOKUP(L32,'Standards Male'!E$49:J$60,6,FALSE),'Standards Male'!J$48,'Standards Male'!J$48)))))</f>
        <v xml:space="preserve">Bronze </v>
      </c>
      <c r="N32" s="23"/>
      <c r="O32" s="422" t="s">
        <v>52</v>
      </c>
    </row>
    <row r="33" spans="1:17" ht="14.35" x14ac:dyDescent="0.5">
      <c r="A33" s="128">
        <v>6</v>
      </c>
      <c r="B33" s="230" t="s">
        <v>78</v>
      </c>
      <c r="C33" s="114">
        <f t="shared" si="0"/>
        <v>2.0798611111111111E-2</v>
      </c>
      <c r="D33" s="115">
        <f t="shared" si="1"/>
        <v>71</v>
      </c>
      <c r="E33" s="129">
        <v>6</v>
      </c>
      <c r="F33" s="108"/>
      <c r="G33" s="232">
        <v>31</v>
      </c>
      <c r="H33" s="220" t="s">
        <v>56</v>
      </c>
      <c r="I33" s="394">
        <v>2.101851851851852E-2</v>
      </c>
      <c r="J33" s="234">
        <v>70</v>
      </c>
      <c r="K33" s="113">
        <f t="shared" si="2"/>
        <v>6.7801672640382324E-3</v>
      </c>
      <c r="L33" s="113" t="str">
        <f>VLOOKUP(H33,Ages!A$1:J$166,10,FALSE)</f>
        <v>45-49</v>
      </c>
      <c r="M33" s="348" t="str">
        <f>IF(I33&lt;=VLOOKUP(L33,'Standards Male'!E$49:J$60,2,FALSE),'Standards Male'!F$48,IF(I33&lt;=VLOOKUP(L33,'Standards Male'!E$49:J$60,3,FALSE),'Standards Male'!G$48,IF(I33&lt;=VLOOKUP(L33,'Standards Male'!E$49:J$60,4,FALSE),'Standards Male'!H$48,IF(I33&lt;=VLOOKUP(L33,'Standards Male'!E$49:J$60,5,FALSE),'Standards Male'!I$48,IF(I33&lt;=VLOOKUP(L33,'Standards Male'!E$49:J$60,6,FALSE),'Standards Male'!J$48,'Standards Male'!J$48)))))</f>
        <v>Copper</v>
      </c>
      <c r="N33" s="23"/>
      <c r="O33" s="422" t="s">
        <v>534</v>
      </c>
    </row>
    <row r="34" spans="1:17" ht="14.35" x14ac:dyDescent="0.5">
      <c r="A34" s="109">
        <v>1</v>
      </c>
      <c r="B34" s="238" t="s">
        <v>56</v>
      </c>
      <c r="C34" s="110">
        <f t="shared" si="0"/>
        <v>2.101851851851852E-2</v>
      </c>
      <c r="D34" s="111">
        <f t="shared" si="1"/>
        <v>70</v>
      </c>
      <c r="E34" s="112">
        <v>7</v>
      </c>
      <c r="F34" s="108"/>
      <c r="G34" s="232">
        <v>32</v>
      </c>
      <c r="H34" s="229" t="s">
        <v>462</v>
      </c>
      <c r="I34" s="394">
        <v>2.1296296296296296E-2</v>
      </c>
      <c r="J34" s="234">
        <v>69</v>
      </c>
      <c r="K34" s="113">
        <f t="shared" si="2"/>
        <v>6.8697729988052569E-3</v>
      </c>
      <c r="L34" s="113" t="str">
        <f>VLOOKUP(H34,Ages!A$1:J$166,10,FALSE)</f>
        <v>0-34</v>
      </c>
      <c r="M34" s="348" t="str">
        <f>IF(I34&lt;=VLOOKUP(L34,'Standards Male'!E$49:J$60,2,FALSE),'Standards Male'!F$48,IF(I34&lt;=VLOOKUP(L34,'Standards Male'!E$49:J$60,3,FALSE),'Standards Male'!G$48,IF(I34&lt;=VLOOKUP(L34,'Standards Male'!E$49:J$60,4,FALSE),'Standards Male'!H$48,IF(I34&lt;=VLOOKUP(L34,'Standards Male'!E$49:J$60,5,FALSE),'Standards Male'!I$48,IF(I34&lt;=VLOOKUP(L34,'Standards Male'!E$49:J$60,6,FALSE),'Standards Male'!J$48,'Standards Male'!J$48)))))</f>
        <v>Copper</v>
      </c>
      <c r="N34" s="23"/>
      <c r="O34" s="422" t="s">
        <v>535</v>
      </c>
    </row>
    <row r="35" spans="1:17" ht="14.35" x14ac:dyDescent="0.5">
      <c r="A35" s="109">
        <v>2</v>
      </c>
      <c r="B35" s="229" t="s">
        <v>462</v>
      </c>
      <c r="C35" s="110">
        <f t="shared" si="0"/>
        <v>2.1296296296296296E-2</v>
      </c>
      <c r="D35" s="111">
        <f t="shared" si="1"/>
        <v>69</v>
      </c>
      <c r="E35" s="112">
        <v>7</v>
      </c>
      <c r="F35" s="108"/>
      <c r="G35" s="232">
        <v>33</v>
      </c>
      <c r="H35" s="236" t="s">
        <v>153</v>
      </c>
      <c r="I35" s="394">
        <v>2.1747685185185186E-2</v>
      </c>
      <c r="J35" s="234">
        <v>68</v>
      </c>
      <c r="K35" s="113">
        <f t="shared" si="2"/>
        <v>7.0153823178016727E-3</v>
      </c>
      <c r="L35" s="113" t="str">
        <f>VLOOKUP(H35,Ages!A$1:J$166,10,FALSE)</f>
        <v>0-34</v>
      </c>
      <c r="M35" s="348" t="str">
        <f>IF(I35&lt;=VLOOKUP(L35,'Standards Male'!E$49:J$60,2,FALSE),'Standards Male'!F$48,IF(I35&lt;=VLOOKUP(L35,'Standards Male'!E$49:J$60,3,FALSE),'Standards Male'!G$48,IF(I35&lt;=VLOOKUP(L35,'Standards Male'!E$49:J$60,4,FALSE),'Standards Male'!H$48,IF(I35&lt;=VLOOKUP(L35,'Standards Male'!E$49:J$60,5,FALSE),'Standards Male'!I$48,IF(I35&lt;=VLOOKUP(L35,'Standards Male'!E$49:J$60,6,FALSE),'Standards Male'!J$48,'Standards Male'!J$48)))))</f>
        <v>Copper</v>
      </c>
      <c r="N35" s="23"/>
      <c r="O35" s="422" t="s">
        <v>63</v>
      </c>
    </row>
    <row r="36" spans="1:17" ht="14.35" x14ac:dyDescent="0.5">
      <c r="A36" s="124">
        <v>1</v>
      </c>
      <c r="B36" s="420" t="s">
        <v>153</v>
      </c>
      <c r="C36" s="125">
        <f t="shared" si="0"/>
        <v>2.1747685185185186E-2</v>
      </c>
      <c r="D36" s="126">
        <f t="shared" si="1"/>
        <v>68</v>
      </c>
      <c r="E36" s="127">
        <v>8</v>
      </c>
      <c r="F36" s="108"/>
      <c r="G36" s="232">
        <v>34</v>
      </c>
      <c r="H36" s="236" t="s">
        <v>141</v>
      </c>
      <c r="I36" s="394">
        <v>2.2025462962962962E-2</v>
      </c>
      <c r="J36" s="234">
        <v>67</v>
      </c>
      <c r="K36" s="113">
        <f t="shared" si="2"/>
        <v>7.1049880525686972E-3</v>
      </c>
      <c r="L36" s="113" t="str">
        <f>VLOOKUP(H36,Ages!A$1:J$166,10,FALSE)</f>
        <v>60-64</v>
      </c>
      <c r="M36" s="348" t="str">
        <f>IF(I36&lt;=VLOOKUP(L36,'Standards Male'!E$49:J$60,2,FALSE),'Standards Male'!F$48,IF(I36&lt;=VLOOKUP(L36,'Standards Male'!E$49:J$60,3,FALSE),'Standards Male'!G$48,IF(I36&lt;=VLOOKUP(L36,'Standards Male'!E$49:J$60,4,FALSE),'Standards Male'!H$48,IF(I36&lt;=VLOOKUP(L36,'Standards Male'!E$49:J$60,5,FALSE),'Standards Male'!I$48,IF(I36&lt;=VLOOKUP(L36,'Standards Male'!E$49:J$60,6,FALSE),'Standards Male'!J$48,'Standards Male'!J$48)))))</f>
        <v>Copper</v>
      </c>
      <c r="N36" s="23"/>
      <c r="O36" s="422" t="s">
        <v>536</v>
      </c>
    </row>
    <row r="37" spans="1:17" ht="14.35" x14ac:dyDescent="0.5">
      <c r="A37" s="109">
        <v>2</v>
      </c>
      <c r="B37" s="236" t="s">
        <v>141</v>
      </c>
      <c r="C37" s="110">
        <f t="shared" si="0"/>
        <v>2.2025462962962962E-2</v>
      </c>
      <c r="D37" s="111">
        <f t="shared" si="1"/>
        <v>67</v>
      </c>
      <c r="E37" s="112">
        <v>8</v>
      </c>
      <c r="F37" s="108"/>
      <c r="G37" s="232">
        <v>35</v>
      </c>
      <c r="H37" s="229" t="s">
        <v>100</v>
      </c>
      <c r="I37" s="394">
        <v>2.2349537037037036E-2</v>
      </c>
      <c r="J37" s="234">
        <v>66</v>
      </c>
      <c r="K37" s="113">
        <f t="shared" si="2"/>
        <v>7.2095280764635601E-3</v>
      </c>
      <c r="L37" s="113" t="str">
        <f>VLOOKUP(H37,Ages!A$1:J$166,10,FALSE)</f>
        <v>55-59</v>
      </c>
      <c r="M37" s="348" t="str">
        <f>IF(I37&lt;=VLOOKUP(L37,'Standards Male'!E$49:J$60,2,FALSE),'Standards Male'!F$48,IF(I37&lt;=VLOOKUP(L37,'Standards Male'!E$49:J$60,3,FALSE),'Standards Male'!G$48,IF(I37&lt;=VLOOKUP(L37,'Standards Male'!E$49:J$60,4,FALSE),'Standards Male'!H$48,IF(I37&lt;=VLOOKUP(L37,'Standards Male'!E$49:J$60,5,FALSE),'Standards Male'!I$48,IF(I37&lt;=VLOOKUP(L37,'Standards Male'!E$49:J$60,6,FALSE),'Standards Male'!J$48,'Standards Male'!J$48)))))</f>
        <v>Copper</v>
      </c>
      <c r="N37" s="23"/>
      <c r="O37" s="422" t="s">
        <v>26</v>
      </c>
    </row>
    <row r="38" spans="1:17" ht="14.35" x14ac:dyDescent="0.5">
      <c r="A38" s="131">
        <v>3</v>
      </c>
      <c r="B38" s="229" t="s">
        <v>100</v>
      </c>
      <c r="C38" s="110">
        <f t="shared" si="0"/>
        <v>2.2349537037037036E-2</v>
      </c>
      <c r="D38" s="111">
        <f t="shared" si="1"/>
        <v>66</v>
      </c>
      <c r="E38" s="112">
        <v>8</v>
      </c>
      <c r="F38" s="108"/>
      <c r="G38" s="232">
        <v>36</v>
      </c>
      <c r="H38" s="229" t="s">
        <v>512</v>
      </c>
      <c r="I38" s="394">
        <v>2.3171296296296297E-2</v>
      </c>
      <c r="J38" s="234">
        <v>65</v>
      </c>
      <c r="K38" s="113">
        <f t="shared" si="2"/>
        <v>7.4746117084826761E-3</v>
      </c>
      <c r="L38" s="113" t="str">
        <f>VLOOKUP(H38,Ages!A$1:J$166,10,FALSE)</f>
        <v>60-64</v>
      </c>
      <c r="M38" s="348" t="str">
        <f>IF(I38&lt;=VLOOKUP(L38,'Standards Male'!E$49:J$60,2,FALSE),'Standards Male'!F$48,IF(I38&lt;=VLOOKUP(L38,'Standards Male'!E$49:J$60,3,FALSE),'Standards Male'!G$48,IF(I38&lt;=VLOOKUP(L38,'Standards Male'!E$49:J$60,4,FALSE),'Standards Male'!H$48,IF(I38&lt;=VLOOKUP(L38,'Standards Male'!E$49:J$60,5,FALSE),'Standards Male'!I$48,IF(I38&lt;=VLOOKUP(L38,'Standards Male'!E$49:J$60,6,FALSE),'Standards Male'!J$48,'Standards Male'!J$48)))))</f>
        <v>Copper</v>
      </c>
      <c r="N38" s="23"/>
      <c r="O38" s="422" t="s">
        <v>547</v>
      </c>
    </row>
    <row r="39" spans="1:17" ht="14.35" x14ac:dyDescent="0.5">
      <c r="A39" s="128">
        <v>4</v>
      </c>
      <c r="B39" s="230" t="s">
        <v>512</v>
      </c>
      <c r="C39" s="114">
        <f t="shared" si="0"/>
        <v>2.3171296296296297E-2</v>
      </c>
      <c r="D39" s="115">
        <f t="shared" si="1"/>
        <v>65</v>
      </c>
      <c r="E39" s="129">
        <v>8</v>
      </c>
      <c r="F39" s="108"/>
      <c r="G39" s="232">
        <v>37</v>
      </c>
      <c r="H39" s="246" t="s">
        <v>62</v>
      </c>
      <c r="I39" s="394">
        <v>2.3275462962962963E-2</v>
      </c>
      <c r="J39" s="234">
        <v>64</v>
      </c>
      <c r="K39" s="113">
        <f t="shared" si="2"/>
        <v>7.5082138590203103E-3</v>
      </c>
      <c r="L39" s="113" t="s">
        <v>437</v>
      </c>
      <c r="M39" s="348" t="str">
        <f>IF(I39&lt;=VLOOKUP(L39,'Standards Male'!E$49:J$60,2,FALSE),'Standards Male'!F$48,IF(I39&lt;=VLOOKUP(L39,'Standards Male'!E$49:J$60,3,FALSE),'Standards Male'!G$48,IF(I39&lt;=VLOOKUP(L39,'Standards Male'!E$49:J$60,4,FALSE),'Standards Male'!H$48,IF(I39&lt;=VLOOKUP(L39,'Standards Male'!E$49:J$60,5,FALSE),'Standards Male'!I$48,IF(I39&lt;=VLOOKUP(L39,'Standards Male'!E$49:J$60,6,FALSE),'Standards Male'!J$48,'Standards Male'!J$48)))))</f>
        <v>Copper</v>
      </c>
      <c r="N39" s="23"/>
      <c r="O39" s="422"/>
    </row>
    <row r="40" spans="1:17" ht="14.35" x14ac:dyDescent="0.5">
      <c r="A40" s="124">
        <v>1</v>
      </c>
      <c r="B40" s="421" t="s">
        <v>62</v>
      </c>
      <c r="C40" s="125">
        <f t="shared" si="0"/>
        <v>2.3275462962962963E-2</v>
      </c>
      <c r="D40" s="126">
        <f t="shared" si="1"/>
        <v>64</v>
      </c>
      <c r="E40" s="127">
        <v>9</v>
      </c>
      <c r="F40" s="108"/>
      <c r="G40" s="232">
        <v>38</v>
      </c>
      <c r="H40" s="229" t="s">
        <v>515</v>
      </c>
      <c r="I40" s="394">
        <v>2.3344907407407408E-2</v>
      </c>
      <c r="J40" s="234">
        <v>63</v>
      </c>
      <c r="K40" s="113">
        <f t="shared" si="2"/>
        <v>7.5306152927120664E-3</v>
      </c>
      <c r="L40" s="113" t="str">
        <f>VLOOKUP(H40,Ages!A$1:J$166,10,FALSE)</f>
        <v>40-44</v>
      </c>
      <c r="M40" s="348" t="str">
        <f>IF(I40&lt;=VLOOKUP(L40,'Standards Male'!E$49:J$60,2,FALSE),'Standards Male'!F$48,IF(I40&lt;=VLOOKUP(L40,'Standards Male'!E$49:J$60,3,FALSE),'Standards Male'!G$48,IF(I40&lt;=VLOOKUP(L40,'Standards Male'!E$49:J$60,4,FALSE),'Standards Male'!H$48,IF(I40&lt;=VLOOKUP(L40,'Standards Male'!E$49:J$60,5,FALSE),'Standards Male'!I$48,IF(I40&lt;=VLOOKUP(L40,'Standards Male'!E$49:J$60,6,FALSE),'Standards Male'!J$48,'Standards Male'!J$48)))))</f>
        <v>Copper</v>
      </c>
      <c r="N40" s="23"/>
    </row>
    <row r="41" spans="1:17" ht="14.35" x14ac:dyDescent="0.5">
      <c r="A41" s="109">
        <v>2</v>
      </c>
      <c r="B41" s="229" t="s">
        <v>515</v>
      </c>
      <c r="C41" s="110">
        <f t="shared" si="0"/>
        <v>2.3344907407407408E-2</v>
      </c>
      <c r="D41" s="111">
        <f t="shared" si="1"/>
        <v>63</v>
      </c>
      <c r="E41" s="112">
        <v>9</v>
      </c>
      <c r="F41" s="108"/>
      <c r="G41" s="232">
        <v>39</v>
      </c>
      <c r="H41" s="236" t="s">
        <v>14</v>
      </c>
      <c r="I41" s="394">
        <v>2.3506944444444445E-2</v>
      </c>
      <c r="J41" s="234">
        <v>62</v>
      </c>
      <c r="K41" s="113">
        <f t="shared" si="2"/>
        <v>7.5828853046594983E-3</v>
      </c>
      <c r="L41" s="113" t="str">
        <f>VLOOKUP(H41,Ages!A$1:J$166,10,FALSE)</f>
        <v>65-69</v>
      </c>
      <c r="M41" s="348" t="str">
        <f>IF(I41&lt;=VLOOKUP(L41,'Standards Male'!E$49:J$60,2,FALSE),'Standards Male'!F$48,IF(I41&lt;=VLOOKUP(L41,'Standards Male'!E$49:J$60,3,FALSE),'Standards Male'!G$48,IF(I41&lt;=VLOOKUP(L41,'Standards Male'!E$49:J$60,4,FALSE),'Standards Male'!H$48,IF(I41&lt;=VLOOKUP(L41,'Standards Male'!E$49:J$60,5,FALSE),'Standards Male'!I$48,IF(I41&lt;=VLOOKUP(L41,'Standards Male'!E$49:J$60,6,FALSE),'Standards Male'!J$48,'Standards Male'!J$48)))))</f>
        <v>Copper</v>
      </c>
      <c r="N41" s="23"/>
      <c r="O41" s="182"/>
    </row>
    <row r="42" spans="1:17" ht="14.35" x14ac:dyDescent="0.5">
      <c r="A42" s="128">
        <v>3</v>
      </c>
      <c r="B42" s="230" t="s">
        <v>25</v>
      </c>
      <c r="C42" s="114">
        <f t="shared" si="0"/>
        <v>2.4699074074074075E-2</v>
      </c>
      <c r="D42" s="115">
        <f t="shared" si="1"/>
        <v>61</v>
      </c>
      <c r="E42" s="129">
        <v>9</v>
      </c>
      <c r="F42" s="108"/>
      <c r="G42" s="232">
        <v>40</v>
      </c>
      <c r="H42" s="229" t="s">
        <v>25</v>
      </c>
      <c r="I42" s="394">
        <v>2.4699074074074075E-2</v>
      </c>
      <c r="J42" s="234">
        <v>61</v>
      </c>
      <c r="K42" s="113">
        <f t="shared" si="2"/>
        <v>7.9674432497013146E-3</v>
      </c>
      <c r="L42" s="113" t="str">
        <f>VLOOKUP(H42,Ages!A$1:J$166,10,FALSE)</f>
        <v>60-64</v>
      </c>
      <c r="M42" s="348" t="str">
        <f>IF(I42&lt;=VLOOKUP(L42,'Standards Male'!E$49:J$60,2,FALSE),'Standards Male'!F$48,IF(I42&lt;=VLOOKUP(L42,'Standards Male'!E$49:J$60,3,FALSE),'Standards Male'!G$48,IF(I42&lt;=VLOOKUP(L42,'Standards Male'!E$49:J$60,4,FALSE),'Standards Male'!H$48,IF(I42&lt;=VLOOKUP(L42,'Standards Male'!E$49:J$60,5,FALSE),'Standards Male'!I$48,IF(I42&lt;=VLOOKUP(L42,'Standards Male'!E$49:J$60,6,FALSE),'Standards Male'!J$48,'Standards Male'!J$48)))))</f>
        <v>Copper</v>
      </c>
      <c r="N42" s="23"/>
      <c r="O42" s="182"/>
    </row>
    <row r="43" spans="1:17" ht="14.35" x14ac:dyDescent="0.5">
      <c r="A43" s="124">
        <v>1</v>
      </c>
      <c r="B43" s="420" t="s">
        <v>14</v>
      </c>
      <c r="C43" s="125">
        <f t="shared" si="0"/>
        <v>2.3506944444444445E-2</v>
      </c>
      <c r="D43" s="126">
        <f t="shared" si="1"/>
        <v>62</v>
      </c>
      <c r="E43" s="127">
        <v>10</v>
      </c>
      <c r="F43" s="108"/>
      <c r="G43" s="232">
        <v>41</v>
      </c>
      <c r="H43" s="229" t="s">
        <v>43</v>
      </c>
      <c r="I43" s="394">
        <v>2.5624999999999998E-2</v>
      </c>
      <c r="J43" s="234">
        <v>60</v>
      </c>
      <c r="K43" s="113">
        <f t="shared" si="2"/>
        <v>8.2661290322580631E-3</v>
      </c>
      <c r="L43" s="113" t="str">
        <f>VLOOKUP(H43,Ages!A$1:J$166,10,FALSE)</f>
        <v>60-64</v>
      </c>
      <c r="M43" s="348" t="str">
        <f>IF(I43&lt;=VLOOKUP(L43,'Standards Male'!E$49:J$60,2,FALSE),'Standards Male'!F$48,IF(I43&lt;=VLOOKUP(L43,'Standards Male'!E$49:J$60,3,FALSE),'Standards Male'!G$48,IF(I43&lt;=VLOOKUP(L43,'Standards Male'!E$49:J$60,4,FALSE),'Standards Male'!H$48,IF(I43&lt;=VLOOKUP(L43,'Standards Male'!E$49:J$60,5,FALSE),'Standards Male'!I$48,IF(I43&lt;=VLOOKUP(L43,'Standards Male'!E$49:J$60,6,FALSE),'Standards Male'!J$48,'Standards Male'!J$48)))))</f>
        <v>Copper</v>
      </c>
      <c r="N43" s="23"/>
      <c r="O43" s="182"/>
    </row>
    <row r="44" spans="1:17" ht="14.35" x14ac:dyDescent="0.5">
      <c r="A44" s="128">
        <v>2</v>
      </c>
      <c r="B44" s="230" t="s">
        <v>43</v>
      </c>
      <c r="C44" s="114">
        <f t="shared" si="0"/>
        <v>2.5624999999999998E-2</v>
      </c>
      <c r="D44" s="115">
        <f t="shared" si="1"/>
        <v>60</v>
      </c>
      <c r="E44" s="129">
        <v>10</v>
      </c>
      <c r="F44" s="241"/>
      <c r="G44" s="232">
        <v>42</v>
      </c>
      <c r="H44" s="229" t="s">
        <v>162</v>
      </c>
      <c r="I44" s="394">
        <v>2.5659722222222223E-2</v>
      </c>
      <c r="J44" s="234">
        <v>59</v>
      </c>
      <c r="K44" s="113">
        <f t="shared" si="2"/>
        <v>8.277329749103942E-3</v>
      </c>
      <c r="L44" s="113" t="str">
        <f>VLOOKUP(H44,Ages!A$1:J$166,10,FALSE)</f>
        <v>35-39</v>
      </c>
      <c r="M44" s="348" t="str">
        <f>IF(I44&lt;=VLOOKUP(L44,'Standards Male'!E$49:J$60,2,FALSE),'Standards Male'!F$48,IF(I44&lt;=VLOOKUP(L44,'Standards Male'!E$49:J$60,3,FALSE),'Standards Male'!G$48,IF(I44&lt;=VLOOKUP(L44,'Standards Male'!E$49:J$60,4,FALSE),'Standards Male'!H$48,IF(I44&lt;=VLOOKUP(L44,'Standards Male'!E$49:J$60,5,FALSE),'Standards Male'!I$48,IF(I44&lt;=VLOOKUP(L44,'Standards Male'!E$49:J$60,6,FALSE),'Standards Male'!J$48,'Standards Male'!J$48)))))</f>
        <v>Copper</v>
      </c>
      <c r="N44" s="23"/>
      <c r="O44" s="183"/>
    </row>
    <row r="45" spans="1:17" x14ac:dyDescent="0.4">
      <c r="B45" s="21"/>
      <c r="C45" s="56"/>
      <c r="E45" s="12"/>
      <c r="F45" s="12"/>
      <c r="I45" s="24"/>
      <c r="J45" s="103"/>
      <c r="K45" s="23"/>
      <c r="L45" s="23"/>
      <c r="M45" s="23"/>
      <c r="N45" s="23"/>
      <c r="P45" s="21"/>
      <c r="Q45" s="24"/>
    </row>
    <row r="47" spans="1:17" x14ac:dyDescent="0.4">
      <c r="B47"/>
      <c r="H47"/>
    </row>
    <row r="48" spans="1:17" x14ac:dyDescent="0.4">
      <c r="B48"/>
      <c r="H48"/>
    </row>
    <row r="49" spans="2:8" x14ac:dyDescent="0.4">
      <c r="B49"/>
      <c r="H49"/>
    </row>
    <row r="50" spans="2:8" x14ac:dyDescent="0.4">
      <c r="B50"/>
      <c r="H50"/>
    </row>
    <row r="51" spans="2:8" x14ac:dyDescent="0.4">
      <c r="B51"/>
      <c r="H51"/>
    </row>
    <row r="52" spans="2:8" x14ac:dyDescent="0.4">
      <c r="B52"/>
      <c r="H52"/>
    </row>
    <row r="53" spans="2:8" x14ac:dyDescent="0.4">
      <c r="B53"/>
      <c r="H53"/>
    </row>
    <row r="54" spans="2:8" x14ac:dyDescent="0.4">
      <c r="B54"/>
      <c r="H54"/>
    </row>
    <row r="55" spans="2:8" x14ac:dyDescent="0.4">
      <c r="B55"/>
      <c r="H55"/>
    </row>
    <row r="56" spans="2:8" x14ac:dyDescent="0.4">
      <c r="B56"/>
      <c r="H56"/>
    </row>
    <row r="57" spans="2:8" x14ac:dyDescent="0.4">
      <c r="B57"/>
      <c r="H57"/>
    </row>
    <row r="58" spans="2:8" x14ac:dyDescent="0.4">
      <c r="B58"/>
      <c r="H58"/>
    </row>
    <row r="59" spans="2:8" x14ac:dyDescent="0.4">
      <c r="B59"/>
      <c r="H59"/>
    </row>
    <row r="60" spans="2:8" x14ac:dyDescent="0.4">
      <c r="B60"/>
      <c r="H60"/>
    </row>
    <row r="61" spans="2:8" x14ac:dyDescent="0.4">
      <c r="B61"/>
      <c r="H61"/>
    </row>
    <row r="62" spans="2:8" x14ac:dyDescent="0.4">
      <c r="B62"/>
      <c r="H62"/>
    </row>
    <row r="63" spans="2:8" x14ac:dyDescent="0.4">
      <c r="B63"/>
      <c r="H63"/>
    </row>
    <row r="64" spans="2:8" x14ac:dyDescent="0.4">
      <c r="B64"/>
      <c r="H64"/>
    </row>
    <row r="65" spans="2:8" x14ac:dyDescent="0.4">
      <c r="B65"/>
      <c r="H65"/>
    </row>
    <row r="66" spans="2:8" x14ac:dyDescent="0.4">
      <c r="B66" s="3"/>
      <c r="H66" s="3"/>
    </row>
    <row r="67" spans="2:8" x14ac:dyDescent="0.4">
      <c r="B67"/>
      <c r="H67"/>
    </row>
    <row r="68" spans="2:8" x14ac:dyDescent="0.4">
      <c r="B68"/>
      <c r="H68"/>
    </row>
    <row r="69" spans="2:8" x14ac:dyDescent="0.4">
      <c r="B69"/>
      <c r="H69"/>
    </row>
    <row r="70" spans="2:8" x14ac:dyDescent="0.4">
      <c r="B70"/>
      <c r="H70"/>
    </row>
    <row r="71" spans="2:8" x14ac:dyDescent="0.4">
      <c r="B71"/>
      <c r="H71"/>
    </row>
    <row r="72" spans="2:8" x14ac:dyDescent="0.4">
      <c r="B72"/>
      <c r="H72"/>
    </row>
    <row r="73" spans="2:8" x14ac:dyDescent="0.4">
      <c r="B73"/>
    </row>
    <row r="74" spans="2:8" x14ac:dyDescent="0.4">
      <c r="B74"/>
    </row>
    <row r="75" spans="2:8" x14ac:dyDescent="0.4">
      <c r="B75"/>
    </row>
    <row r="76" spans="2:8" x14ac:dyDescent="0.4">
      <c r="B76"/>
    </row>
    <row r="77" spans="2:8" x14ac:dyDescent="0.4">
      <c r="B77"/>
    </row>
    <row r="78" spans="2:8" x14ac:dyDescent="0.4">
      <c r="B78"/>
    </row>
    <row r="79" spans="2:8" x14ac:dyDescent="0.4">
      <c r="B79"/>
    </row>
    <row r="80" spans="2:8" x14ac:dyDescent="0.4">
      <c r="B80"/>
    </row>
  </sheetData>
  <mergeCells count="1">
    <mergeCell ref="A1:E1"/>
  </mergeCells>
  <phoneticPr fontId="0" type="noConversion"/>
  <pageMargins left="0.75" right="0.75" top="1" bottom="1" header="0.5" footer="0.5"/>
  <pageSetup paperSize="9" scale="54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R49"/>
  <sheetViews>
    <sheetView showGridLines="0" topLeftCell="A25" zoomScaleNormal="100" workbookViewId="0">
      <selection activeCell="I1" sqref="I1"/>
    </sheetView>
  </sheetViews>
  <sheetFormatPr defaultColWidth="13.5859375" defaultRowHeight="14.35" x14ac:dyDescent="0.5"/>
  <cols>
    <col min="1" max="1" width="4.46875" style="150" customWidth="1"/>
    <col min="2" max="2" width="16.29296875" style="161" customWidth="1"/>
    <col min="3" max="3" width="8.8203125" style="178" customWidth="1"/>
    <col min="4" max="4" width="5.8203125" style="150" bestFit="1" customWidth="1"/>
    <col min="5" max="5" width="3.41015625" style="177" bestFit="1" customWidth="1"/>
    <col min="6" max="6" width="1.1171875" style="177" customWidth="1"/>
    <col min="7" max="7" width="5.41015625" style="150" bestFit="1" customWidth="1"/>
    <col min="8" max="8" width="18.3515625" style="161" bestFit="1" customWidth="1"/>
    <col min="9" max="9" width="10.29296875" style="179" bestFit="1" customWidth="1"/>
    <col min="10" max="10" width="5.8203125" style="150" bestFit="1" customWidth="1"/>
    <col min="11" max="13" width="8.64453125" style="104" customWidth="1"/>
    <col min="14" max="14" width="18.29296875" style="104" customWidth="1"/>
    <col min="15" max="15" width="6.87890625" style="161" bestFit="1" customWidth="1"/>
    <col min="16" max="16" width="18.17578125" style="161" bestFit="1" customWidth="1"/>
    <col min="17" max="17" width="7.8203125" style="161" bestFit="1" customWidth="1"/>
    <col min="18" max="18" width="3.05859375" style="161" customWidth="1"/>
    <col min="19" max="16384" width="13.5859375" style="161"/>
  </cols>
  <sheetData>
    <row r="1" spans="1:17" s="144" customFormat="1" ht="19.5" customHeight="1" x14ac:dyDescent="0.4">
      <c r="A1" s="494" t="s">
        <v>524</v>
      </c>
      <c r="B1" s="495"/>
      <c r="C1" s="495"/>
      <c r="D1" s="495"/>
      <c r="E1" s="495"/>
      <c r="F1" s="105"/>
      <c r="G1" s="143">
        <v>3.1</v>
      </c>
      <c r="H1" s="120" t="s">
        <v>146</v>
      </c>
      <c r="I1" s="344"/>
      <c r="J1" s="105"/>
    </row>
    <row r="2" spans="1:17" s="150" customFormat="1" x14ac:dyDescent="0.5">
      <c r="A2" s="180" t="s">
        <v>5</v>
      </c>
      <c r="B2" s="180" t="s">
        <v>6</v>
      </c>
      <c r="C2" s="180" t="s">
        <v>0</v>
      </c>
      <c r="D2" s="146" t="s">
        <v>1</v>
      </c>
      <c r="E2" s="181" t="s">
        <v>41</v>
      </c>
      <c r="F2" s="145"/>
      <c r="G2" s="146" t="s">
        <v>5</v>
      </c>
      <c r="H2" s="147" t="s">
        <v>97</v>
      </c>
      <c r="I2" s="147" t="s">
        <v>0</v>
      </c>
      <c r="J2" s="146" t="s">
        <v>1</v>
      </c>
      <c r="K2" s="185" t="s">
        <v>171</v>
      </c>
      <c r="L2" s="305" t="s">
        <v>226</v>
      </c>
      <c r="M2" s="305" t="s">
        <v>227</v>
      </c>
      <c r="N2" s="316"/>
      <c r="O2" s="148" t="s">
        <v>5</v>
      </c>
      <c r="P2" s="148" t="s">
        <v>145</v>
      </c>
      <c r="Q2" s="149" t="s">
        <v>0</v>
      </c>
    </row>
    <row r="3" spans="1:17" ht="12.75" customHeight="1" x14ac:dyDescent="0.5">
      <c r="A3" s="155">
        <v>1</v>
      </c>
      <c r="B3" s="204" t="s">
        <v>80</v>
      </c>
      <c r="C3" s="151">
        <f t="shared" ref="C3:C49" si="0">VLOOKUP($B3,$H$2:$J$66,2,FALSE)</f>
        <v>1.3159722222222222E-2</v>
      </c>
      <c r="D3" s="152">
        <f t="shared" ref="D3:D49" si="1">VLOOKUP($B3,$H$2:$J$66,3,FALSE)</f>
        <v>100</v>
      </c>
      <c r="E3" s="153">
        <v>1</v>
      </c>
      <c r="F3" s="154"/>
      <c r="G3" s="203">
        <v>1</v>
      </c>
      <c r="H3" s="204" t="s">
        <v>80</v>
      </c>
      <c r="I3" s="417">
        <v>1.3159722222222222E-2</v>
      </c>
      <c r="J3" s="156">
        <v>100</v>
      </c>
      <c r="K3" s="157">
        <f>I3/G$1</f>
        <v>4.2450716845878131E-3</v>
      </c>
      <c r="L3" s="121" t="str">
        <f>VLOOKUP(H3,Ages!A$1:J$166,10,FALSE)</f>
        <v>45-49</v>
      </c>
      <c r="M3" s="347" t="str">
        <f>IF(I3&lt;=VLOOKUP(L3,'Standards Male'!E$49:J$60,2,FALSE),'Standards Male'!F$48,IF(I3&lt;=VLOOKUP(L3,'Standards Male'!E$49:J$60,3,FALSE),'Standards Male'!G$48,IF(I3&lt;=VLOOKUP(L3,'Standards Male'!E$49:J$60,4,FALSE),'Standards Male'!H$48,IF(I3&lt;=VLOOKUP(L3,'Standards Male'!E$49:J$60,5,FALSE),'Standards Male'!I$48,IF(I3&lt;=VLOOKUP(L3,'Standards Male'!E$49:J$60,6,FALSE),'Standards Male'!J$48,'Standards Male'!J$48)))))</f>
        <v xml:space="preserve">Gold </v>
      </c>
      <c r="N3" s="309"/>
      <c r="O3" s="158">
        <v>1</v>
      </c>
      <c r="P3" s="159" t="s">
        <v>197</v>
      </c>
      <c r="Q3" s="160">
        <v>1.4513888888888889E-2</v>
      </c>
    </row>
    <row r="4" spans="1:17" x14ac:dyDescent="0.5">
      <c r="A4" s="155">
        <v>2</v>
      </c>
      <c r="B4" s="205" t="s">
        <v>38</v>
      </c>
      <c r="C4" s="162">
        <f t="shared" si="0"/>
        <v>1.3391203703703704E-2</v>
      </c>
      <c r="D4" s="163">
        <f t="shared" si="1"/>
        <v>99</v>
      </c>
      <c r="E4" s="164">
        <v>1</v>
      </c>
      <c r="F4" s="165"/>
      <c r="G4" s="155">
        <v>2</v>
      </c>
      <c r="H4" s="205" t="s">
        <v>38</v>
      </c>
      <c r="I4" s="411">
        <v>1.3391203703703704E-2</v>
      </c>
      <c r="J4" s="156">
        <v>99</v>
      </c>
      <c r="K4" s="157">
        <f t="shared" ref="K4:K48" si="2">I4/G$1</f>
        <v>4.3197431302270011E-3</v>
      </c>
      <c r="L4" s="113" t="str">
        <f>VLOOKUP(H4,Ages!A$1:J$166,10,FALSE)</f>
        <v>50-54</v>
      </c>
      <c r="M4" s="348" t="str">
        <f>IF(I4&lt;=VLOOKUP(L4,'Standards Male'!E$49:J$60,2,FALSE),'Standards Male'!F$48,IF(I4&lt;=VLOOKUP(L4,'Standards Male'!E$49:J$60,3,FALSE),'Standards Male'!G$48,IF(I4&lt;=VLOOKUP(L4,'Standards Male'!E$49:J$60,4,FALSE),'Standards Male'!H$48,IF(I4&lt;=VLOOKUP(L4,'Standards Male'!E$49:J$60,5,FALSE),'Standards Male'!I$48,IF(I4&lt;=VLOOKUP(L4,'Standards Male'!E$49:J$60,6,FALSE),'Standards Male'!J$48,'Standards Male'!J$48)))))</f>
        <v xml:space="preserve">Gold </v>
      </c>
      <c r="N4" s="307"/>
      <c r="O4" s="166">
        <v>2</v>
      </c>
      <c r="P4" s="167" t="s">
        <v>156</v>
      </c>
      <c r="Q4" s="168">
        <v>1.6736111111111111E-2</v>
      </c>
    </row>
    <row r="5" spans="1:17" x14ac:dyDescent="0.5">
      <c r="A5" s="155">
        <v>3</v>
      </c>
      <c r="B5" s="413" t="s">
        <v>184</v>
      </c>
      <c r="C5" s="162">
        <f t="shared" si="0"/>
        <v>1.4282407407407407E-2</v>
      </c>
      <c r="D5" s="163">
        <f t="shared" si="1"/>
        <v>98</v>
      </c>
      <c r="E5" s="164">
        <v>1</v>
      </c>
      <c r="F5" s="165"/>
      <c r="G5" s="155">
        <v>3</v>
      </c>
      <c r="H5" s="413" t="s">
        <v>184</v>
      </c>
      <c r="I5" s="411">
        <v>1.4282407407407407E-2</v>
      </c>
      <c r="J5" s="156">
        <v>98</v>
      </c>
      <c r="K5" s="157">
        <f t="shared" si="2"/>
        <v>4.6072281959378732E-3</v>
      </c>
      <c r="L5" s="113" t="str">
        <f>VLOOKUP(H5,Ages!A$1:J$166,10,FALSE)</f>
        <v>0-34</v>
      </c>
      <c r="M5" s="348" t="str">
        <f>IF(I5&lt;=VLOOKUP(L5,'Standards Male'!E$49:J$60,2,FALSE),'Standards Male'!F$48,IF(I5&lt;=VLOOKUP(L5,'Standards Male'!E$49:J$60,3,FALSE),'Standards Male'!G$48,IF(I5&lt;=VLOOKUP(L5,'Standards Male'!E$49:J$60,4,FALSE),'Standards Male'!H$48,IF(I5&lt;=VLOOKUP(L5,'Standards Male'!E$49:J$60,5,FALSE),'Standards Male'!I$48,IF(I5&lt;=VLOOKUP(L5,'Standards Male'!E$49:J$60,6,FALSE),'Standards Male'!J$48,'Standards Male'!J$48)))))</f>
        <v xml:space="preserve">Bronze </v>
      </c>
      <c r="N5" s="307"/>
      <c r="O5" s="166">
        <v>3</v>
      </c>
      <c r="P5" s="167" t="s">
        <v>154</v>
      </c>
      <c r="Q5" s="168">
        <v>1.7326388888888888E-2</v>
      </c>
    </row>
    <row r="6" spans="1:17" x14ac:dyDescent="0.5">
      <c r="A6" s="155">
        <v>4</v>
      </c>
      <c r="B6" s="413" t="s">
        <v>44</v>
      </c>
      <c r="C6" s="162">
        <f t="shared" si="0"/>
        <v>1.4293981481481482E-2</v>
      </c>
      <c r="D6" s="163">
        <f t="shared" si="1"/>
        <v>97</v>
      </c>
      <c r="E6" s="164">
        <v>1</v>
      </c>
      <c r="F6" s="165"/>
      <c r="G6" s="155">
        <v>4</v>
      </c>
      <c r="H6" s="413" t="s">
        <v>44</v>
      </c>
      <c r="I6" s="411">
        <v>1.4293981481481482E-2</v>
      </c>
      <c r="J6" s="156">
        <v>97</v>
      </c>
      <c r="K6" s="157">
        <f t="shared" si="2"/>
        <v>4.6109617682198326E-3</v>
      </c>
      <c r="L6" s="113" t="str">
        <f>VLOOKUP(H6,Ages!A$1:J$166,10,FALSE)</f>
        <v>40-44</v>
      </c>
      <c r="M6" s="348" t="str">
        <f>IF(I6&lt;=VLOOKUP(L6,'Standards Male'!E$49:J$60,2,FALSE),'Standards Male'!F$48,IF(I6&lt;=VLOOKUP(L6,'Standards Male'!E$49:J$60,3,FALSE),'Standards Male'!G$48,IF(I6&lt;=VLOOKUP(L6,'Standards Male'!E$49:J$60,4,FALSE),'Standards Male'!H$48,IF(I6&lt;=VLOOKUP(L6,'Standards Male'!E$49:J$60,5,FALSE),'Standards Male'!I$48,IF(I6&lt;=VLOOKUP(L6,'Standards Male'!E$49:J$60,6,FALSE),'Standards Male'!J$48,'Standards Male'!J$48)))))</f>
        <v xml:space="preserve">Bronze </v>
      </c>
      <c r="N6" s="307"/>
      <c r="O6" s="166">
        <v>4</v>
      </c>
      <c r="P6" s="167" t="s">
        <v>92</v>
      </c>
      <c r="Q6" s="168">
        <v>1.8136574074074076E-2</v>
      </c>
    </row>
    <row r="7" spans="1:17" x14ac:dyDescent="0.5">
      <c r="A7" s="155">
        <v>5</v>
      </c>
      <c r="B7" s="205" t="s">
        <v>160</v>
      </c>
      <c r="C7" s="162">
        <f t="shared" si="0"/>
        <v>1.4351851851851852E-2</v>
      </c>
      <c r="D7" s="163">
        <f t="shared" si="1"/>
        <v>96</v>
      </c>
      <c r="E7" s="164">
        <v>1</v>
      </c>
      <c r="F7" s="165"/>
      <c r="G7" s="155">
        <v>5</v>
      </c>
      <c r="H7" s="205" t="s">
        <v>160</v>
      </c>
      <c r="I7" s="411">
        <v>1.4351851851851852E-2</v>
      </c>
      <c r="J7" s="156">
        <v>96</v>
      </c>
      <c r="K7" s="157">
        <f t="shared" si="2"/>
        <v>4.6296296296296294E-3</v>
      </c>
      <c r="L7" s="113" t="str">
        <f>VLOOKUP(H7,Ages!A$1:J$166,10,FALSE)</f>
        <v>45-49</v>
      </c>
      <c r="M7" s="348" t="str">
        <f>IF(I7&lt;=VLOOKUP(L7,'Standards Male'!E$49:J$60,2,FALSE),'Standards Male'!F$48,IF(I7&lt;=VLOOKUP(L7,'Standards Male'!E$49:J$60,3,FALSE),'Standards Male'!G$48,IF(I7&lt;=VLOOKUP(L7,'Standards Male'!E$49:J$60,4,FALSE),'Standards Male'!H$48,IF(I7&lt;=VLOOKUP(L7,'Standards Male'!E$49:J$60,5,FALSE),'Standards Male'!I$48,IF(I7&lt;=VLOOKUP(L7,'Standards Male'!E$49:J$60,6,FALSE),'Standards Male'!J$48,'Standards Male'!J$48)))))</f>
        <v>Silver</v>
      </c>
      <c r="N7" s="307"/>
      <c r="O7" s="166">
        <v>5</v>
      </c>
      <c r="P7" s="167" t="s">
        <v>75</v>
      </c>
      <c r="Q7" s="168">
        <v>1.8206018518518517E-2</v>
      </c>
    </row>
    <row r="8" spans="1:17" x14ac:dyDescent="0.5">
      <c r="A8" s="203">
        <v>6</v>
      </c>
      <c r="B8" s="424" t="s">
        <v>197</v>
      </c>
      <c r="C8" s="151">
        <f t="shared" si="0"/>
        <v>1.4513888888888889E-2</v>
      </c>
      <c r="D8" s="152">
        <f t="shared" si="1"/>
        <v>95</v>
      </c>
      <c r="E8" s="153">
        <v>2</v>
      </c>
      <c r="F8" s="165"/>
      <c r="G8" s="155">
        <v>6</v>
      </c>
      <c r="H8" s="413" t="s">
        <v>197</v>
      </c>
      <c r="I8" s="411">
        <v>1.4513888888888889E-2</v>
      </c>
      <c r="J8" s="156">
        <v>95</v>
      </c>
      <c r="K8" s="157">
        <f t="shared" si="2"/>
        <v>4.6818996415770604E-3</v>
      </c>
      <c r="L8" s="113" t="str">
        <f>VLOOKUP(H8,Ages!A$1:J$166,10,FALSE)</f>
        <v>0-34</v>
      </c>
      <c r="M8" s="348" t="str">
        <f>IF(I8&lt;=VLOOKUP(L8,'Standards Male'!E$49:J$60,2,FALSE),'Standards Male'!F$48,IF(I8&lt;=VLOOKUP(L8,'Standards Male'!E$49:J$60,3,FALSE),'Standards Male'!G$48,IF(I8&lt;=VLOOKUP(L8,'Standards Male'!E$49:J$60,4,FALSE),'Standards Male'!H$48,IF(I8&lt;=VLOOKUP(L8,'Standards Male'!E$49:J$60,5,FALSE),'Standards Male'!I$48,IF(I8&lt;=VLOOKUP(L8,'Standards Male'!E$49:J$60,6,FALSE),'Standards Male'!J$48,'Standards Male'!J$48)))))</f>
        <v xml:space="preserve">Bronze </v>
      </c>
      <c r="N8" s="307"/>
      <c r="O8" s="166">
        <v>6</v>
      </c>
      <c r="P8" s="167" t="s">
        <v>150</v>
      </c>
      <c r="Q8" s="168">
        <v>1.8506944444444444E-2</v>
      </c>
    </row>
    <row r="9" spans="1:17" x14ac:dyDescent="0.5">
      <c r="A9" s="155">
        <v>7</v>
      </c>
      <c r="B9" s="205" t="s">
        <v>106</v>
      </c>
      <c r="C9" s="162">
        <f t="shared" si="0"/>
        <v>1.4664351851851852E-2</v>
      </c>
      <c r="D9" s="163">
        <f t="shared" si="1"/>
        <v>94</v>
      </c>
      <c r="E9" s="164">
        <v>2</v>
      </c>
      <c r="F9" s="165"/>
      <c r="G9" s="155">
        <v>7</v>
      </c>
      <c r="H9" s="205" t="s">
        <v>106</v>
      </c>
      <c r="I9" s="411">
        <v>1.4664351851851852E-2</v>
      </c>
      <c r="J9" s="156">
        <v>94</v>
      </c>
      <c r="K9" s="157">
        <f t="shared" si="2"/>
        <v>4.7304360812425329E-3</v>
      </c>
      <c r="L9" s="113" t="str">
        <f>VLOOKUP(H9,Ages!A$1:J$166,10,FALSE)</f>
        <v>60-64</v>
      </c>
      <c r="M9" s="348" t="str">
        <f>IF(I9&lt;=VLOOKUP(L9,'Standards Male'!E$49:J$60,2,FALSE),'Standards Male'!F$48,IF(I9&lt;=VLOOKUP(L9,'Standards Male'!E$49:J$60,3,FALSE),'Standards Male'!G$48,IF(I9&lt;=VLOOKUP(L9,'Standards Male'!E$49:J$60,4,FALSE),'Standards Male'!H$48,IF(I9&lt;=VLOOKUP(L9,'Standards Male'!E$49:J$60,5,FALSE),'Standards Male'!I$48,IF(I9&lt;=VLOOKUP(L9,'Standards Male'!E$49:J$60,6,FALSE),'Standards Male'!J$48,'Standards Male'!J$48)))))</f>
        <v xml:space="preserve">Gold </v>
      </c>
      <c r="N9" s="307"/>
      <c r="O9" s="166">
        <v>7</v>
      </c>
      <c r="P9" s="167" t="s">
        <v>180</v>
      </c>
      <c r="Q9" s="168">
        <v>1.8564814814814815E-2</v>
      </c>
    </row>
    <row r="10" spans="1:17" x14ac:dyDescent="0.5">
      <c r="A10" s="155">
        <v>8</v>
      </c>
      <c r="B10" s="205" t="s">
        <v>159</v>
      </c>
      <c r="C10" s="162">
        <f t="shared" si="0"/>
        <v>1.5173611111111112E-2</v>
      </c>
      <c r="D10" s="163">
        <f t="shared" si="1"/>
        <v>93</v>
      </c>
      <c r="E10" s="164">
        <v>2</v>
      </c>
      <c r="F10" s="154"/>
      <c r="G10" s="155">
        <v>8</v>
      </c>
      <c r="H10" s="205" t="s">
        <v>159</v>
      </c>
      <c r="I10" s="411">
        <v>1.5173611111111112E-2</v>
      </c>
      <c r="J10" s="156">
        <v>93</v>
      </c>
      <c r="K10" s="157">
        <f t="shared" si="2"/>
        <v>4.8947132616487454E-3</v>
      </c>
      <c r="L10" s="113" t="str">
        <f>VLOOKUP(H10,Ages!A$1:J$166,10,FALSE)</f>
        <v>35-39</v>
      </c>
      <c r="M10" s="348" t="str">
        <f>IF(I10&lt;=VLOOKUP(L10,'Standards Male'!E$49:J$60,2,FALSE),'Standards Male'!F$48,IF(I10&lt;=VLOOKUP(L10,'Standards Male'!E$49:J$60,3,FALSE),'Standards Male'!G$48,IF(I10&lt;=VLOOKUP(L10,'Standards Male'!E$49:J$60,4,FALSE),'Standards Male'!H$48,IF(I10&lt;=VLOOKUP(L10,'Standards Male'!E$49:J$60,5,FALSE),'Standards Male'!I$48,IF(I10&lt;=VLOOKUP(L10,'Standards Male'!E$49:J$60,6,FALSE),'Standards Male'!J$48,'Standards Male'!J$48)))))</f>
        <v xml:space="preserve">Bronze </v>
      </c>
      <c r="N10" s="307"/>
      <c r="O10" s="166">
        <v>8</v>
      </c>
      <c r="P10" s="167" t="s">
        <v>19</v>
      </c>
      <c r="Q10" s="168">
        <v>1.8796296296296297E-2</v>
      </c>
    </row>
    <row r="11" spans="1:17" ht="12.75" customHeight="1" x14ac:dyDescent="0.5">
      <c r="A11" s="155">
        <v>9</v>
      </c>
      <c r="B11" s="205" t="s">
        <v>110</v>
      </c>
      <c r="C11" s="162">
        <f t="shared" si="0"/>
        <v>1.5486111111111112E-2</v>
      </c>
      <c r="D11" s="163">
        <f t="shared" si="1"/>
        <v>92</v>
      </c>
      <c r="E11" s="164">
        <v>2</v>
      </c>
      <c r="F11" s="165"/>
      <c r="G11" s="155">
        <v>9</v>
      </c>
      <c r="H11" s="205" t="s">
        <v>110</v>
      </c>
      <c r="I11" s="411">
        <v>1.5486111111111112E-2</v>
      </c>
      <c r="J11" s="156">
        <v>92</v>
      </c>
      <c r="K11" s="157">
        <f t="shared" si="2"/>
        <v>4.9955197132616489E-3</v>
      </c>
      <c r="L11" s="113" t="str">
        <f>VLOOKUP(H11,Ages!A$1:J$166,10,FALSE)</f>
        <v>50-54</v>
      </c>
      <c r="M11" s="348" t="str">
        <f>IF(I11&lt;=VLOOKUP(L11,'Standards Male'!E$49:J$60,2,FALSE),'Standards Male'!F$48,IF(I11&lt;=VLOOKUP(L11,'Standards Male'!E$49:J$60,3,FALSE),'Standards Male'!G$48,IF(I11&lt;=VLOOKUP(L11,'Standards Male'!E$49:J$60,4,FALSE),'Standards Male'!H$48,IF(I11&lt;=VLOOKUP(L11,'Standards Male'!E$49:J$60,5,FALSE),'Standards Male'!I$48,IF(I11&lt;=VLOOKUP(L11,'Standards Male'!E$49:J$60,6,FALSE),'Standards Male'!J$48,'Standards Male'!J$48)))))</f>
        <v>Silver</v>
      </c>
      <c r="N11" s="307"/>
      <c r="O11" s="166">
        <v>9</v>
      </c>
      <c r="P11" s="167" t="s">
        <v>183</v>
      </c>
      <c r="Q11" s="168">
        <v>1.9201388888888889E-2</v>
      </c>
    </row>
    <row r="12" spans="1:17" x14ac:dyDescent="0.5">
      <c r="A12" s="425">
        <v>10</v>
      </c>
      <c r="B12" s="426" t="s">
        <v>162</v>
      </c>
      <c r="C12" s="427">
        <f t="shared" si="0"/>
        <v>1.6736111111111111E-2</v>
      </c>
      <c r="D12" s="428">
        <f t="shared" si="1"/>
        <v>88</v>
      </c>
      <c r="E12" s="429">
        <v>2</v>
      </c>
      <c r="F12" s="165"/>
      <c r="G12" s="155">
        <v>10</v>
      </c>
      <c r="H12" s="413" t="s">
        <v>29</v>
      </c>
      <c r="I12" s="411">
        <v>1.6134259259259258E-2</v>
      </c>
      <c r="J12" s="156">
        <v>91</v>
      </c>
      <c r="K12" s="157">
        <f t="shared" si="2"/>
        <v>5.2045997610513737E-3</v>
      </c>
      <c r="L12" s="113" t="str">
        <f>VLOOKUP(H12,Ages!A$1:J$166,10,FALSE)</f>
        <v>60-64</v>
      </c>
      <c r="M12" s="348" t="str">
        <f>IF(I12&lt;=VLOOKUP(L12,'Standards Male'!E$49:J$60,2,FALSE),'Standards Male'!F$48,IF(I12&lt;=VLOOKUP(L12,'Standards Male'!E$49:J$60,3,FALSE),'Standards Male'!G$48,IF(I12&lt;=VLOOKUP(L12,'Standards Male'!E$49:J$60,4,FALSE),'Standards Male'!H$48,IF(I12&lt;=VLOOKUP(L12,'Standards Male'!E$49:J$60,5,FALSE),'Standards Male'!I$48,IF(I12&lt;=VLOOKUP(L12,'Standards Male'!E$49:J$60,6,FALSE),'Standards Male'!J$48,'Standards Male'!J$48)))))</f>
        <v>Silver</v>
      </c>
      <c r="N12" s="307"/>
      <c r="O12" s="166">
        <v>10</v>
      </c>
      <c r="P12" s="167" t="s">
        <v>175</v>
      </c>
      <c r="Q12" s="168">
        <v>1.9467592592592592E-2</v>
      </c>
    </row>
    <row r="13" spans="1:17" x14ac:dyDescent="0.5">
      <c r="A13" s="155">
        <v>11</v>
      </c>
      <c r="B13" s="413" t="s">
        <v>29</v>
      </c>
      <c r="C13" s="162">
        <f t="shared" si="0"/>
        <v>1.6134259259259258E-2</v>
      </c>
      <c r="D13" s="163">
        <f t="shared" si="1"/>
        <v>91</v>
      </c>
      <c r="E13" s="164">
        <v>3</v>
      </c>
      <c r="F13" s="165"/>
      <c r="G13" s="155">
        <v>11</v>
      </c>
      <c r="H13" s="205" t="s">
        <v>176</v>
      </c>
      <c r="I13" s="411">
        <v>1.6458333333333332E-2</v>
      </c>
      <c r="J13" s="156">
        <v>90</v>
      </c>
      <c r="K13" s="157">
        <f t="shared" si="2"/>
        <v>5.3091397849462357E-3</v>
      </c>
      <c r="L13" s="113" t="str">
        <f>VLOOKUP(H13,Ages!A$1:J$166,10,FALSE)</f>
        <v>70-74</v>
      </c>
      <c r="M13" s="348" t="str">
        <f>IF(I13&lt;=VLOOKUP(L13,'Standards Male'!E$49:J$60,2,FALSE),'Standards Male'!F$48,IF(I13&lt;=VLOOKUP(L13,'Standards Male'!E$49:J$60,3,FALSE),'Standards Male'!G$48,IF(I13&lt;=VLOOKUP(L13,'Standards Male'!E$49:J$60,4,FALSE),'Standards Male'!H$48,IF(I13&lt;=VLOOKUP(L13,'Standards Male'!E$49:J$60,5,FALSE),'Standards Male'!I$48,IF(I13&lt;=VLOOKUP(L13,'Standards Male'!E$49:J$60,6,FALSE),'Standards Male'!J$48,'Standards Male'!J$48)))))</f>
        <v xml:space="preserve">Gold </v>
      </c>
      <c r="N13" s="307"/>
      <c r="O13" s="166">
        <v>11</v>
      </c>
      <c r="P13" s="167" t="s">
        <v>11</v>
      </c>
      <c r="Q13" s="168">
        <v>1.9525462962962963E-2</v>
      </c>
    </row>
    <row r="14" spans="1:17" x14ac:dyDescent="0.5">
      <c r="A14" s="155">
        <v>12</v>
      </c>
      <c r="B14" s="205" t="s">
        <v>176</v>
      </c>
      <c r="C14" s="162">
        <f t="shared" si="0"/>
        <v>1.6458333333333332E-2</v>
      </c>
      <c r="D14" s="163">
        <f t="shared" si="1"/>
        <v>90</v>
      </c>
      <c r="E14" s="164">
        <v>3</v>
      </c>
      <c r="F14" s="165"/>
      <c r="G14" s="155">
        <v>12</v>
      </c>
      <c r="H14" s="205" t="s">
        <v>156</v>
      </c>
      <c r="I14" s="411">
        <v>1.6736111111111111E-2</v>
      </c>
      <c r="J14" s="156">
        <v>89</v>
      </c>
      <c r="K14" s="157">
        <f t="shared" si="2"/>
        <v>5.3987455197132619E-3</v>
      </c>
      <c r="L14" s="113" t="str">
        <f>VLOOKUP(H14,Ages!A$1:J$166,10,FALSE)</f>
        <v>35-39</v>
      </c>
      <c r="M14" s="348" t="str">
        <f>IF(I14&lt;=VLOOKUP(L14,'Standards Male'!E$49:J$60,2,FALSE),'Standards Male'!F$48,IF(I14&lt;=VLOOKUP(L14,'Standards Male'!E$49:J$60,3,FALSE),'Standards Male'!G$48,IF(I14&lt;=VLOOKUP(L14,'Standards Male'!E$49:J$60,4,FALSE),'Standards Male'!H$48,IF(I14&lt;=VLOOKUP(L14,'Standards Male'!E$49:J$60,5,FALSE),'Standards Male'!I$48,IF(I14&lt;=VLOOKUP(L14,'Standards Male'!E$49:J$60,6,FALSE),'Standards Male'!J$48,'Standards Male'!J$48)))))</f>
        <v>Copper</v>
      </c>
      <c r="N14" s="307"/>
      <c r="O14" s="166">
        <v>12</v>
      </c>
      <c r="P14" s="167" t="s">
        <v>119</v>
      </c>
      <c r="Q14" s="168">
        <v>2.0243055555555556E-2</v>
      </c>
    </row>
    <row r="15" spans="1:17" x14ac:dyDescent="0.5">
      <c r="A15" s="155">
        <v>13</v>
      </c>
      <c r="B15" s="205" t="s">
        <v>156</v>
      </c>
      <c r="C15" s="162">
        <f t="shared" si="0"/>
        <v>1.6736111111111111E-2</v>
      </c>
      <c r="D15" s="163">
        <f t="shared" si="1"/>
        <v>89</v>
      </c>
      <c r="E15" s="164">
        <v>3</v>
      </c>
      <c r="F15" s="165"/>
      <c r="G15" s="155">
        <v>13</v>
      </c>
      <c r="H15" s="205" t="s">
        <v>162</v>
      </c>
      <c r="I15" s="411">
        <v>1.6736111111111111E-2</v>
      </c>
      <c r="J15" s="156">
        <v>88</v>
      </c>
      <c r="K15" s="157">
        <f t="shared" si="2"/>
        <v>5.3987455197132619E-3</v>
      </c>
      <c r="L15" s="113" t="str">
        <f>VLOOKUP(H15,Ages!A$1:J$166,10,FALSE)</f>
        <v>35-39</v>
      </c>
      <c r="M15" s="348" t="str">
        <f>IF(I15&lt;=VLOOKUP(L15,'Standards Male'!E$49:J$60,2,FALSE),'Standards Male'!F$48,IF(I15&lt;=VLOOKUP(L15,'Standards Male'!E$49:J$60,3,FALSE),'Standards Male'!G$48,IF(I15&lt;=VLOOKUP(L15,'Standards Male'!E$49:J$60,4,FALSE),'Standards Male'!H$48,IF(I15&lt;=VLOOKUP(L15,'Standards Male'!E$49:J$60,5,FALSE),'Standards Male'!I$48,IF(I15&lt;=VLOOKUP(L15,'Standards Male'!E$49:J$60,6,FALSE),'Standards Male'!J$48,'Standards Male'!J$48)))))</f>
        <v>Copper</v>
      </c>
      <c r="N15" s="307"/>
      <c r="O15" s="166">
        <v>13</v>
      </c>
      <c r="P15" s="167" t="s">
        <v>56</v>
      </c>
      <c r="Q15" s="168">
        <v>2.045138888888889E-2</v>
      </c>
    </row>
    <row r="16" spans="1:17" x14ac:dyDescent="0.5">
      <c r="A16" s="155">
        <v>14</v>
      </c>
      <c r="B16" s="205" t="s">
        <v>74</v>
      </c>
      <c r="C16" s="162">
        <f t="shared" si="0"/>
        <v>1.7361111111111112E-2</v>
      </c>
      <c r="D16" s="163">
        <f t="shared" si="1"/>
        <v>84</v>
      </c>
      <c r="E16" s="164">
        <v>3</v>
      </c>
      <c r="F16" s="154"/>
      <c r="G16" s="155">
        <v>14</v>
      </c>
      <c r="H16" s="205" t="s">
        <v>93</v>
      </c>
      <c r="I16" s="411">
        <v>1.7002314814814814E-2</v>
      </c>
      <c r="J16" s="156">
        <v>87</v>
      </c>
      <c r="K16" s="157">
        <f t="shared" si="2"/>
        <v>5.4846176821983271E-3</v>
      </c>
      <c r="L16" s="113" t="str">
        <f>VLOOKUP(H16,Ages!A$1:J$166,10,FALSE)</f>
        <v>60-64</v>
      </c>
      <c r="M16" s="348" t="str">
        <f>IF(I16&lt;=VLOOKUP(L16,'Standards Male'!E$49:J$60,2,FALSE),'Standards Male'!F$48,IF(I16&lt;=VLOOKUP(L16,'Standards Male'!E$49:J$60,3,FALSE),'Standards Male'!G$48,IF(I16&lt;=VLOOKUP(L16,'Standards Male'!E$49:J$60,4,FALSE),'Standards Male'!H$48,IF(I16&lt;=VLOOKUP(L16,'Standards Male'!E$49:J$60,5,FALSE),'Standards Male'!I$48,IF(I16&lt;=VLOOKUP(L16,'Standards Male'!E$49:J$60,6,FALSE),'Standards Male'!J$48,'Standards Male'!J$48)))))</f>
        <v xml:space="preserve">Bronze </v>
      </c>
      <c r="N16" s="307"/>
      <c r="O16" s="166">
        <v>14</v>
      </c>
      <c r="P16" s="167" t="s">
        <v>85</v>
      </c>
      <c r="Q16" s="168">
        <v>2.1250000000000002E-2</v>
      </c>
    </row>
    <row r="17" spans="1:18" x14ac:dyDescent="0.5">
      <c r="A17" s="155">
        <v>15</v>
      </c>
      <c r="B17" s="205" t="s">
        <v>175</v>
      </c>
      <c r="C17" s="162">
        <f t="shared" si="0"/>
        <v>1.9467592592592592E-2</v>
      </c>
      <c r="D17" s="163">
        <f t="shared" si="1"/>
        <v>74</v>
      </c>
      <c r="E17" s="164">
        <v>3</v>
      </c>
      <c r="F17" s="165"/>
      <c r="G17" s="155">
        <v>15</v>
      </c>
      <c r="H17" s="205" t="s">
        <v>169</v>
      </c>
      <c r="I17" s="411">
        <v>1.7199074074074075E-2</v>
      </c>
      <c r="J17" s="156">
        <v>86</v>
      </c>
      <c r="K17" s="157">
        <f t="shared" si="2"/>
        <v>5.5480884109916371E-3</v>
      </c>
      <c r="L17" s="113" t="str">
        <f>VLOOKUP(H17,Ages!A$1:J$166,10,FALSE)</f>
        <v>0-34</v>
      </c>
      <c r="M17" s="348" t="str">
        <f>IF(I17&lt;=VLOOKUP(L17,'Standards Male'!E$49:J$60,2,FALSE),'Standards Male'!F$48,IF(I17&lt;=VLOOKUP(L17,'Standards Male'!E$49:J$60,3,FALSE),'Standards Male'!G$48,IF(I17&lt;=VLOOKUP(L17,'Standards Male'!E$49:J$60,4,FALSE),'Standards Male'!H$48,IF(I17&lt;=VLOOKUP(L17,'Standards Male'!E$49:J$60,5,FALSE),'Standards Male'!I$48,IF(I17&lt;=VLOOKUP(L17,'Standards Male'!E$49:J$60,6,FALSE),'Standards Male'!J$48,'Standards Male'!J$48)))))</f>
        <v>Copper</v>
      </c>
      <c r="N17" s="307"/>
      <c r="O17" s="166">
        <v>15</v>
      </c>
      <c r="P17" s="167" t="s">
        <v>181</v>
      </c>
      <c r="Q17" s="168">
        <v>2.1770833333333333E-2</v>
      </c>
    </row>
    <row r="18" spans="1:18" x14ac:dyDescent="0.5">
      <c r="A18" s="203">
        <v>16</v>
      </c>
      <c r="B18" s="204" t="s">
        <v>93</v>
      </c>
      <c r="C18" s="151">
        <f t="shared" si="0"/>
        <v>1.7002314814814814E-2</v>
      </c>
      <c r="D18" s="152">
        <f t="shared" si="1"/>
        <v>87</v>
      </c>
      <c r="E18" s="153">
        <v>4</v>
      </c>
      <c r="F18" s="165"/>
      <c r="G18" s="155">
        <v>16</v>
      </c>
      <c r="H18" s="205" t="s">
        <v>154</v>
      </c>
      <c r="I18" s="411">
        <v>1.7326388888888888E-2</v>
      </c>
      <c r="J18" s="156">
        <v>85</v>
      </c>
      <c r="K18" s="157">
        <f t="shared" si="2"/>
        <v>5.5891577060931891E-3</v>
      </c>
      <c r="L18" s="113" t="str">
        <f>VLOOKUP(H18,Ages!A$1:J$166,10,FALSE)</f>
        <v>40-44</v>
      </c>
      <c r="M18" s="348" t="str">
        <f>IF(I18&lt;=VLOOKUP(L18,'Standards Male'!E$49:J$60,2,FALSE),'Standards Male'!F$48,IF(I18&lt;=VLOOKUP(L18,'Standards Male'!E$49:J$60,3,FALSE),'Standards Male'!G$48,IF(I18&lt;=VLOOKUP(L18,'Standards Male'!E$49:J$60,4,FALSE),'Standards Male'!H$48,IF(I18&lt;=VLOOKUP(L18,'Standards Male'!E$49:J$60,5,FALSE),'Standards Male'!I$48,IF(I18&lt;=VLOOKUP(L18,'Standards Male'!E$49:J$60,6,FALSE),'Standards Male'!J$48,'Standards Male'!J$48)))))</f>
        <v>Copper</v>
      </c>
      <c r="N18" s="307"/>
      <c r="O18" s="166">
        <v>16</v>
      </c>
      <c r="P18" s="167" t="s">
        <v>462</v>
      </c>
      <c r="Q18" s="168">
        <v>2.2199074074074072E-2</v>
      </c>
    </row>
    <row r="19" spans="1:18" x14ac:dyDescent="0.5">
      <c r="A19" s="155">
        <v>17</v>
      </c>
      <c r="B19" s="205" t="s">
        <v>169</v>
      </c>
      <c r="C19" s="162">
        <f t="shared" si="0"/>
        <v>1.7199074074074075E-2</v>
      </c>
      <c r="D19" s="163">
        <f t="shared" si="1"/>
        <v>86</v>
      </c>
      <c r="E19" s="164">
        <v>4</v>
      </c>
      <c r="F19" s="165"/>
      <c r="G19" s="155">
        <v>17</v>
      </c>
      <c r="H19" s="205" t="s">
        <v>74</v>
      </c>
      <c r="I19" s="411">
        <v>1.7361111111111112E-2</v>
      </c>
      <c r="J19" s="156">
        <v>84</v>
      </c>
      <c r="K19" s="157">
        <f t="shared" si="2"/>
        <v>5.600358422939068E-3</v>
      </c>
      <c r="L19" s="113" t="str">
        <f>VLOOKUP(H19,Ages!A$1:J$166,10,FALSE)</f>
        <v>35-39</v>
      </c>
      <c r="M19" s="348" t="str">
        <f>IF(I19&lt;=VLOOKUP(L19,'Standards Male'!E$49:J$60,2,FALSE),'Standards Male'!F$48,IF(I19&lt;=VLOOKUP(L19,'Standards Male'!E$49:J$60,3,FALSE),'Standards Male'!G$48,IF(I19&lt;=VLOOKUP(L19,'Standards Male'!E$49:J$60,4,FALSE),'Standards Male'!H$48,IF(I19&lt;=VLOOKUP(L19,'Standards Male'!E$49:J$60,5,FALSE),'Standards Male'!I$48,IF(I19&lt;=VLOOKUP(L19,'Standards Male'!E$49:J$60,6,FALSE),'Standards Male'!J$48,'Standards Male'!J$48)))))</f>
        <v>Copper</v>
      </c>
      <c r="N19" s="307"/>
      <c r="O19" s="166">
        <v>17</v>
      </c>
      <c r="P19" s="167" t="s">
        <v>521</v>
      </c>
      <c r="Q19" s="168">
        <v>2.2581018518518518E-2</v>
      </c>
    </row>
    <row r="20" spans="1:18" x14ac:dyDescent="0.5">
      <c r="A20" s="155">
        <v>18</v>
      </c>
      <c r="B20" s="205" t="s">
        <v>154</v>
      </c>
      <c r="C20" s="162">
        <f t="shared" si="0"/>
        <v>1.7326388888888888E-2</v>
      </c>
      <c r="D20" s="163">
        <f t="shared" si="1"/>
        <v>85</v>
      </c>
      <c r="E20" s="164">
        <v>4</v>
      </c>
      <c r="F20" s="169"/>
      <c r="G20" s="155">
        <v>18</v>
      </c>
      <c r="H20" s="205" t="s">
        <v>166</v>
      </c>
      <c r="I20" s="411">
        <v>1.7418981481481483E-2</v>
      </c>
      <c r="J20" s="156">
        <v>83</v>
      </c>
      <c r="K20" s="157">
        <f t="shared" si="2"/>
        <v>5.6190262843488657E-3</v>
      </c>
      <c r="L20" s="113" t="str">
        <f>VLOOKUP(H20,Ages!A$1:J$166,10,FALSE)</f>
        <v>70-74</v>
      </c>
      <c r="M20" s="348" t="str">
        <f>IF(I20&lt;=VLOOKUP(L20,'Standards Male'!E$49:J$60,2,FALSE),'Standards Male'!F$48,IF(I20&lt;=VLOOKUP(L20,'Standards Male'!E$49:J$60,3,FALSE),'Standards Male'!G$48,IF(I20&lt;=VLOOKUP(L20,'Standards Male'!E$49:J$60,4,FALSE),'Standards Male'!H$48,IF(I20&lt;=VLOOKUP(L20,'Standards Male'!E$49:J$60,5,FALSE),'Standards Male'!I$48,IF(I20&lt;=VLOOKUP(L20,'Standards Male'!E$49:J$60,6,FALSE),'Standards Male'!J$48,'Standards Male'!J$48)))))</f>
        <v>Silver</v>
      </c>
      <c r="N20" s="307"/>
      <c r="O20" s="166">
        <v>18</v>
      </c>
      <c r="P20" s="167" t="s">
        <v>22</v>
      </c>
      <c r="Q20" s="168">
        <v>2.3229166666666665E-2</v>
      </c>
    </row>
    <row r="21" spans="1:18" x14ac:dyDescent="0.5">
      <c r="A21" s="155">
        <v>19</v>
      </c>
      <c r="B21" s="205" t="s">
        <v>166</v>
      </c>
      <c r="C21" s="162">
        <f t="shared" si="0"/>
        <v>1.7418981481481483E-2</v>
      </c>
      <c r="D21" s="163">
        <f t="shared" si="1"/>
        <v>83</v>
      </c>
      <c r="E21" s="170">
        <v>4</v>
      </c>
      <c r="F21" s="171"/>
      <c r="G21" s="155">
        <v>19</v>
      </c>
      <c r="H21" s="205" t="s">
        <v>484</v>
      </c>
      <c r="I21" s="411">
        <v>1.8055555555555554E-2</v>
      </c>
      <c r="J21" s="156">
        <v>82</v>
      </c>
      <c r="K21" s="157">
        <f t="shared" si="2"/>
        <v>5.8243727598566303E-3</v>
      </c>
      <c r="L21" s="113" t="str">
        <f>VLOOKUP(H21,Ages!A$1:J$166,10,FALSE)</f>
        <v>35-39</v>
      </c>
      <c r="M21" s="348" t="str">
        <f>IF(I21&lt;=VLOOKUP(L21,'Standards Male'!E$49:J$60,2,FALSE),'Standards Male'!F$48,IF(I21&lt;=VLOOKUP(L21,'Standards Male'!E$49:J$60,3,FALSE),'Standards Male'!G$48,IF(I21&lt;=VLOOKUP(L21,'Standards Male'!E$49:J$60,4,FALSE),'Standards Male'!H$48,IF(I21&lt;=VLOOKUP(L21,'Standards Male'!E$49:J$60,5,FALSE),'Standards Male'!I$48,IF(I21&lt;=VLOOKUP(L21,'Standards Male'!E$49:J$60,6,FALSE),'Standards Male'!J$48,'Standards Male'!J$48)))))</f>
        <v>Copper</v>
      </c>
      <c r="N21" s="307"/>
      <c r="O21" s="166">
        <v>19</v>
      </c>
      <c r="P21" s="167" t="s">
        <v>153</v>
      </c>
      <c r="Q21" s="168">
        <v>2.3634259259259258E-2</v>
      </c>
    </row>
    <row r="22" spans="1:18" ht="12.75" customHeight="1" x14ac:dyDescent="0.5">
      <c r="A22" s="155">
        <v>20</v>
      </c>
      <c r="B22" s="205" t="s">
        <v>484</v>
      </c>
      <c r="C22" s="162">
        <f t="shared" si="0"/>
        <v>1.8055555555555554E-2</v>
      </c>
      <c r="D22" s="163">
        <f t="shared" si="1"/>
        <v>82</v>
      </c>
      <c r="E22" s="170">
        <v>4</v>
      </c>
      <c r="F22" s="171"/>
      <c r="G22" s="155">
        <v>20</v>
      </c>
      <c r="H22" s="205" t="s">
        <v>92</v>
      </c>
      <c r="I22" s="411">
        <v>1.8136574074074076E-2</v>
      </c>
      <c r="J22" s="156">
        <v>81</v>
      </c>
      <c r="K22" s="157">
        <f t="shared" si="2"/>
        <v>5.8505077658303466E-3</v>
      </c>
      <c r="L22" s="113" t="str">
        <f>VLOOKUP(H22,Ages!A$1:J$166,10,FALSE)</f>
        <v>55-59</v>
      </c>
      <c r="M22" s="348" t="str">
        <f>IF(I22&lt;=VLOOKUP(L22,'Standards Male'!E$49:J$60,2,FALSE),'Standards Male'!F$48,IF(I22&lt;=VLOOKUP(L22,'Standards Male'!E$49:J$60,3,FALSE),'Standards Male'!G$48,IF(I22&lt;=VLOOKUP(L22,'Standards Male'!E$49:J$60,4,FALSE),'Standards Male'!H$48,IF(I22&lt;=VLOOKUP(L22,'Standards Male'!E$49:J$60,5,FALSE),'Standards Male'!I$48,IF(I22&lt;=VLOOKUP(L22,'Standards Male'!E$49:J$60,6,FALSE),'Standards Male'!J$48,'Standards Male'!J$48)))))</f>
        <v>Copper</v>
      </c>
      <c r="N22" s="307"/>
      <c r="O22" s="166">
        <v>20</v>
      </c>
      <c r="P22" s="167" t="s">
        <v>141</v>
      </c>
      <c r="Q22" s="168">
        <v>2.4120370370370372E-2</v>
      </c>
    </row>
    <row r="23" spans="1:18" x14ac:dyDescent="0.5">
      <c r="A23" s="425">
        <v>21</v>
      </c>
      <c r="B23" s="426" t="s">
        <v>92</v>
      </c>
      <c r="C23" s="427">
        <f t="shared" si="0"/>
        <v>1.8136574074074076E-2</v>
      </c>
      <c r="D23" s="428">
        <f t="shared" si="1"/>
        <v>81</v>
      </c>
      <c r="E23" s="430">
        <v>4</v>
      </c>
      <c r="F23" s="171"/>
      <c r="G23" s="155">
        <v>21</v>
      </c>
      <c r="H23" s="205" t="s">
        <v>75</v>
      </c>
      <c r="I23" s="411">
        <v>1.8206018518518517E-2</v>
      </c>
      <c r="J23" s="156">
        <v>80</v>
      </c>
      <c r="K23" s="157">
        <f t="shared" si="2"/>
        <v>5.8729091995221019E-3</v>
      </c>
      <c r="L23" s="113" t="str">
        <f>VLOOKUP(H23,Ages!A$1:J$166,10,FALSE)</f>
        <v>55-59</v>
      </c>
      <c r="M23" s="348" t="str">
        <f>IF(I23&lt;=VLOOKUP(L23,'Standards Male'!E$49:J$60,2,FALSE),'Standards Male'!F$48,IF(I23&lt;=VLOOKUP(L23,'Standards Male'!E$49:J$60,3,FALSE),'Standards Male'!G$48,IF(I23&lt;=VLOOKUP(L23,'Standards Male'!E$49:J$60,4,FALSE),'Standards Male'!H$48,IF(I23&lt;=VLOOKUP(L23,'Standards Male'!E$49:J$60,5,FALSE),'Standards Male'!I$48,IF(I23&lt;=VLOOKUP(L23,'Standards Male'!E$49:J$60,6,FALSE),'Standards Male'!J$48,'Standards Male'!J$48)))))</f>
        <v>Copper</v>
      </c>
      <c r="N23" s="307"/>
      <c r="O23" s="166">
        <v>21</v>
      </c>
      <c r="P23" s="167" t="s">
        <v>469</v>
      </c>
      <c r="Q23" s="168">
        <v>2.476851851851852E-2</v>
      </c>
      <c r="R23" s="172"/>
    </row>
    <row r="24" spans="1:18" x14ac:dyDescent="0.5">
      <c r="A24" s="155">
        <v>22</v>
      </c>
      <c r="B24" s="205" t="s">
        <v>75</v>
      </c>
      <c r="C24" s="162">
        <f t="shared" si="0"/>
        <v>1.8206018518518517E-2</v>
      </c>
      <c r="D24" s="163">
        <f t="shared" si="1"/>
        <v>80</v>
      </c>
      <c r="E24" s="170">
        <v>5</v>
      </c>
      <c r="F24" s="171"/>
      <c r="G24" s="155">
        <v>22</v>
      </c>
      <c r="H24" s="413" t="s">
        <v>150</v>
      </c>
      <c r="I24" s="411">
        <v>1.8506944444444444E-2</v>
      </c>
      <c r="J24" s="156">
        <v>79</v>
      </c>
      <c r="K24" s="157">
        <f t="shared" si="2"/>
        <v>5.969982078853046E-3</v>
      </c>
      <c r="L24" s="113" t="str">
        <f>VLOOKUP(H24,Ages!A$1:J$166,10,FALSE)</f>
        <v>60-64</v>
      </c>
      <c r="M24" s="348" t="str">
        <f>IF(I24&lt;=VLOOKUP(L24,'Standards Male'!E$49:J$60,2,FALSE),'Standards Male'!F$48,IF(I24&lt;=VLOOKUP(L24,'Standards Male'!E$49:J$60,3,FALSE),'Standards Male'!G$48,IF(I24&lt;=VLOOKUP(L24,'Standards Male'!E$49:J$60,4,FALSE),'Standards Male'!H$48,IF(I24&lt;=VLOOKUP(L24,'Standards Male'!E$49:J$60,5,FALSE),'Standards Male'!I$48,IF(I24&lt;=VLOOKUP(L24,'Standards Male'!E$49:J$60,6,FALSE),'Standards Male'!J$48,'Standards Male'!J$48)))))</f>
        <v>Copper</v>
      </c>
      <c r="N24" s="307"/>
      <c r="O24" s="166">
        <v>22</v>
      </c>
      <c r="P24" s="167" t="s">
        <v>25</v>
      </c>
      <c r="Q24" s="168">
        <v>2.4895833333333332E-2</v>
      </c>
      <c r="R24" s="172"/>
    </row>
    <row r="25" spans="1:18" x14ac:dyDescent="0.5">
      <c r="A25" s="155">
        <v>23</v>
      </c>
      <c r="B25" s="413" t="s">
        <v>150</v>
      </c>
      <c r="C25" s="162">
        <f t="shared" si="0"/>
        <v>1.8506944444444444E-2</v>
      </c>
      <c r="D25" s="163">
        <f t="shared" si="1"/>
        <v>79</v>
      </c>
      <c r="E25" s="170">
        <v>5</v>
      </c>
      <c r="F25" s="171"/>
      <c r="G25" s="155">
        <v>23</v>
      </c>
      <c r="H25" s="205" t="s">
        <v>180</v>
      </c>
      <c r="I25" s="411">
        <v>1.8564814814814815E-2</v>
      </c>
      <c r="J25" s="156">
        <v>78</v>
      </c>
      <c r="K25" s="157">
        <f t="shared" si="2"/>
        <v>5.9886499402628437E-3</v>
      </c>
      <c r="L25" s="113" t="str">
        <f>VLOOKUP(H25,Ages!A$1:J$166,10,FALSE)</f>
        <v>40-44</v>
      </c>
      <c r="M25" s="348" t="str">
        <f>IF(I25&lt;=VLOOKUP(L25,'Standards Male'!E$49:J$60,2,FALSE),'Standards Male'!F$48,IF(I25&lt;=VLOOKUP(L25,'Standards Male'!E$49:J$60,3,FALSE),'Standards Male'!G$48,IF(I25&lt;=VLOOKUP(L25,'Standards Male'!E$49:J$60,4,FALSE),'Standards Male'!H$48,IF(I25&lt;=VLOOKUP(L25,'Standards Male'!E$49:J$60,5,FALSE),'Standards Male'!I$48,IF(I25&lt;=VLOOKUP(L25,'Standards Male'!E$49:J$60,6,FALSE),'Standards Male'!J$48,'Standards Male'!J$48)))))</f>
        <v>Copper</v>
      </c>
      <c r="N25" s="307"/>
      <c r="O25" s="166">
        <v>23</v>
      </c>
      <c r="P25" s="167" t="s">
        <v>43</v>
      </c>
      <c r="Q25" s="168">
        <v>2.5335648148148149E-2</v>
      </c>
      <c r="R25" s="172"/>
    </row>
    <row r="26" spans="1:18" x14ac:dyDescent="0.5">
      <c r="A26" s="155">
        <v>24</v>
      </c>
      <c r="B26" s="205" t="s">
        <v>180</v>
      </c>
      <c r="C26" s="162">
        <f t="shared" si="0"/>
        <v>1.8564814814814815E-2</v>
      </c>
      <c r="D26" s="163">
        <f t="shared" si="1"/>
        <v>78</v>
      </c>
      <c r="E26" s="170">
        <v>5</v>
      </c>
      <c r="F26" s="171"/>
      <c r="G26" s="155">
        <v>24</v>
      </c>
      <c r="H26" s="413" t="s">
        <v>19</v>
      </c>
      <c r="I26" s="411">
        <v>1.8796296296296297E-2</v>
      </c>
      <c r="J26" s="156">
        <v>77</v>
      </c>
      <c r="K26" s="157">
        <f t="shared" si="2"/>
        <v>6.0633213859020308E-3</v>
      </c>
      <c r="L26" s="113" t="str">
        <f>VLOOKUP(H26,Ages!A$1:J$166,10,FALSE)</f>
        <v>55-59</v>
      </c>
      <c r="M26" s="348" t="str">
        <f>IF(I26&lt;=VLOOKUP(L26,'Standards Male'!E$49:J$60,2,FALSE),'Standards Male'!F$48,IF(I26&lt;=VLOOKUP(L26,'Standards Male'!E$49:J$60,3,FALSE),'Standards Male'!G$48,IF(I26&lt;=VLOOKUP(L26,'Standards Male'!E$49:J$60,4,FALSE),'Standards Male'!H$48,IF(I26&lt;=VLOOKUP(L26,'Standards Male'!E$49:J$60,5,FALSE),'Standards Male'!I$48,IF(I26&lt;=VLOOKUP(L26,'Standards Male'!E$49:J$60,6,FALSE),'Standards Male'!J$48,'Standards Male'!J$48)))))</f>
        <v>Copper</v>
      </c>
      <c r="N26" s="307"/>
      <c r="O26" s="166">
        <v>24</v>
      </c>
      <c r="P26" s="167" t="s">
        <v>522</v>
      </c>
      <c r="Q26" s="168">
        <v>2.539351851851852E-2</v>
      </c>
      <c r="R26" s="172"/>
    </row>
    <row r="27" spans="1:18" x14ac:dyDescent="0.5">
      <c r="A27" s="155">
        <v>25</v>
      </c>
      <c r="B27" s="413" t="s">
        <v>19</v>
      </c>
      <c r="C27" s="162">
        <f t="shared" si="0"/>
        <v>1.8796296296296297E-2</v>
      </c>
      <c r="D27" s="163">
        <f t="shared" si="1"/>
        <v>77</v>
      </c>
      <c r="E27" s="170">
        <v>5</v>
      </c>
      <c r="F27" s="171"/>
      <c r="G27" s="155">
        <v>25</v>
      </c>
      <c r="H27" s="205" t="s">
        <v>70</v>
      </c>
      <c r="I27" s="411">
        <v>1.9120370370370371E-2</v>
      </c>
      <c r="J27" s="156">
        <v>76</v>
      </c>
      <c r="K27" s="157">
        <f t="shared" si="2"/>
        <v>6.1678614097968936E-3</v>
      </c>
      <c r="L27" s="113" t="str">
        <f>VLOOKUP(H27,Ages!A$1:J$166,10,FALSE)</f>
        <v>60-64</v>
      </c>
      <c r="M27" s="348" t="str">
        <f>IF(I27&lt;=VLOOKUP(L27,'Standards Male'!E$49:J$60,2,FALSE),'Standards Male'!F$48,IF(I27&lt;=VLOOKUP(L27,'Standards Male'!E$49:J$60,3,FALSE),'Standards Male'!G$48,IF(I27&lt;=VLOOKUP(L27,'Standards Male'!E$49:J$60,4,FALSE),'Standards Male'!H$48,IF(I27&lt;=VLOOKUP(L27,'Standards Male'!E$49:J$60,5,FALSE),'Standards Male'!I$48,IF(I27&lt;=VLOOKUP(L27,'Standards Male'!E$49:J$60,6,FALSE),'Standards Male'!J$48,'Standards Male'!J$48)))))</f>
        <v>Copper</v>
      </c>
      <c r="N27" s="307"/>
      <c r="O27" s="166">
        <v>25</v>
      </c>
      <c r="P27" s="167" t="s">
        <v>523</v>
      </c>
      <c r="Q27" s="168">
        <v>2.5439814814814814E-2</v>
      </c>
      <c r="R27" s="172"/>
    </row>
    <row r="28" spans="1:18" x14ac:dyDescent="0.5">
      <c r="A28" s="155">
        <v>26</v>
      </c>
      <c r="B28" s="205" t="s">
        <v>70</v>
      </c>
      <c r="C28" s="162">
        <f t="shared" si="0"/>
        <v>1.9120370370370371E-2</v>
      </c>
      <c r="D28" s="163">
        <f t="shared" si="1"/>
        <v>76</v>
      </c>
      <c r="E28" s="170">
        <v>5</v>
      </c>
      <c r="F28" s="171"/>
      <c r="G28" s="155">
        <v>26</v>
      </c>
      <c r="H28" s="413" t="s">
        <v>183</v>
      </c>
      <c r="I28" s="411">
        <v>1.9201388888888889E-2</v>
      </c>
      <c r="J28" s="156">
        <v>75</v>
      </c>
      <c r="K28" s="157">
        <f t="shared" si="2"/>
        <v>6.1939964157706091E-3</v>
      </c>
      <c r="L28" s="113" t="str">
        <f>VLOOKUP(H28,Ages!A$1:J$166,10,FALSE)</f>
        <v>0-34</v>
      </c>
      <c r="M28" s="348" t="str">
        <f>IF(I28&lt;=VLOOKUP(L28,'Standards Male'!E$49:J$60,2,FALSE),'Standards Male'!F$48,IF(I28&lt;=VLOOKUP(L28,'Standards Male'!E$49:J$60,3,FALSE),'Standards Male'!G$48,IF(I28&lt;=VLOOKUP(L28,'Standards Male'!E$49:J$60,4,FALSE),'Standards Male'!H$48,IF(I28&lt;=VLOOKUP(L28,'Standards Male'!E$49:J$60,5,FALSE),'Standards Male'!I$48,IF(I28&lt;=VLOOKUP(L28,'Standards Male'!E$49:J$60,6,FALSE),'Standards Male'!J$48,'Standards Male'!J$48)))))</f>
        <v>Copper</v>
      </c>
      <c r="N28" s="307"/>
      <c r="O28" s="166">
        <v>26</v>
      </c>
      <c r="P28" s="167" t="s">
        <v>21</v>
      </c>
      <c r="Q28" s="168">
        <v>2.675925925925926E-2</v>
      </c>
      <c r="R28" s="172"/>
    </row>
    <row r="29" spans="1:18" x14ac:dyDescent="0.5">
      <c r="A29" s="203">
        <v>27</v>
      </c>
      <c r="B29" s="424" t="s">
        <v>183</v>
      </c>
      <c r="C29" s="151">
        <f t="shared" si="0"/>
        <v>1.9201388888888889E-2</v>
      </c>
      <c r="D29" s="152">
        <f t="shared" si="1"/>
        <v>75</v>
      </c>
      <c r="E29" s="431">
        <v>6</v>
      </c>
      <c r="F29" s="171"/>
      <c r="G29" s="155">
        <v>27</v>
      </c>
      <c r="H29" s="205" t="s">
        <v>175</v>
      </c>
      <c r="I29" s="411">
        <v>1.9467592592592592E-2</v>
      </c>
      <c r="J29" s="156">
        <v>74</v>
      </c>
      <c r="K29" s="157">
        <f t="shared" si="2"/>
        <v>6.2798685782556743E-3</v>
      </c>
      <c r="L29" s="113" t="str">
        <f>VLOOKUP(H29,Ages!A$1:J$166,10,FALSE)</f>
        <v>45-49</v>
      </c>
      <c r="M29" s="348" t="str">
        <f>IF(I29&lt;=VLOOKUP(L29,'Standards Male'!E$49:J$60,2,FALSE),'Standards Male'!F$48,IF(I29&lt;=VLOOKUP(L29,'Standards Male'!E$49:J$60,3,FALSE),'Standards Male'!G$48,IF(I29&lt;=VLOOKUP(L29,'Standards Male'!E$49:J$60,4,FALSE),'Standards Male'!H$48,IF(I29&lt;=VLOOKUP(L29,'Standards Male'!E$49:J$60,5,FALSE),'Standards Male'!I$48,IF(I29&lt;=VLOOKUP(L29,'Standards Male'!E$49:J$60,6,FALSE),'Standards Male'!J$48,'Standards Male'!J$48)))))</f>
        <v>Copper</v>
      </c>
      <c r="N29" s="307"/>
      <c r="O29" s="173">
        <v>27</v>
      </c>
      <c r="P29" s="174" t="s">
        <v>14</v>
      </c>
      <c r="Q29" s="175">
        <v>2.6828703703703705E-2</v>
      </c>
      <c r="R29" s="172"/>
    </row>
    <row r="30" spans="1:18" x14ac:dyDescent="0.5">
      <c r="A30" s="155">
        <v>28</v>
      </c>
      <c r="B30" s="205" t="s">
        <v>11</v>
      </c>
      <c r="C30" s="162">
        <f t="shared" si="0"/>
        <v>1.9525462962962963E-2</v>
      </c>
      <c r="D30" s="163">
        <f t="shared" si="1"/>
        <v>73</v>
      </c>
      <c r="E30" s="170">
        <v>6</v>
      </c>
      <c r="F30" s="171"/>
      <c r="G30" s="155">
        <v>28</v>
      </c>
      <c r="H30" s="205" t="s">
        <v>11</v>
      </c>
      <c r="I30" s="411">
        <v>1.9525462962962963E-2</v>
      </c>
      <c r="J30" s="156">
        <v>73</v>
      </c>
      <c r="K30" s="157">
        <f t="shared" si="2"/>
        <v>6.298536439665472E-3</v>
      </c>
      <c r="L30" s="113" t="str">
        <f>VLOOKUP(H30,Ages!A$1:J$166,10,FALSE)</f>
        <v>65-69</v>
      </c>
      <c r="M30" s="348" t="str">
        <f>IF(I30&lt;=VLOOKUP(L30,'Standards Male'!E$49:J$60,2,FALSE),'Standards Male'!F$48,IF(I30&lt;=VLOOKUP(L30,'Standards Male'!E$49:J$60,3,FALSE),'Standards Male'!G$48,IF(I30&lt;=VLOOKUP(L30,'Standards Male'!E$49:J$60,4,FALSE),'Standards Male'!H$48,IF(I30&lt;=VLOOKUP(L30,'Standards Male'!E$49:J$60,5,FALSE),'Standards Male'!I$48,IF(I30&lt;=VLOOKUP(L30,'Standards Male'!E$49:J$60,6,FALSE),'Standards Male'!J$48,'Standards Male'!J$48)))))</f>
        <v xml:space="preserve">Bronze </v>
      </c>
      <c r="N30" s="307"/>
      <c r="P30" s="172"/>
      <c r="Q30" s="172"/>
      <c r="R30" s="172"/>
    </row>
    <row r="31" spans="1:18" x14ac:dyDescent="0.5">
      <c r="A31" s="155">
        <v>29</v>
      </c>
      <c r="B31" s="205" t="s">
        <v>12</v>
      </c>
      <c r="C31" s="162">
        <f t="shared" si="0"/>
        <v>2.0046296296296295E-2</v>
      </c>
      <c r="D31" s="163">
        <f t="shared" si="1"/>
        <v>72</v>
      </c>
      <c r="E31" s="170">
        <v>6</v>
      </c>
      <c r="F31" s="169"/>
      <c r="G31" s="155">
        <v>29</v>
      </c>
      <c r="H31" s="205" t="s">
        <v>12</v>
      </c>
      <c r="I31" s="411">
        <v>2.0046296296296295E-2</v>
      </c>
      <c r="J31" s="156">
        <v>72</v>
      </c>
      <c r="K31" s="157">
        <f t="shared" si="2"/>
        <v>6.466547192353643E-3</v>
      </c>
      <c r="L31" s="113" t="str">
        <f>VLOOKUP(H31,Ages!A$1:J$166,10,FALSE)</f>
        <v>75-79</v>
      </c>
      <c r="M31" s="348" t="str">
        <f>IF(I31&lt;=VLOOKUP(L31,'Standards Male'!E$49:J$60,2,FALSE),'Standards Male'!F$48,IF(I31&lt;=VLOOKUP(L31,'Standards Male'!E$49:J$60,3,FALSE),'Standards Male'!G$48,IF(I31&lt;=VLOOKUP(L31,'Standards Male'!E$49:J$60,4,FALSE),'Standards Male'!H$48,IF(I31&lt;=VLOOKUP(L31,'Standards Male'!E$49:J$60,5,FALSE),'Standards Male'!I$48,IF(I31&lt;=VLOOKUP(L31,'Standards Male'!E$49:J$60,6,FALSE),'Standards Male'!J$48,'Standards Male'!J$48)))))</f>
        <v xml:space="preserve">Bronze </v>
      </c>
      <c r="N31" s="307"/>
      <c r="O31" s="184" t="s">
        <v>172</v>
      </c>
      <c r="P31" s="172"/>
      <c r="Q31" s="172"/>
      <c r="R31" s="172"/>
    </row>
    <row r="32" spans="1:18" x14ac:dyDescent="0.5">
      <c r="A32" s="155">
        <v>30</v>
      </c>
      <c r="B32" s="205" t="s">
        <v>78</v>
      </c>
      <c r="C32" s="162">
        <f t="shared" si="0"/>
        <v>2.0335648148148148E-2</v>
      </c>
      <c r="D32" s="163">
        <f t="shared" si="1"/>
        <v>70</v>
      </c>
      <c r="E32" s="170">
        <v>6</v>
      </c>
      <c r="F32" s="171"/>
      <c r="G32" s="155">
        <v>30</v>
      </c>
      <c r="H32" s="205" t="s">
        <v>119</v>
      </c>
      <c r="I32" s="411">
        <v>2.0243055555555556E-2</v>
      </c>
      <c r="J32" s="156">
        <v>71</v>
      </c>
      <c r="K32" s="157">
        <f t="shared" si="2"/>
        <v>6.5300179211469529E-3</v>
      </c>
      <c r="L32" s="113" t="str">
        <f>VLOOKUP(H32,Ages!A$1:J$166,10,FALSE)</f>
        <v>45-49</v>
      </c>
      <c r="M32" s="348" t="str">
        <f>IF(I32&lt;=VLOOKUP(L32,'Standards Male'!E$49:J$60,2,FALSE),'Standards Male'!F$48,IF(I32&lt;=VLOOKUP(L32,'Standards Male'!E$49:J$60,3,FALSE),'Standards Male'!G$48,IF(I32&lt;=VLOOKUP(L32,'Standards Male'!E$49:J$60,4,FALSE),'Standards Male'!H$48,IF(I32&lt;=VLOOKUP(L32,'Standards Male'!E$49:J$60,5,FALSE),'Standards Male'!I$48,IF(I32&lt;=VLOOKUP(L32,'Standards Male'!E$49:J$60,6,FALSE),'Standards Male'!J$48,'Standards Male'!J$48)))))</f>
        <v>Copper</v>
      </c>
      <c r="N32" s="307"/>
      <c r="O32" s="161" t="s">
        <v>225</v>
      </c>
      <c r="P32" s="172"/>
      <c r="Q32" s="172"/>
      <c r="R32" s="172"/>
    </row>
    <row r="33" spans="1:18" ht="12.75" customHeight="1" x14ac:dyDescent="0.5">
      <c r="A33" s="425">
        <v>31</v>
      </c>
      <c r="B33" s="432" t="s">
        <v>18</v>
      </c>
      <c r="C33" s="427">
        <f t="shared" si="0"/>
        <v>2.0659722222222222E-2</v>
      </c>
      <c r="D33" s="428">
        <f t="shared" si="1"/>
        <v>68</v>
      </c>
      <c r="E33" s="430">
        <v>6</v>
      </c>
      <c r="F33" s="176"/>
      <c r="G33" s="155">
        <v>31</v>
      </c>
      <c r="H33" s="205" t="s">
        <v>78</v>
      </c>
      <c r="I33" s="411">
        <v>2.0335648148148148E-2</v>
      </c>
      <c r="J33" s="156">
        <v>70</v>
      </c>
      <c r="K33" s="157">
        <f t="shared" si="2"/>
        <v>6.5598864994026278E-3</v>
      </c>
      <c r="L33" s="113" t="str">
        <f>VLOOKUP(H33,Ages!A$1:J$166,10,FALSE)</f>
        <v>70-74</v>
      </c>
      <c r="M33" s="348" t="str">
        <f>IF(I33&lt;=VLOOKUP(L33,'Standards Male'!E$49:J$60,2,FALSE),'Standards Male'!F$48,IF(I33&lt;=VLOOKUP(L33,'Standards Male'!E$49:J$60,3,FALSE),'Standards Male'!G$48,IF(I33&lt;=VLOOKUP(L33,'Standards Male'!E$49:J$60,4,FALSE),'Standards Male'!H$48,IF(I33&lt;=VLOOKUP(L33,'Standards Male'!E$49:J$60,5,FALSE),'Standards Male'!I$48,IF(I33&lt;=VLOOKUP(L33,'Standards Male'!E$49:J$60,6,FALSE),'Standards Male'!J$48,'Standards Male'!J$48)))))</f>
        <v xml:space="preserve">Bronze </v>
      </c>
      <c r="N33" s="307"/>
      <c r="O33" s="182" t="s">
        <v>537</v>
      </c>
      <c r="P33" s="172"/>
      <c r="Q33" s="172"/>
      <c r="R33" s="172"/>
    </row>
    <row r="34" spans="1:18" ht="12.75" customHeight="1" x14ac:dyDescent="0.5">
      <c r="A34" s="155">
        <v>32</v>
      </c>
      <c r="B34" s="423" t="s">
        <v>119</v>
      </c>
      <c r="C34" s="162">
        <f t="shared" si="0"/>
        <v>2.0243055555555556E-2</v>
      </c>
      <c r="D34" s="163">
        <f t="shared" si="1"/>
        <v>71</v>
      </c>
      <c r="E34" s="170">
        <v>7</v>
      </c>
      <c r="F34" s="176"/>
      <c r="G34" s="155">
        <v>32</v>
      </c>
      <c r="H34" s="220" t="s">
        <v>56</v>
      </c>
      <c r="I34" s="411">
        <v>2.045138888888889E-2</v>
      </c>
      <c r="J34" s="156">
        <v>69</v>
      </c>
      <c r="K34" s="157">
        <f t="shared" si="2"/>
        <v>6.5972222222222222E-3</v>
      </c>
      <c r="L34" s="113" t="str">
        <f>VLOOKUP(H34,Ages!A$1:J$166,10,FALSE)</f>
        <v>45-49</v>
      </c>
      <c r="M34" s="348" t="str">
        <f>IF(I34&lt;=VLOOKUP(L34,'Standards Male'!E$49:J$60,2,FALSE),'Standards Male'!F$48,IF(I34&lt;=VLOOKUP(L34,'Standards Male'!E$49:J$60,3,FALSE),'Standards Male'!G$48,IF(I34&lt;=VLOOKUP(L34,'Standards Male'!E$49:J$60,4,FALSE),'Standards Male'!H$48,IF(I34&lt;=VLOOKUP(L34,'Standards Male'!E$49:J$60,5,FALSE),'Standards Male'!I$48,IF(I34&lt;=VLOOKUP(L34,'Standards Male'!E$49:J$60,6,FALSE),'Standards Male'!J$48,'Standards Male'!J$48)))))</f>
        <v>Copper</v>
      </c>
      <c r="N34" s="334"/>
      <c r="O34" s="422" t="s">
        <v>95</v>
      </c>
      <c r="P34" s="172"/>
      <c r="Q34" s="172"/>
      <c r="R34" s="172"/>
    </row>
    <row r="35" spans="1:18" ht="12.75" customHeight="1" x14ac:dyDescent="0.5">
      <c r="A35" s="155">
        <v>33</v>
      </c>
      <c r="B35" s="238" t="s">
        <v>56</v>
      </c>
      <c r="C35" s="162">
        <f t="shared" si="0"/>
        <v>2.045138888888889E-2</v>
      </c>
      <c r="D35" s="163">
        <f t="shared" si="1"/>
        <v>69</v>
      </c>
      <c r="E35" s="170">
        <v>7</v>
      </c>
      <c r="F35" s="176"/>
      <c r="G35" s="155">
        <v>33</v>
      </c>
      <c r="H35" s="413" t="s">
        <v>18</v>
      </c>
      <c r="I35" s="411">
        <v>2.0659722222222222E-2</v>
      </c>
      <c r="J35" s="156">
        <v>68</v>
      </c>
      <c r="K35" s="157">
        <f t="shared" si="2"/>
        <v>6.6644265232974906E-3</v>
      </c>
      <c r="L35" s="113" t="str">
        <f>VLOOKUP(H35,Ages!A$1:J$166,10,FALSE)</f>
        <v>70-74</v>
      </c>
      <c r="M35" s="348" t="str">
        <f>IF(I35&lt;=VLOOKUP(L35,'Standards Male'!E$49:J$60,2,FALSE),'Standards Male'!F$48,IF(I35&lt;=VLOOKUP(L35,'Standards Male'!E$49:J$60,3,FALSE),'Standards Male'!G$48,IF(I35&lt;=VLOOKUP(L35,'Standards Male'!E$49:J$60,4,FALSE),'Standards Male'!H$48,IF(I35&lt;=VLOOKUP(L35,'Standards Male'!E$49:J$60,5,FALSE),'Standards Male'!I$48,IF(I35&lt;=VLOOKUP(L35,'Standards Male'!E$49:J$60,6,FALSE),'Standards Male'!J$48,'Standards Male'!J$48)))))</f>
        <v xml:space="preserve">Bronze </v>
      </c>
      <c r="N35" s="337"/>
      <c r="O35" t="s">
        <v>98</v>
      </c>
      <c r="P35" s="172"/>
      <c r="Q35" s="172"/>
      <c r="R35" s="172"/>
    </row>
    <row r="36" spans="1:18" ht="12.75" customHeight="1" x14ac:dyDescent="0.5">
      <c r="A36" s="155">
        <v>34</v>
      </c>
      <c r="B36" s="205" t="s">
        <v>85</v>
      </c>
      <c r="C36" s="162">
        <f t="shared" si="0"/>
        <v>2.1250000000000002E-2</v>
      </c>
      <c r="D36" s="163">
        <f t="shared" si="1"/>
        <v>67</v>
      </c>
      <c r="E36" s="170">
        <v>7</v>
      </c>
      <c r="F36" s="176"/>
      <c r="G36" s="155">
        <v>34</v>
      </c>
      <c r="H36" s="205" t="s">
        <v>85</v>
      </c>
      <c r="I36" s="411">
        <v>2.1250000000000002E-2</v>
      </c>
      <c r="J36" s="156">
        <v>67</v>
      </c>
      <c r="K36" s="157">
        <f t="shared" si="2"/>
        <v>6.8548387096774195E-3</v>
      </c>
      <c r="L36" s="113" t="str">
        <f>VLOOKUP(H36,Ages!A$1:J$166,10,FALSE)</f>
        <v>45-49</v>
      </c>
      <c r="M36" s="348" t="str">
        <f>IF(I36&lt;=VLOOKUP(L36,'Standards Male'!E$49:J$60,2,FALSE),'Standards Male'!F$48,IF(I36&lt;=VLOOKUP(L36,'Standards Male'!E$49:J$60,3,FALSE),'Standards Male'!G$48,IF(I36&lt;=VLOOKUP(L36,'Standards Male'!E$49:J$60,4,FALSE),'Standards Male'!H$48,IF(I36&lt;=VLOOKUP(L36,'Standards Male'!E$49:J$60,5,FALSE),'Standards Male'!I$48,IF(I36&lt;=VLOOKUP(L36,'Standards Male'!E$49:J$60,6,FALSE),'Standards Male'!J$48,'Standards Male'!J$48)))))</f>
        <v>Copper</v>
      </c>
      <c r="N36" s="307"/>
      <c r="O36" s="422" t="s">
        <v>483</v>
      </c>
      <c r="P36" s="172"/>
      <c r="Q36" s="172"/>
      <c r="R36" s="172"/>
    </row>
    <row r="37" spans="1:18" ht="12.75" customHeight="1" x14ac:dyDescent="0.5">
      <c r="A37" s="155">
        <v>35</v>
      </c>
      <c r="B37" s="205" t="s">
        <v>181</v>
      </c>
      <c r="C37" s="162">
        <f t="shared" si="0"/>
        <v>2.1770833333333333E-2</v>
      </c>
      <c r="D37" s="163">
        <f t="shared" si="1"/>
        <v>66</v>
      </c>
      <c r="E37" s="170">
        <v>7</v>
      </c>
      <c r="F37" s="176"/>
      <c r="G37" s="155">
        <v>35</v>
      </c>
      <c r="H37" s="205" t="s">
        <v>181</v>
      </c>
      <c r="I37" s="411">
        <v>2.1770833333333333E-2</v>
      </c>
      <c r="J37" s="156">
        <v>66</v>
      </c>
      <c r="K37" s="157">
        <f t="shared" si="2"/>
        <v>7.0228494623655914E-3</v>
      </c>
      <c r="L37" s="113" t="str">
        <f>VLOOKUP(H37,Ages!A$1:J$166,10,FALSE)</f>
        <v>45-49</v>
      </c>
      <c r="M37" s="348" t="str">
        <f>IF(I37&lt;=VLOOKUP(L37,'Standards Male'!E$49:J$60,2,FALSE),'Standards Male'!F$48,IF(I37&lt;=VLOOKUP(L37,'Standards Male'!E$49:J$60,3,FALSE),'Standards Male'!G$48,IF(I37&lt;=VLOOKUP(L37,'Standards Male'!E$49:J$60,4,FALSE),'Standards Male'!H$48,IF(I37&lt;=VLOOKUP(L37,'Standards Male'!E$49:J$60,5,FALSE),'Standards Male'!I$48,IF(I37&lt;=VLOOKUP(L37,'Standards Male'!E$49:J$60,6,FALSE),'Standards Male'!J$48,'Standards Male'!J$48)))))</f>
        <v>Copper</v>
      </c>
      <c r="N37" s="307"/>
      <c r="O37" s="422" t="s">
        <v>161</v>
      </c>
      <c r="P37" s="172"/>
      <c r="Q37" s="172"/>
      <c r="R37" s="172"/>
    </row>
    <row r="38" spans="1:18" ht="12.75" customHeight="1" x14ac:dyDescent="0.5">
      <c r="A38" s="155">
        <v>36</v>
      </c>
      <c r="B38" s="205" t="s">
        <v>462</v>
      </c>
      <c r="C38" s="162">
        <f t="shared" si="0"/>
        <v>2.2199074074074072E-2</v>
      </c>
      <c r="D38" s="163">
        <f t="shared" si="1"/>
        <v>65</v>
      </c>
      <c r="E38" s="170">
        <v>7</v>
      </c>
      <c r="F38" s="176"/>
      <c r="G38" s="155">
        <v>36</v>
      </c>
      <c r="H38" s="205" t="s">
        <v>462</v>
      </c>
      <c r="I38" s="411">
        <v>2.2199074074074072E-2</v>
      </c>
      <c r="J38" s="156">
        <v>65</v>
      </c>
      <c r="K38" s="157">
        <f t="shared" si="2"/>
        <v>7.1609916367980876E-3</v>
      </c>
      <c r="L38" s="113" t="str">
        <f>VLOOKUP(H38,Ages!A$1:J$166,10,FALSE)</f>
        <v>0-34</v>
      </c>
      <c r="M38" s="348" t="str">
        <f>IF(I38&lt;=VLOOKUP(L38,'Standards Male'!E$49:J$60,2,FALSE),'Standards Male'!F$48,IF(I38&lt;=VLOOKUP(L38,'Standards Male'!E$49:J$60,3,FALSE),'Standards Male'!G$48,IF(I38&lt;=VLOOKUP(L38,'Standards Male'!E$49:J$60,4,FALSE),'Standards Male'!H$48,IF(I38&lt;=VLOOKUP(L38,'Standards Male'!E$49:J$60,5,FALSE),'Standards Male'!I$48,IF(I38&lt;=VLOOKUP(L38,'Standards Male'!E$49:J$60,6,FALSE),'Standards Male'!J$48,'Standards Male'!J$48)))))</f>
        <v>Copper</v>
      </c>
      <c r="N38" s="307"/>
      <c r="O38" s="422" t="s">
        <v>52</v>
      </c>
      <c r="P38" s="172"/>
      <c r="Q38" s="172"/>
      <c r="R38" s="172"/>
    </row>
    <row r="39" spans="1:18" ht="12.75" customHeight="1" x14ac:dyDescent="0.5">
      <c r="A39" s="203">
        <v>37</v>
      </c>
      <c r="B39" s="437" t="s">
        <v>538</v>
      </c>
      <c r="C39" s="151">
        <f t="shared" si="0"/>
        <v>2.2581018518518518E-2</v>
      </c>
      <c r="D39" s="152">
        <f t="shared" si="1"/>
        <v>64</v>
      </c>
      <c r="E39" s="431">
        <v>8</v>
      </c>
      <c r="F39" s="176"/>
      <c r="G39" s="155">
        <v>37</v>
      </c>
      <c r="H39" s="436" t="s">
        <v>538</v>
      </c>
      <c r="I39" s="411">
        <v>2.2581018518518518E-2</v>
      </c>
      <c r="J39" s="156">
        <v>64</v>
      </c>
      <c r="K39" s="157">
        <f t="shared" si="2"/>
        <v>7.2841995221027472E-3</v>
      </c>
      <c r="L39" s="113" t="s">
        <v>437</v>
      </c>
      <c r="M39" s="348" t="str">
        <f>IF(I39&lt;=VLOOKUP(L39,'Standards Male'!E$49:J$60,2,FALSE),'Standards Male'!F$48,IF(I39&lt;=VLOOKUP(L39,'Standards Male'!E$49:J$60,3,FALSE),'Standards Male'!G$48,IF(I39&lt;=VLOOKUP(L39,'Standards Male'!E$49:J$60,4,FALSE),'Standards Male'!H$48,IF(I39&lt;=VLOOKUP(L39,'Standards Male'!E$49:J$60,5,FALSE),'Standards Male'!I$48,IF(I39&lt;=VLOOKUP(L39,'Standards Male'!E$49:J$60,6,FALSE),'Standards Male'!J$48,'Standards Male'!J$48)))))</f>
        <v>Copper</v>
      </c>
      <c r="N39" s="307"/>
      <c r="O39" s="422" t="s">
        <v>534</v>
      </c>
      <c r="P39" s="172"/>
      <c r="Q39" s="172"/>
      <c r="R39" s="172"/>
    </row>
    <row r="40" spans="1:18" x14ac:dyDescent="0.5">
      <c r="A40" s="155">
        <v>38</v>
      </c>
      <c r="B40" s="413" t="s">
        <v>153</v>
      </c>
      <c r="C40" s="162">
        <f t="shared" si="0"/>
        <v>2.3634259259259258E-2</v>
      </c>
      <c r="D40" s="163">
        <f t="shared" si="1"/>
        <v>62</v>
      </c>
      <c r="E40" s="170">
        <v>8</v>
      </c>
      <c r="G40" s="155">
        <v>38</v>
      </c>
      <c r="H40" s="205" t="s">
        <v>22</v>
      </c>
      <c r="I40" s="411">
        <v>2.3229166666666665E-2</v>
      </c>
      <c r="J40" s="156">
        <v>63</v>
      </c>
      <c r="K40" s="157">
        <f t="shared" si="2"/>
        <v>7.4932795698924729E-3</v>
      </c>
      <c r="L40" s="113" t="str">
        <f>VLOOKUP(H40,Ages!A$1:J$166,10,FALSE)</f>
        <v>60-64</v>
      </c>
      <c r="M40" s="348" t="str">
        <f>IF(I40&lt;=VLOOKUP(L40,'Standards Male'!E$49:J$60,2,FALSE),'Standards Male'!F$48,IF(I40&lt;=VLOOKUP(L40,'Standards Male'!E$49:J$60,3,FALSE),'Standards Male'!G$48,IF(I40&lt;=VLOOKUP(L40,'Standards Male'!E$49:J$60,4,FALSE),'Standards Male'!H$48,IF(I40&lt;=VLOOKUP(L40,'Standards Male'!E$49:J$60,5,FALSE),'Standards Male'!I$48,IF(I40&lt;=VLOOKUP(L40,'Standards Male'!E$49:J$60,6,FALSE),'Standards Male'!J$48,'Standards Male'!J$48)))))</f>
        <v>Copper</v>
      </c>
      <c r="N40" s="307"/>
      <c r="O40" s="422" t="s">
        <v>535</v>
      </c>
    </row>
    <row r="41" spans="1:18" x14ac:dyDescent="0.5">
      <c r="A41" s="425">
        <v>39</v>
      </c>
      <c r="B41" s="426" t="s">
        <v>141</v>
      </c>
      <c r="C41" s="427">
        <f t="shared" si="0"/>
        <v>2.4120370370370372E-2</v>
      </c>
      <c r="D41" s="428">
        <f t="shared" si="1"/>
        <v>61</v>
      </c>
      <c r="E41" s="430">
        <v>8</v>
      </c>
      <c r="G41" s="155">
        <v>39</v>
      </c>
      <c r="H41" s="413" t="s">
        <v>153</v>
      </c>
      <c r="I41" s="411">
        <v>2.3634259259259258E-2</v>
      </c>
      <c r="J41" s="156">
        <v>62</v>
      </c>
      <c r="K41" s="157">
        <f t="shared" si="2"/>
        <v>7.6239545997610503E-3</v>
      </c>
      <c r="L41" s="113" t="str">
        <f>VLOOKUP(H41,Ages!A$1:J$166,10,FALSE)</f>
        <v>0-34</v>
      </c>
      <c r="M41" s="348" t="str">
        <f>IF(I41&lt;=VLOOKUP(L41,'Standards Male'!E$49:J$60,2,FALSE),'Standards Male'!F$48,IF(I41&lt;=VLOOKUP(L41,'Standards Male'!E$49:J$60,3,FALSE),'Standards Male'!G$48,IF(I41&lt;=VLOOKUP(L41,'Standards Male'!E$49:J$60,4,FALSE),'Standards Male'!H$48,IF(I41&lt;=VLOOKUP(L41,'Standards Male'!E$49:J$60,5,FALSE),'Standards Male'!I$48,IF(I41&lt;=VLOOKUP(L41,'Standards Male'!E$49:J$60,6,FALSE),'Standards Male'!J$48,'Standards Male'!J$48)))))</f>
        <v>Copper</v>
      </c>
      <c r="N41" s="307"/>
      <c r="O41" s="422" t="s">
        <v>33</v>
      </c>
    </row>
    <row r="42" spans="1:18" x14ac:dyDescent="0.5">
      <c r="A42" s="155">
        <v>40</v>
      </c>
      <c r="B42" s="205" t="s">
        <v>22</v>
      </c>
      <c r="C42" s="162">
        <f t="shared" si="0"/>
        <v>2.3229166666666665E-2</v>
      </c>
      <c r="D42" s="155">
        <f t="shared" si="1"/>
        <v>63</v>
      </c>
      <c r="E42" s="170">
        <v>9</v>
      </c>
      <c r="G42" s="155">
        <v>40</v>
      </c>
      <c r="H42" s="205" t="s">
        <v>141</v>
      </c>
      <c r="I42" s="411">
        <v>2.4120370370370372E-2</v>
      </c>
      <c r="J42" s="156">
        <v>61</v>
      </c>
      <c r="K42" s="157">
        <f t="shared" si="2"/>
        <v>7.7807646356033459E-3</v>
      </c>
      <c r="L42" s="113" t="str">
        <f>VLOOKUP(H42,Ages!A$1:J$166,10,FALSE)</f>
        <v>60-64</v>
      </c>
      <c r="M42" s="348" t="str">
        <f>IF(I42&lt;=VLOOKUP(L42,'Standards Male'!E$49:J$60,2,FALSE),'Standards Male'!F$48,IF(I42&lt;=VLOOKUP(L42,'Standards Male'!E$49:J$60,3,FALSE),'Standards Male'!G$48,IF(I42&lt;=VLOOKUP(L42,'Standards Male'!E$49:J$60,4,FALSE),'Standards Male'!H$48,IF(I42&lt;=VLOOKUP(L42,'Standards Male'!E$49:J$60,5,FALSE),'Standards Male'!I$48,IF(I42&lt;=VLOOKUP(L42,'Standards Male'!E$49:J$60,6,FALSE),'Standards Male'!J$48,'Standards Male'!J$48)))))</f>
        <v>Copper</v>
      </c>
      <c r="N42" s="307"/>
      <c r="O42" s="422" t="s">
        <v>536</v>
      </c>
    </row>
    <row r="43" spans="1:18" x14ac:dyDescent="0.5">
      <c r="A43" s="155">
        <v>41</v>
      </c>
      <c r="B43" s="412" t="s">
        <v>469</v>
      </c>
      <c r="C43" s="162">
        <f t="shared" si="0"/>
        <v>2.476851851851852E-2</v>
      </c>
      <c r="D43" s="163">
        <f t="shared" si="1"/>
        <v>60</v>
      </c>
      <c r="E43" s="170">
        <v>9</v>
      </c>
      <c r="G43" s="155">
        <v>41</v>
      </c>
      <c r="H43" s="412" t="s">
        <v>469</v>
      </c>
      <c r="I43" s="411">
        <v>2.476851851851852E-2</v>
      </c>
      <c r="J43" s="156">
        <v>60</v>
      </c>
      <c r="K43" s="157">
        <f t="shared" si="2"/>
        <v>7.9898446833930707E-3</v>
      </c>
      <c r="L43" s="113" t="str">
        <f>VLOOKUP(H43,Ages!A$1:J$166,10,FALSE)</f>
        <v>50-54</v>
      </c>
      <c r="M43" s="348" t="str">
        <f>IF(I43&lt;=VLOOKUP(L43,'Standards Male'!E$49:J$60,2,FALSE),'Standards Male'!F$48,IF(I43&lt;=VLOOKUP(L43,'Standards Male'!E$49:J$60,3,FALSE),'Standards Male'!G$48,IF(I43&lt;=VLOOKUP(L43,'Standards Male'!E$49:J$60,4,FALSE),'Standards Male'!H$48,IF(I43&lt;=VLOOKUP(L43,'Standards Male'!E$49:J$60,5,FALSE),'Standards Male'!I$48,IF(I43&lt;=VLOOKUP(L43,'Standards Male'!E$49:J$60,6,FALSE),'Standards Male'!J$48,'Standards Male'!J$48)))))</f>
        <v>Copper</v>
      </c>
      <c r="N43" s="100"/>
      <c r="O43" s="422" t="s">
        <v>26</v>
      </c>
    </row>
    <row r="44" spans="1:18" x14ac:dyDescent="0.5">
      <c r="A44" s="155">
        <v>42</v>
      </c>
      <c r="B44" s="413" t="s">
        <v>25</v>
      </c>
      <c r="C44" s="162">
        <f t="shared" si="0"/>
        <v>2.4895833333333332E-2</v>
      </c>
      <c r="D44" s="163">
        <f t="shared" si="1"/>
        <v>59</v>
      </c>
      <c r="E44" s="170">
        <v>9</v>
      </c>
      <c r="G44" s="155">
        <v>42</v>
      </c>
      <c r="H44" s="413" t="s">
        <v>25</v>
      </c>
      <c r="I44" s="411">
        <v>2.4895833333333332E-2</v>
      </c>
      <c r="J44" s="156">
        <v>59</v>
      </c>
      <c r="K44" s="157">
        <f t="shared" si="2"/>
        <v>8.0309139784946228E-3</v>
      </c>
      <c r="L44" s="113" t="str">
        <f>VLOOKUP(H44,Ages!A$1:J$166,10,FALSE)</f>
        <v>60-64</v>
      </c>
      <c r="M44" s="348" t="str">
        <f>IF(I44&lt;=VLOOKUP(L44,'Standards Male'!E$49:J$60,2,FALSE),'Standards Male'!F$48,IF(I44&lt;=VLOOKUP(L44,'Standards Male'!E$49:J$60,3,FALSE),'Standards Male'!G$48,IF(I44&lt;=VLOOKUP(L44,'Standards Male'!E$49:J$60,4,FALSE),'Standards Male'!H$48,IF(I44&lt;=VLOOKUP(L44,'Standards Male'!E$49:J$60,5,FALSE),'Standards Male'!I$48,IF(I44&lt;=VLOOKUP(L44,'Standards Male'!E$49:J$60,6,FALSE),'Standards Male'!J$48,'Standards Male'!J$48)))))</f>
        <v>Copper</v>
      </c>
      <c r="N44" s="100"/>
      <c r="O44" s="183" t="s">
        <v>117</v>
      </c>
    </row>
    <row r="45" spans="1:18" x14ac:dyDescent="0.5">
      <c r="A45" s="203">
        <v>43</v>
      </c>
      <c r="B45" s="204" t="s">
        <v>43</v>
      </c>
      <c r="C45" s="151">
        <f t="shared" si="0"/>
        <v>2.5335648148148149E-2</v>
      </c>
      <c r="D45" s="152">
        <f t="shared" si="1"/>
        <v>58</v>
      </c>
      <c r="E45" s="431">
        <v>10</v>
      </c>
      <c r="G45" s="155">
        <v>43</v>
      </c>
      <c r="H45" s="205" t="s">
        <v>43</v>
      </c>
      <c r="I45" s="411">
        <v>2.5335648148148149E-2</v>
      </c>
      <c r="J45" s="156">
        <v>58</v>
      </c>
      <c r="K45" s="157">
        <f t="shared" si="2"/>
        <v>8.17278972520908E-3</v>
      </c>
      <c r="L45" s="113" t="str">
        <f>VLOOKUP(H45,Ages!A$1:J$166,10,FALSE)</f>
        <v>60-64</v>
      </c>
      <c r="M45" s="348" t="str">
        <f>IF(I45&lt;=VLOOKUP(L45,'Standards Male'!E$49:J$60,2,FALSE),'Standards Male'!F$48,IF(I45&lt;=VLOOKUP(L45,'Standards Male'!E$49:J$60,3,FALSE),'Standards Male'!G$48,IF(I45&lt;=VLOOKUP(L45,'Standards Male'!E$49:J$60,4,FALSE),'Standards Male'!H$48,IF(I45&lt;=VLOOKUP(L45,'Standards Male'!E$49:J$60,5,FALSE),'Standards Male'!I$48,IF(I45&lt;=VLOOKUP(L45,'Standards Male'!E$49:J$60,6,FALSE),'Standards Male'!J$48,'Standards Male'!J$48)))))</f>
        <v>Copper</v>
      </c>
      <c r="N45" s="100"/>
      <c r="O45" s="183" t="s">
        <v>14</v>
      </c>
    </row>
    <row r="46" spans="1:18" x14ac:dyDescent="0.5">
      <c r="A46" s="155">
        <v>44</v>
      </c>
      <c r="B46" s="205" t="s">
        <v>522</v>
      </c>
      <c r="C46" s="162">
        <f t="shared" si="0"/>
        <v>2.539351851851852E-2</v>
      </c>
      <c r="D46" s="163">
        <f t="shared" si="1"/>
        <v>57</v>
      </c>
      <c r="E46" s="170">
        <v>10</v>
      </c>
      <c r="G46" s="155">
        <v>44</v>
      </c>
      <c r="H46" s="205" t="s">
        <v>522</v>
      </c>
      <c r="I46" s="411">
        <v>2.539351851851852E-2</v>
      </c>
      <c r="J46" s="156">
        <v>57</v>
      </c>
      <c r="K46" s="157">
        <f t="shared" si="2"/>
        <v>8.1914575866188777E-3</v>
      </c>
      <c r="L46" s="113" t="str">
        <f>VLOOKUP(H46,Ages!A$1:J$166,10,FALSE)</f>
        <v>35-39</v>
      </c>
      <c r="M46" s="348" t="str">
        <f>IF(I46&lt;=VLOOKUP(L46,'Standards Male'!E$49:J$60,2,FALSE),'Standards Male'!F$48,IF(I46&lt;=VLOOKUP(L46,'Standards Male'!E$49:J$60,3,FALSE),'Standards Male'!G$48,IF(I46&lt;=VLOOKUP(L46,'Standards Male'!E$49:J$60,4,FALSE),'Standards Male'!H$48,IF(I46&lt;=VLOOKUP(L46,'Standards Male'!E$49:J$60,5,FALSE),'Standards Male'!I$48,IF(I46&lt;=VLOOKUP(L46,'Standards Male'!E$49:J$60,6,FALSE),'Standards Male'!J$48,'Standards Male'!J$48)))))</f>
        <v>Copper</v>
      </c>
      <c r="N46" s="100"/>
      <c r="O46" s="183" t="s">
        <v>68</v>
      </c>
    </row>
    <row r="47" spans="1:18" x14ac:dyDescent="0.5">
      <c r="A47" s="155">
        <v>45</v>
      </c>
      <c r="B47" s="205" t="s">
        <v>523</v>
      </c>
      <c r="C47" s="162">
        <f t="shared" si="0"/>
        <v>2.5439814814814814E-2</v>
      </c>
      <c r="D47" s="163">
        <f t="shared" si="1"/>
        <v>56</v>
      </c>
      <c r="E47" s="170">
        <v>10</v>
      </c>
      <c r="G47" s="155">
        <v>45</v>
      </c>
      <c r="H47" s="205" t="s">
        <v>523</v>
      </c>
      <c r="I47" s="411">
        <v>2.5439814814814814E-2</v>
      </c>
      <c r="J47" s="156">
        <v>56</v>
      </c>
      <c r="K47" s="157">
        <f t="shared" si="2"/>
        <v>8.2063918757467134E-3</v>
      </c>
      <c r="L47" s="113" t="str">
        <f>VLOOKUP(H47,Ages!A$1:J$166,10,FALSE)</f>
        <v>0-34</v>
      </c>
      <c r="M47" s="348" t="str">
        <f>IF(I47&lt;=VLOOKUP(L47,'Standards Male'!E$49:J$60,2,FALSE),'Standards Male'!F$48,IF(I47&lt;=VLOOKUP(L47,'Standards Male'!E$49:J$60,3,FALSE),'Standards Male'!G$48,IF(I47&lt;=VLOOKUP(L47,'Standards Male'!E$49:J$60,4,FALSE),'Standards Male'!H$48,IF(I47&lt;=VLOOKUP(L47,'Standards Male'!E$49:J$60,5,FALSE),'Standards Male'!I$48,IF(I47&lt;=VLOOKUP(L47,'Standards Male'!E$49:J$60,6,FALSE),'Standards Male'!J$48,'Standards Male'!J$48)))))</f>
        <v>Copper</v>
      </c>
      <c r="N47" s="100"/>
    </row>
    <row r="48" spans="1:18" x14ac:dyDescent="0.5">
      <c r="A48" s="155">
        <v>46</v>
      </c>
      <c r="B48" s="205" t="s">
        <v>21</v>
      </c>
      <c r="C48" s="162">
        <f t="shared" si="0"/>
        <v>2.675925925925926E-2</v>
      </c>
      <c r="D48" s="163">
        <f t="shared" si="1"/>
        <v>55</v>
      </c>
      <c r="E48" s="170">
        <v>10</v>
      </c>
      <c r="G48" s="155">
        <v>46</v>
      </c>
      <c r="H48" s="205" t="s">
        <v>21</v>
      </c>
      <c r="I48" s="411">
        <v>2.675925925925926E-2</v>
      </c>
      <c r="J48" s="156">
        <v>55</v>
      </c>
      <c r="K48" s="157">
        <f t="shared" si="2"/>
        <v>8.6320191158900834E-3</v>
      </c>
      <c r="L48" s="113" t="str">
        <f>VLOOKUP(H48,Ages!A$1:J$166,10,FALSE)</f>
        <v>75-79</v>
      </c>
      <c r="M48" s="348" t="str">
        <f>IF(I48&lt;=VLOOKUP(L48,'Standards Male'!E$49:J$60,2,FALSE),'Standards Male'!F$48,IF(I48&lt;=VLOOKUP(L48,'Standards Male'!E$49:J$60,3,FALSE),'Standards Male'!G$48,IF(I48&lt;=VLOOKUP(L48,'Standards Male'!E$49:J$60,4,FALSE),'Standards Male'!H$48,IF(I48&lt;=VLOOKUP(L48,'Standards Male'!E$49:J$60,5,FALSE),'Standards Male'!I$48,IF(I48&lt;=VLOOKUP(L48,'Standards Male'!E$49:J$60,6,FALSE),'Standards Male'!J$48,'Standards Male'!J$48)))))</f>
        <v>Copper</v>
      </c>
      <c r="N48" s="100"/>
    </row>
    <row r="49" spans="1:13" x14ac:dyDescent="0.5">
      <c r="A49" s="425">
        <v>47</v>
      </c>
      <c r="B49" s="426" t="s">
        <v>14</v>
      </c>
      <c r="C49" s="427">
        <f t="shared" si="0"/>
        <v>2.6828703703703705E-2</v>
      </c>
      <c r="D49" s="428">
        <f t="shared" si="1"/>
        <v>54</v>
      </c>
      <c r="E49" s="430">
        <v>10</v>
      </c>
      <c r="G49" s="425">
        <v>47</v>
      </c>
      <c r="H49" s="426" t="s">
        <v>14</v>
      </c>
      <c r="I49" s="433">
        <v>2.6828703703703705E-2</v>
      </c>
      <c r="J49" s="434">
        <v>54</v>
      </c>
      <c r="K49" s="435">
        <f t="shared" ref="K49" si="3">I49/G$1</f>
        <v>8.6544205495818396E-3</v>
      </c>
      <c r="L49" s="245" t="str">
        <f>VLOOKUP(H49,Ages!A$1:J$166,10,FALSE)</f>
        <v>65-69</v>
      </c>
      <c r="M49" s="349" t="str">
        <f>IF(I49&lt;=VLOOKUP(L49,'Standards Male'!E$49:J$60,2,FALSE),'Standards Male'!F$48,IF(I49&lt;=VLOOKUP(L49,'Standards Male'!E$49:J$60,3,FALSE),'Standards Male'!G$48,IF(I49&lt;=VLOOKUP(L49,'Standards Male'!E$49:J$60,4,FALSE),'Standards Male'!H$48,IF(I49&lt;=VLOOKUP(L49,'Standards Male'!E$49:J$60,5,FALSE),'Standards Male'!I$48,IF(I49&lt;=VLOOKUP(L49,'Standards Male'!E$49:J$60,6,FALSE),'Standards Male'!J$48,'Standards Male'!J$48)))))</f>
        <v>Copper</v>
      </c>
    </row>
  </sheetData>
  <mergeCells count="1">
    <mergeCell ref="A1:E1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92"/>
  <sheetViews>
    <sheetView showGridLines="0" topLeftCell="A22" zoomScaleNormal="100" workbookViewId="0">
      <selection activeCell="B45" sqref="B45"/>
    </sheetView>
  </sheetViews>
  <sheetFormatPr defaultColWidth="13.5859375" defaultRowHeight="13" x14ac:dyDescent="0.45"/>
  <cols>
    <col min="1" max="1" width="4.46875" style="316" customWidth="1"/>
    <col min="2" max="2" width="15.17578125" style="307" customWidth="1"/>
    <col min="3" max="3" width="7.703125" style="342" customWidth="1"/>
    <col min="4" max="4" width="6.17578125" style="316" bestFit="1" customWidth="1"/>
    <col min="5" max="5" width="4.1171875" style="336" customWidth="1"/>
    <col min="6" max="6" width="1.17578125" style="336" customWidth="1"/>
    <col min="7" max="7" width="5.41015625" style="316" bestFit="1" customWidth="1"/>
    <col min="8" max="8" width="17" style="307" bestFit="1" customWidth="1"/>
    <col min="9" max="9" width="9.1171875" style="340" bestFit="1" customWidth="1"/>
    <col min="10" max="10" width="6.17578125" style="316" bestFit="1" customWidth="1"/>
    <col min="11" max="11" width="8.05859375" style="341" customWidth="1"/>
    <col min="12" max="12" width="4.64453125" style="341" customWidth="1"/>
    <col min="13" max="13" width="8.41015625" style="341" customWidth="1"/>
    <col min="14" max="14" width="19.5859375" style="307" customWidth="1"/>
    <col min="15" max="15" width="4.64453125" style="307" customWidth="1"/>
    <col min="16" max="16" width="13.64453125" style="307" customWidth="1"/>
    <col min="17" max="17" width="7.703125" style="307" customWidth="1"/>
    <col min="18" max="18" width="1.9375" style="307" customWidth="1"/>
    <col min="19" max="16384" width="13.5859375" style="307"/>
  </cols>
  <sheetData>
    <row r="1" spans="1:19" s="304" customFormat="1" ht="19.5" customHeight="1" x14ac:dyDescent="0.4">
      <c r="A1" s="496" t="s">
        <v>458</v>
      </c>
      <c r="B1" s="497"/>
      <c r="C1" s="497"/>
      <c r="D1" s="497"/>
      <c r="E1" s="497"/>
      <c r="F1" s="301"/>
      <c r="G1" s="302">
        <v>6.2</v>
      </c>
      <c r="H1" s="303" t="s">
        <v>146</v>
      </c>
      <c r="I1" s="346">
        <v>45896</v>
      </c>
      <c r="J1" s="301"/>
      <c r="L1" s="302"/>
      <c r="M1" s="302"/>
    </row>
    <row r="2" spans="1:19" s="316" customFormat="1" x14ac:dyDescent="0.45">
      <c r="A2" s="310" t="s">
        <v>5</v>
      </c>
      <c r="B2" s="310" t="s">
        <v>6</v>
      </c>
      <c r="C2" s="311" t="s">
        <v>0</v>
      </c>
      <c r="D2" s="312" t="s">
        <v>1</v>
      </c>
      <c r="E2" s="313" t="s">
        <v>41</v>
      </c>
      <c r="F2" s="314"/>
      <c r="G2" s="315" t="s">
        <v>5</v>
      </c>
      <c r="H2" s="305" t="s">
        <v>459</v>
      </c>
      <c r="I2" s="375" t="s">
        <v>0</v>
      </c>
      <c r="J2" s="315" t="s">
        <v>1</v>
      </c>
      <c r="K2" s="305" t="s">
        <v>171</v>
      </c>
      <c r="L2" s="305" t="s">
        <v>226</v>
      </c>
      <c r="M2" s="305" t="s">
        <v>227</v>
      </c>
      <c r="O2" s="317" t="s">
        <v>5</v>
      </c>
      <c r="P2" s="317" t="s">
        <v>145</v>
      </c>
      <c r="Q2" s="318" t="s">
        <v>0</v>
      </c>
    </row>
    <row r="3" spans="1:19" ht="12.75" customHeight="1" x14ac:dyDescent="0.5">
      <c r="A3" s="124">
        <v>1</v>
      </c>
      <c r="B3" s="247" t="s">
        <v>38</v>
      </c>
      <c r="C3" s="298">
        <f t="shared" ref="C3:C43" si="0">VLOOKUP($B3,$H$2:$J$45,2,FALSE)</f>
        <v>2.8645833333333332E-2</v>
      </c>
      <c r="D3" s="126">
        <f t="shared" ref="D3:D4" si="1">VLOOKUP($B3,$H$2:$J$34,3,FALSE)</f>
        <v>100</v>
      </c>
      <c r="E3" s="127">
        <v>1</v>
      </c>
      <c r="F3" s="319"/>
      <c r="G3" s="243">
        <v>1</v>
      </c>
      <c r="H3" s="247" t="s">
        <v>38</v>
      </c>
      <c r="I3" s="248">
        <v>2.8645833333333332E-2</v>
      </c>
      <c r="J3" s="320">
        <v>100</v>
      </c>
      <c r="K3" s="121">
        <f t="shared" ref="K3:K43" si="2">I3/G$1</f>
        <v>4.6202956989247305E-3</v>
      </c>
      <c r="L3" s="121" t="str">
        <f>VLOOKUP(H3,Ages!A$1:J$166,10,FALSE)</f>
        <v>50-54</v>
      </c>
      <c r="M3" s="347" t="str">
        <f>IF(I3&lt;=VLOOKUP(L3,'Standards Male'!E$92:J$103,2,FALSE),'Standards Male'!F$91,IF(I3&lt;=VLOOKUP(L3,'Standards Male'!E$92:J$103,3,FALSE),'Standards Male'!G$91,IF(I3&lt;=VLOOKUP(L3,'Standards Male'!E$92:J$103,4,FALSE),'Standards Male'!H$91,IF(I3&lt;=VLOOKUP(L3,'Standards Male'!E$92:J$103,5,FALSE),'Standards Male'!I$91,IF(I3&lt;=VLOOKUP(L3,'Standards Male'!E$92:J$103,6,FALSE),'Standards Male'!J$91,'Standards Male'!J$91)))))</f>
        <v>Silver</v>
      </c>
      <c r="N3" s="309"/>
      <c r="O3" s="321">
        <v>1</v>
      </c>
      <c r="P3" s="322" t="s">
        <v>197</v>
      </c>
      <c r="Q3" s="323">
        <v>3.0787037037037036E-2</v>
      </c>
      <c r="S3" s="3"/>
    </row>
    <row r="4" spans="1:19" ht="14.35" x14ac:dyDescent="0.5">
      <c r="A4" s="109">
        <v>2</v>
      </c>
      <c r="B4" s="249" t="s">
        <v>17</v>
      </c>
      <c r="C4" s="248">
        <f t="shared" si="0"/>
        <v>2.9108796296296296E-2</v>
      </c>
      <c r="D4" s="111">
        <f t="shared" si="1"/>
        <v>99</v>
      </c>
      <c r="E4" s="112">
        <v>1</v>
      </c>
      <c r="F4" s="324"/>
      <c r="G4" s="108">
        <v>2</v>
      </c>
      <c r="H4" s="249" t="s">
        <v>17</v>
      </c>
      <c r="I4" s="248">
        <v>2.9108796296296296E-2</v>
      </c>
      <c r="J4" s="325">
        <v>99</v>
      </c>
      <c r="K4" s="113">
        <f t="shared" si="2"/>
        <v>4.6949671445639185E-3</v>
      </c>
      <c r="L4" s="113" t="str">
        <f>VLOOKUP(H4,Ages!A$1:J$166,10,FALSE)</f>
        <v>40-44</v>
      </c>
      <c r="M4" s="348" t="str">
        <f>IF(I4&lt;=VLOOKUP(L4,'Standards Male'!E$92:J$103,2,FALSE),'Standards Male'!F$91,IF(I4&lt;=VLOOKUP(L4,'Standards Male'!E$92:J$103,3,FALSE),'Standards Male'!G$91,IF(I4&lt;=VLOOKUP(L4,'Standards Male'!E$92:J$103,4,FALSE),'Standards Male'!H$91,IF(I4&lt;=VLOOKUP(L4,'Standards Male'!E$92:J$103,5,FALSE),'Standards Male'!I$91,IF(I4&lt;=VLOOKUP(L4,'Standards Male'!E$92:J$103,6,FALSE),'Standards Male'!J$91,'Standards Male'!J$91)))))</f>
        <v xml:space="preserve">Bronze </v>
      </c>
      <c r="O4" s="326">
        <v>2</v>
      </c>
      <c r="P4" s="327" t="s">
        <v>19</v>
      </c>
      <c r="Q4" s="328">
        <v>3.7743055555555557E-2</v>
      </c>
    </row>
    <row r="5" spans="1:19" ht="14.35" x14ac:dyDescent="0.5">
      <c r="A5" s="109">
        <v>3</v>
      </c>
      <c r="B5" s="250" t="s">
        <v>184</v>
      </c>
      <c r="C5" s="248">
        <f t="shared" si="0"/>
        <v>2.9502314814814815E-2</v>
      </c>
      <c r="D5" s="111">
        <f t="shared" ref="D5:D43" si="3">VLOOKUP($B5,$H$2:$J$43,3,FALSE)</f>
        <v>98</v>
      </c>
      <c r="E5" s="112">
        <v>1</v>
      </c>
      <c r="F5" s="324"/>
      <c r="G5" s="108">
        <v>3</v>
      </c>
      <c r="H5" s="250" t="s">
        <v>184</v>
      </c>
      <c r="I5" s="248">
        <v>2.9502314814814815E-2</v>
      </c>
      <c r="J5" s="325">
        <v>98</v>
      </c>
      <c r="K5" s="113">
        <f t="shared" si="2"/>
        <v>4.7584378733572276E-3</v>
      </c>
      <c r="L5" s="113" t="str">
        <f>VLOOKUP(H5,Ages!A$1:J$166,10,FALSE)</f>
        <v>0-34</v>
      </c>
      <c r="M5" s="348" t="str">
        <f>IF(I5&lt;=VLOOKUP(L5,'Standards Male'!E$92:J$103,2,FALSE),'Standards Male'!F$91,IF(I5&lt;=VLOOKUP(L5,'Standards Male'!E$92:J$103,3,FALSE),'Standards Male'!G$91,IF(I5&lt;=VLOOKUP(L5,'Standards Male'!E$92:J$103,4,FALSE),'Standards Male'!H$91,IF(I5&lt;=VLOOKUP(L5,'Standards Male'!E$92:J$103,5,FALSE),'Standards Male'!I$91,IF(I5&lt;=VLOOKUP(L5,'Standards Male'!E$92:J$103,6,FALSE),'Standards Male'!J$91,'Standards Male'!J$91)))))</f>
        <v xml:space="preserve">Bronze </v>
      </c>
      <c r="O5" s="326">
        <v>3</v>
      </c>
      <c r="P5" s="327" t="s">
        <v>150</v>
      </c>
      <c r="Q5" s="328">
        <v>3.8449074074074073E-2</v>
      </c>
    </row>
    <row r="6" spans="1:19" ht="14.35" x14ac:dyDescent="0.5">
      <c r="A6" s="109">
        <v>4</v>
      </c>
      <c r="B6" s="249" t="s">
        <v>44</v>
      </c>
      <c r="C6" s="248">
        <f t="shared" si="0"/>
        <v>2.9895833333333333E-2</v>
      </c>
      <c r="D6" s="111">
        <f t="shared" si="3"/>
        <v>97</v>
      </c>
      <c r="E6" s="112">
        <v>1</v>
      </c>
      <c r="F6" s="324"/>
      <c r="G6" s="108">
        <v>4</v>
      </c>
      <c r="H6" s="249" t="s">
        <v>44</v>
      </c>
      <c r="I6" s="248">
        <v>2.9895833333333333E-2</v>
      </c>
      <c r="J6" s="325">
        <v>97</v>
      </c>
      <c r="K6" s="113">
        <f t="shared" si="2"/>
        <v>4.8219086021505375E-3</v>
      </c>
      <c r="L6" s="113" t="str">
        <f>VLOOKUP(H6,Ages!A$1:J$166,10,FALSE)</f>
        <v>40-44</v>
      </c>
      <c r="M6" s="348" t="str">
        <f>IF(I6&lt;=VLOOKUP(L6,'Standards Male'!E$92:J$103,2,FALSE),'Standards Male'!F$91,IF(I6&lt;=VLOOKUP(L6,'Standards Male'!E$92:J$103,3,FALSE),'Standards Male'!G$91,IF(I6&lt;=VLOOKUP(L6,'Standards Male'!E$92:J$103,4,FALSE),'Standards Male'!H$91,IF(I6&lt;=VLOOKUP(L6,'Standards Male'!E$92:J$103,5,FALSE),'Standards Male'!I$91,IF(I6&lt;=VLOOKUP(L6,'Standards Male'!E$92:J$103,6,FALSE),'Standards Male'!J$91,'Standards Male'!J$91)))))</f>
        <v xml:space="preserve">Bronze </v>
      </c>
      <c r="O6" s="326">
        <v>4</v>
      </c>
      <c r="P6" s="327" t="s">
        <v>183</v>
      </c>
      <c r="Q6" s="328">
        <v>3.8900462962962963E-2</v>
      </c>
    </row>
    <row r="7" spans="1:19" ht="14.35" x14ac:dyDescent="0.5">
      <c r="A7" s="109">
        <v>5</v>
      </c>
      <c r="B7" s="250" t="s">
        <v>160</v>
      </c>
      <c r="C7" s="248">
        <f t="shared" si="0"/>
        <v>3.0173611111111109E-2</v>
      </c>
      <c r="D7" s="111">
        <f t="shared" si="3"/>
        <v>96</v>
      </c>
      <c r="E7" s="112">
        <v>1</v>
      </c>
      <c r="F7" s="324"/>
      <c r="G7" s="108">
        <v>5</v>
      </c>
      <c r="H7" s="250" t="s">
        <v>160</v>
      </c>
      <c r="I7" s="248">
        <v>3.0173611111111109E-2</v>
      </c>
      <c r="J7" s="325">
        <v>96</v>
      </c>
      <c r="K7" s="113">
        <f t="shared" si="2"/>
        <v>4.8667114695340498E-3</v>
      </c>
      <c r="L7" s="113" t="str">
        <f>VLOOKUP(H7,Ages!A$1:J$166,10,FALSE)</f>
        <v>45-49</v>
      </c>
      <c r="M7" s="348" t="str">
        <f>IF(I7&lt;=VLOOKUP(L7,'Standards Male'!E$92:J$103,2,FALSE),'Standards Male'!F$91,IF(I7&lt;=VLOOKUP(L7,'Standards Male'!E$92:J$103,3,FALSE),'Standards Male'!G$91,IF(I7&lt;=VLOOKUP(L7,'Standards Male'!E$92:J$103,4,FALSE),'Standards Male'!H$91,IF(I7&lt;=VLOOKUP(L7,'Standards Male'!E$92:J$103,5,FALSE),'Standards Male'!I$91,IF(I7&lt;=VLOOKUP(L7,'Standards Male'!E$92:J$103,6,FALSE),'Standards Male'!J$91,'Standards Male'!J$91)))))</f>
        <v>Silver</v>
      </c>
      <c r="O7" s="326">
        <v>5</v>
      </c>
      <c r="P7" s="327" t="s">
        <v>92</v>
      </c>
      <c r="Q7" s="328">
        <v>3.920138888888889E-2</v>
      </c>
    </row>
    <row r="8" spans="1:19" ht="14.35" x14ac:dyDescent="0.5">
      <c r="A8" s="128">
        <v>6</v>
      </c>
      <c r="B8" s="300" t="s">
        <v>496</v>
      </c>
      <c r="C8" s="252">
        <f t="shared" si="0"/>
        <v>3.3414351851851855E-2</v>
      </c>
      <c r="D8" s="115">
        <f t="shared" si="3"/>
        <v>89</v>
      </c>
      <c r="E8" s="129">
        <v>1</v>
      </c>
      <c r="F8" s="324"/>
      <c r="G8" s="108">
        <v>6</v>
      </c>
      <c r="H8" s="249" t="s">
        <v>197</v>
      </c>
      <c r="I8" s="248">
        <v>3.0787037037037036E-2</v>
      </c>
      <c r="J8" s="325">
        <v>95</v>
      </c>
      <c r="K8" s="113">
        <f t="shared" si="2"/>
        <v>4.9656511350059732E-3</v>
      </c>
      <c r="L8" s="113" t="str">
        <f>VLOOKUP(H8,Ages!A$1:J$166,10,FALSE)</f>
        <v>0-34</v>
      </c>
      <c r="M8" s="348" t="str">
        <f>IF(I8&lt;=VLOOKUP(L8,'Standards Male'!E$92:J$103,2,FALSE),'Standards Male'!F$91,IF(I8&lt;=VLOOKUP(L8,'Standards Male'!E$92:J$103,3,FALSE),'Standards Male'!G$91,IF(I8&lt;=VLOOKUP(L8,'Standards Male'!E$92:J$103,4,FALSE),'Standards Male'!H$91,IF(I8&lt;=VLOOKUP(L8,'Standards Male'!E$92:J$103,5,FALSE),'Standards Male'!I$91,IF(I8&lt;=VLOOKUP(L8,'Standards Male'!E$92:J$103,6,FALSE),'Standards Male'!J$91,'Standards Male'!J$91)))))</f>
        <v>Copper</v>
      </c>
      <c r="O8" s="326">
        <v>6</v>
      </c>
      <c r="P8" s="327" t="s">
        <v>180</v>
      </c>
      <c r="Q8" s="328">
        <v>3.951388888888889E-2</v>
      </c>
    </row>
    <row r="9" spans="1:19" ht="14.35" x14ac:dyDescent="0.5">
      <c r="A9" s="124">
        <v>1</v>
      </c>
      <c r="B9" s="247" t="s">
        <v>197</v>
      </c>
      <c r="C9" s="298">
        <f t="shared" si="0"/>
        <v>3.0787037037037036E-2</v>
      </c>
      <c r="D9" s="126">
        <f t="shared" si="3"/>
        <v>95</v>
      </c>
      <c r="E9" s="127">
        <v>2</v>
      </c>
      <c r="F9" s="324"/>
      <c r="G9" s="108">
        <v>7</v>
      </c>
      <c r="H9" s="249" t="s">
        <v>110</v>
      </c>
      <c r="I9" s="248">
        <v>3.1944444444444442E-2</v>
      </c>
      <c r="J9" s="325">
        <v>94</v>
      </c>
      <c r="K9" s="113">
        <f t="shared" si="2"/>
        <v>5.1523297491039418E-3</v>
      </c>
      <c r="L9" s="113" t="str">
        <f>VLOOKUP(H9,Ages!A$1:J$166,10,FALSE)</f>
        <v>50-54</v>
      </c>
      <c r="M9" s="348" t="str">
        <f>IF(I9&lt;=VLOOKUP(L9,'Standards Male'!E$92:J$103,2,FALSE),'Standards Male'!F$91,IF(I9&lt;=VLOOKUP(L9,'Standards Male'!E$92:J$103,3,FALSE),'Standards Male'!G$91,IF(I9&lt;=VLOOKUP(L9,'Standards Male'!E$92:J$103,4,FALSE),'Standards Male'!H$91,IF(I9&lt;=VLOOKUP(L9,'Standards Male'!E$92:J$103,5,FALSE),'Standards Male'!I$91,IF(I9&lt;=VLOOKUP(L9,'Standards Male'!E$92:J$103,6,FALSE),'Standards Male'!J$91,'Standards Male'!J$91)))))</f>
        <v xml:space="preserve">Bronze </v>
      </c>
      <c r="O9" s="326">
        <v>7</v>
      </c>
      <c r="P9" s="327" t="s">
        <v>86</v>
      </c>
      <c r="Q9" s="328">
        <v>4.0949074074074075E-2</v>
      </c>
    </row>
    <row r="10" spans="1:19" ht="14.35" x14ac:dyDescent="0.5">
      <c r="A10" s="108">
        <v>2</v>
      </c>
      <c r="B10" s="249" t="s">
        <v>110</v>
      </c>
      <c r="C10" s="248">
        <f t="shared" si="0"/>
        <v>3.1944444444444442E-2</v>
      </c>
      <c r="D10" s="111">
        <f t="shared" si="3"/>
        <v>94</v>
      </c>
      <c r="E10" s="112">
        <v>2</v>
      </c>
      <c r="F10" s="319"/>
      <c r="G10" s="108">
        <v>8</v>
      </c>
      <c r="H10" s="250" t="s">
        <v>27</v>
      </c>
      <c r="I10" s="248">
        <v>3.2523148148148148E-2</v>
      </c>
      <c r="J10" s="325">
        <v>93</v>
      </c>
      <c r="K10" s="113">
        <f t="shared" si="2"/>
        <v>5.2456690561529266E-3</v>
      </c>
      <c r="L10" s="113" t="str">
        <f>VLOOKUP(H10,Ages!A$1:J$166,10,FALSE)</f>
        <v>50-54</v>
      </c>
      <c r="M10" s="348" t="str">
        <f>IF(I10&lt;=VLOOKUP(L10,'Standards Male'!E$92:J$103,2,FALSE),'Standards Male'!F$91,IF(I10&lt;=VLOOKUP(L10,'Standards Male'!E$92:J$103,3,FALSE),'Standards Male'!G$91,IF(I10&lt;=VLOOKUP(L10,'Standards Male'!E$92:J$103,4,FALSE),'Standards Male'!H$91,IF(I10&lt;=VLOOKUP(L10,'Standards Male'!E$92:J$103,5,FALSE),'Standards Male'!I$91,IF(I10&lt;=VLOOKUP(L10,'Standards Male'!E$92:J$103,6,FALSE),'Standards Male'!J$91,'Standards Male'!J$91)))))</f>
        <v xml:space="preserve">Bronze </v>
      </c>
      <c r="O10" s="326">
        <v>8</v>
      </c>
      <c r="P10" s="327" t="s">
        <v>119</v>
      </c>
      <c r="Q10" s="328">
        <v>4.1388888888888892E-2</v>
      </c>
    </row>
    <row r="11" spans="1:19" ht="12.75" customHeight="1" x14ac:dyDescent="0.5">
      <c r="A11" s="108">
        <v>3</v>
      </c>
      <c r="B11" s="250" t="s">
        <v>27</v>
      </c>
      <c r="C11" s="248">
        <f t="shared" si="0"/>
        <v>3.2523148148148148E-2</v>
      </c>
      <c r="D11" s="111">
        <f t="shared" si="3"/>
        <v>93</v>
      </c>
      <c r="E11" s="112">
        <v>2</v>
      </c>
      <c r="F11" s="324"/>
      <c r="G11" s="108">
        <v>9</v>
      </c>
      <c r="H11" s="250" t="s">
        <v>29</v>
      </c>
      <c r="I11" s="248">
        <v>3.304398148148148E-2</v>
      </c>
      <c r="J11" s="325">
        <v>92</v>
      </c>
      <c r="K11" s="113">
        <f t="shared" si="2"/>
        <v>5.3296744324970126E-3</v>
      </c>
      <c r="L11" s="113" t="str">
        <f>VLOOKUP(H11,Ages!A$1:J$166,10,FALSE)</f>
        <v>60-64</v>
      </c>
      <c r="M11" s="348" t="str">
        <f>IF(I11&lt;=VLOOKUP(L11,'Standards Male'!E$92:J$103,2,FALSE),'Standards Male'!F$91,IF(I11&lt;=VLOOKUP(L11,'Standards Male'!E$92:J$103,3,FALSE),'Standards Male'!G$91,IF(I11&lt;=VLOOKUP(L11,'Standards Male'!E$92:J$103,4,FALSE),'Standards Male'!H$91,IF(I11&lt;=VLOOKUP(L11,'Standards Male'!E$92:J$103,5,FALSE),'Standards Male'!I$91,IF(I11&lt;=VLOOKUP(L11,'Standards Male'!E$92:J$103,6,FALSE),'Standards Male'!J$91,'Standards Male'!J$91)))))</f>
        <v>Silver</v>
      </c>
      <c r="O11" s="326">
        <v>9</v>
      </c>
      <c r="P11" s="327" t="s">
        <v>56</v>
      </c>
      <c r="Q11" s="328">
        <v>4.2175925925925929E-2</v>
      </c>
    </row>
    <row r="12" spans="1:19" ht="14.35" x14ac:dyDescent="0.5">
      <c r="A12" s="108">
        <v>4</v>
      </c>
      <c r="B12" s="250" t="s">
        <v>29</v>
      </c>
      <c r="C12" s="248">
        <f t="shared" si="0"/>
        <v>3.304398148148148E-2</v>
      </c>
      <c r="D12" s="111">
        <f t="shared" si="3"/>
        <v>92</v>
      </c>
      <c r="E12" s="112">
        <v>2</v>
      </c>
      <c r="F12" s="324"/>
      <c r="G12" s="108">
        <v>10</v>
      </c>
      <c r="H12" s="249" t="s">
        <v>159</v>
      </c>
      <c r="I12" s="248">
        <v>3.3113425925925928E-2</v>
      </c>
      <c r="J12" s="325">
        <v>91</v>
      </c>
      <c r="K12" s="113">
        <f t="shared" si="2"/>
        <v>5.3408751493428915E-3</v>
      </c>
      <c r="L12" s="113" t="str">
        <f>VLOOKUP(H12,Ages!A$1:J$166,10,FALSE)</f>
        <v>35-39</v>
      </c>
      <c r="M12" s="348" t="str">
        <f>IF(I12&lt;=VLOOKUP(L12,'Standards Male'!E$92:J$103,2,FALSE),'Standards Male'!F$91,IF(I12&lt;=VLOOKUP(L12,'Standards Male'!E$92:J$103,3,FALSE),'Standards Male'!G$91,IF(I12&lt;=VLOOKUP(L12,'Standards Male'!E$92:J$103,4,FALSE),'Standards Male'!H$91,IF(I12&lt;=VLOOKUP(L12,'Standards Male'!E$92:J$103,5,FALSE),'Standards Male'!I$91,IF(I12&lt;=VLOOKUP(L12,'Standards Male'!E$92:J$103,6,FALSE),'Standards Male'!J$91,'Standards Male'!J$91)))))</f>
        <v>Copper</v>
      </c>
      <c r="O12" s="326">
        <v>10</v>
      </c>
      <c r="P12" s="327" t="s">
        <v>141</v>
      </c>
      <c r="Q12" s="328">
        <v>4.4895833333333336E-2</v>
      </c>
    </row>
    <row r="13" spans="1:19" ht="14.35" x14ac:dyDescent="0.5">
      <c r="A13" s="108">
        <v>5</v>
      </c>
      <c r="B13" s="249" t="s">
        <v>159</v>
      </c>
      <c r="C13" s="248">
        <f t="shared" si="0"/>
        <v>3.3113425925925928E-2</v>
      </c>
      <c r="D13" s="111">
        <f t="shared" si="3"/>
        <v>91</v>
      </c>
      <c r="E13" s="112">
        <v>2</v>
      </c>
      <c r="F13" s="324"/>
      <c r="G13" s="108">
        <v>11</v>
      </c>
      <c r="H13" s="249" t="s">
        <v>163</v>
      </c>
      <c r="I13" s="248">
        <v>3.3252314814814818E-2</v>
      </c>
      <c r="J13" s="325">
        <v>90</v>
      </c>
      <c r="K13" s="113">
        <f t="shared" si="2"/>
        <v>5.3632765830346476E-3</v>
      </c>
      <c r="L13" s="113" t="str">
        <f>VLOOKUP(H13,Ages!A$1:J$166,10,FALSE)</f>
        <v>60-64</v>
      </c>
      <c r="M13" s="348" t="str">
        <f>IF(I13&lt;=VLOOKUP(L13,'Standards Male'!E$92:J$103,2,FALSE),'Standards Male'!F$91,IF(I13&lt;=VLOOKUP(L13,'Standards Male'!E$92:J$103,3,FALSE),'Standards Male'!G$91,IF(I13&lt;=VLOOKUP(L13,'Standards Male'!E$92:J$103,4,FALSE),'Standards Male'!H$91,IF(I13&lt;=VLOOKUP(L13,'Standards Male'!E$92:J$103,5,FALSE),'Standards Male'!I$91,IF(I13&lt;=VLOOKUP(L13,'Standards Male'!E$92:J$103,6,FALSE),'Standards Male'!J$91,'Standards Male'!J$91)))))</f>
        <v>Silver</v>
      </c>
      <c r="O13" s="326">
        <v>11</v>
      </c>
      <c r="P13" s="327" t="s">
        <v>45</v>
      </c>
      <c r="Q13" s="328">
        <v>4.7129629629629632E-2</v>
      </c>
    </row>
    <row r="14" spans="1:19" ht="14.35" x14ac:dyDescent="0.5">
      <c r="A14" s="242">
        <v>6</v>
      </c>
      <c r="B14" s="251" t="s">
        <v>162</v>
      </c>
      <c r="C14" s="252">
        <f t="shared" si="0"/>
        <v>5.4803240740740743E-2</v>
      </c>
      <c r="D14" s="115">
        <f t="shared" si="3"/>
        <v>60</v>
      </c>
      <c r="E14" s="129">
        <v>2</v>
      </c>
      <c r="F14" s="324"/>
      <c r="G14" s="108">
        <v>12</v>
      </c>
      <c r="H14" s="250" t="s">
        <v>496</v>
      </c>
      <c r="I14" s="248">
        <v>3.3414351851851855E-2</v>
      </c>
      <c r="J14" s="325">
        <v>89</v>
      </c>
      <c r="K14" s="113">
        <f t="shared" si="2"/>
        <v>5.3894115890083631E-3</v>
      </c>
      <c r="L14" s="113" t="str">
        <f>VLOOKUP(H14,Ages!A$1:J$166,10,FALSE)</f>
        <v>35-39</v>
      </c>
      <c r="M14" s="348" t="str">
        <f>IF(I14&lt;=VLOOKUP(L14,'Standards Female'!E$92:J$103,2,FALSE),'Standards Female'!F$91,IF(I14&lt;=VLOOKUP(L14,'Standards Female'!E$92:J$103,3,FALSE),'Standards Female'!G$91,IF(I14&lt;=VLOOKUP(L14,'Standards Female'!E$92:J$103,4,FALSE),'Standards Female'!H$91,IF(I14&lt;=VLOOKUP(L14,'Standards Female'!E$92:J$103,5,FALSE),'Standards Female'!I$91,IF(I14&lt;=VLOOKUP(L14,'Standards Female'!E$92:J$103,6,FALSE),'Standards Female'!J$91,'Standards Female'!J$91)))))</f>
        <v xml:space="preserve">Bronze </v>
      </c>
      <c r="O14" s="326">
        <v>12</v>
      </c>
      <c r="P14" s="327" t="s">
        <v>462</v>
      </c>
      <c r="Q14" s="328">
        <v>4.8900462962962965E-2</v>
      </c>
    </row>
    <row r="15" spans="1:19" ht="14.35" x14ac:dyDescent="0.5">
      <c r="A15" s="243">
        <v>1</v>
      </c>
      <c r="B15" s="247" t="s">
        <v>163</v>
      </c>
      <c r="C15" s="298">
        <f t="shared" si="0"/>
        <v>3.3252314814814818E-2</v>
      </c>
      <c r="D15" s="126">
        <f t="shared" si="3"/>
        <v>90</v>
      </c>
      <c r="E15" s="127">
        <v>3</v>
      </c>
      <c r="F15" s="324"/>
      <c r="G15" s="108">
        <v>13</v>
      </c>
      <c r="H15" s="250" t="s">
        <v>74</v>
      </c>
      <c r="I15" s="248">
        <v>3.3854166666666664E-2</v>
      </c>
      <c r="J15" s="325">
        <v>88</v>
      </c>
      <c r="K15" s="113">
        <f t="shared" si="2"/>
        <v>5.4603494623655909E-3</v>
      </c>
      <c r="L15" s="113" t="str">
        <f>VLOOKUP(H15,Ages!A$1:J$166,10,FALSE)</f>
        <v>35-39</v>
      </c>
      <c r="M15" s="348" t="str">
        <f>IF(I15&lt;=VLOOKUP(L15,'Standards Female'!E$92:J$103,2,FALSE),'Standards Female'!F$91,IF(I15&lt;=VLOOKUP(L15,'Standards Female'!E$92:J$103,3,FALSE),'Standards Female'!G$91,IF(I15&lt;=VLOOKUP(L15,'Standards Female'!E$92:J$103,4,FALSE),'Standards Female'!H$91,IF(I15&lt;=VLOOKUP(L15,'Standards Female'!E$92:J$103,5,FALSE),'Standards Female'!I$91,IF(I15&lt;=VLOOKUP(L15,'Standards Female'!E$92:J$103,6,FALSE),'Standards Female'!J$91,'Standards Female'!J$91)))))</f>
        <v xml:space="preserve">Bronze </v>
      </c>
      <c r="O15" s="326">
        <v>13</v>
      </c>
      <c r="P15" s="327" t="s">
        <v>22</v>
      </c>
      <c r="Q15" s="328">
        <v>4.9155092592592591E-2</v>
      </c>
    </row>
    <row r="16" spans="1:19" ht="14.35" x14ac:dyDescent="0.5">
      <c r="A16" s="108">
        <v>2</v>
      </c>
      <c r="B16" s="250" t="s">
        <v>74</v>
      </c>
      <c r="C16" s="248">
        <f t="shared" si="0"/>
        <v>3.3854166666666664E-2</v>
      </c>
      <c r="D16" s="111">
        <f t="shared" si="3"/>
        <v>88</v>
      </c>
      <c r="E16" s="112">
        <v>3</v>
      </c>
      <c r="F16" s="319"/>
      <c r="G16" s="108">
        <v>14</v>
      </c>
      <c r="H16" s="249" t="s">
        <v>187</v>
      </c>
      <c r="I16" s="248">
        <v>3.4155092592592591E-2</v>
      </c>
      <c r="J16" s="325">
        <v>87</v>
      </c>
      <c r="K16" s="113">
        <f t="shared" si="2"/>
        <v>5.5088859020310625E-3</v>
      </c>
      <c r="L16" s="113" t="str">
        <f>VLOOKUP(H16,Ages!A$1:J$166,10,FALSE)</f>
        <v>45-49</v>
      </c>
      <c r="M16" s="348" t="str">
        <f>IF(I16&lt;=VLOOKUP(L16,'Standards Male'!E$92:J$103,2,FALSE),'Standards Male'!F$91,IF(I16&lt;=VLOOKUP(L16,'Standards Male'!E$92:J$103,3,FALSE),'Standards Male'!G$91,IF(I16&lt;=VLOOKUP(L16,'Standards Male'!E$92:J$103,4,FALSE),'Standards Male'!H$91,IF(I16&lt;=VLOOKUP(L16,'Standards Male'!E$92:J$103,5,FALSE),'Standards Male'!I$91,IF(I16&lt;=VLOOKUP(L16,'Standards Male'!E$92:J$103,6,FALSE),'Standards Male'!J$91,'Standards Male'!J$91)))))</f>
        <v>Copper</v>
      </c>
      <c r="O16" s="326">
        <v>14</v>
      </c>
      <c r="P16" s="327" t="s">
        <v>153</v>
      </c>
      <c r="Q16" s="328">
        <v>5.1249999999999997E-2</v>
      </c>
    </row>
    <row r="17" spans="1:17" ht="14.35" x14ac:dyDescent="0.5">
      <c r="A17" s="108">
        <v>3</v>
      </c>
      <c r="B17" s="249" t="s">
        <v>187</v>
      </c>
      <c r="C17" s="248">
        <f t="shared" si="0"/>
        <v>3.4155092592592591E-2</v>
      </c>
      <c r="D17" s="111">
        <f t="shared" si="3"/>
        <v>87</v>
      </c>
      <c r="E17" s="112">
        <v>3</v>
      </c>
      <c r="F17" s="324"/>
      <c r="G17" s="108">
        <v>15</v>
      </c>
      <c r="H17" s="250" t="s">
        <v>167</v>
      </c>
      <c r="I17" s="248">
        <v>3.4340277777777775E-2</v>
      </c>
      <c r="J17" s="325">
        <v>86</v>
      </c>
      <c r="K17" s="113">
        <f t="shared" si="2"/>
        <v>5.5387544802867374E-3</v>
      </c>
      <c r="L17" s="113" t="str">
        <f>VLOOKUP(H17,Ages!A$1:J$166,10,FALSE)</f>
        <v>55-59</v>
      </c>
      <c r="M17" s="348" t="str">
        <f>IF(I17&lt;=VLOOKUP(L17,'Standards Male'!E$92:J$103,2,FALSE),'Standards Male'!F$91,IF(I17&lt;=VLOOKUP(L17,'Standards Male'!E$92:J$103,3,FALSE),'Standards Male'!G$91,IF(I17&lt;=VLOOKUP(L17,'Standards Male'!E$92:J$103,4,FALSE),'Standards Male'!H$91,IF(I17&lt;=VLOOKUP(L17,'Standards Male'!E$92:J$103,5,FALSE),'Standards Male'!I$91,IF(I17&lt;=VLOOKUP(L17,'Standards Male'!E$92:J$103,6,FALSE),'Standards Male'!J$91,'Standards Male'!J$91)))))</f>
        <v xml:space="preserve">Bronze </v>
      </c>
      <c r="O17" s="326">
        <v>15</v>
      </c>
      <c r="P17" s="327" t="s">
        <v>181</v>
      </c>
      <c r="Q17" s="328">
        <v>5.1793981481481483E-2</v>
      </c>
    </row>
    <row r="18" spans="1:17" ht="14.35" x14ac:dyDescent="0.5">
      <c r="A18" s="108">
        <v>4</v>
      </c>
      <c r="B18" s="250" t="s">
        <v>167</v>
      </c>
      <c r="C18" s="248">
        <f t="shared" si="0"/>
        <v>3.4340277777777775E-2</v>
      </c>
      <c r="D18" s="111">
        <f t="shared" si="3"/>
        <v>86</v>
      </c>
      <c r="E18" s="112">
        <v>3</v>
      </c>
      <c r="F18" s="324"/>
      <c r="G18" s="108">
        <v>16</v>
      </c>
      <c r="H18" s="250" t="s">
        <v>58</v>
      </c>
      <c r="I18" s="248">
        <v>3.5763888888888887E-2</v>
      </c>
      <c r="J18" s="325">
        <v>85</v>
      </c>
      <c r="K18" s="113">
        <f t="shared" si="2"/>
        <v>5.7683691756272399E-3</v>
      </c>
      <c r="L18" s="113" t="str">
        <f>VLOOKUP(H18,Ages!A$1:J$166,10,FALSE)</f>
        <v>35-39</v>
      </c>
      <c r="M18" s="348" t="str">
        <f>IF(I18&lt;=VLOOKUP(L18,'Standards Male'!E$92:J$103,2,FALSE),'Standards Male'!F$91,IF(I18&lt;=VLOOKUP(L18,'Standards Male'!E$92:J$103,3,FALSE),'Standards Male'!G$91,IF(I18&lt;=VLOOKUP(L18,'Standards Male'!E$92:J$103,4,FALSE),'Standards Male'!H$91,IF(I18&lt;=VLOOKUP(L18,'Standards Male'!E$92:J$103,5,FALSE),'Standards Male'!I$91,IF(I18&lt;=VLOOKUP(L18,'Standards Male'!E$92:J$103,6,FALSE),'Standards Male'!J$91,'Standards Male'!J$91)))))</f>
        <v>Copper</v>
      </c>
      <c r="O18" s="326">
        <v>16</v>
      </c>
      <c r="P18" s="327" t="s">
        <v>523</v>
      </c>
      <c r="Q18" s="328">
        <v>5.4803240740740743E-2</v>
      </c>
    </row>
    <row r="19" spans="1:17" ht="14.35" x14ac:dyDescent="0.5">
      <c r="A19" s="108">
        <v>5</v>
      </c>
      <c r="B19" s="250" t="s">
        <v>58</v>
      </c>
      <c r="C19" s="248">
        <f t="shared" si="0"/>
        <v>3.5763888888888887E-2</v>
      </c>
      <c r="D19" s="111">
        <f t="shared" si="3"/>
        <v>85</v>
      </c>
      <c r="E19" s="112">
        <v>3</v>
      </c>
      <c r="F19" s="324"/>
      <c r="G19" s="108">
        <v>17</v>
      </c>
      <c r="H19" s="249" t="s">
        <v>176</v>
      </c>
      <c r="I19" s="248">
        <v>3.6076388888888887E-2</v>
      </c>
      <c r="J19" s="325">
        <v>84</v>
      </c>
      <c r="K19" s="113">
        <f t="shared" si="2"/>
        <v>5.8187724014336917E-3</v>
      </c>
      <c r="L19" s="113" t="str">
        <f>VLOOKUP(H19,Ages!A$1:J$166,10,FALSE)</f>
        <v>70-74</v>
      </c>
      <c r="M19" s="348" t="str">
        <f>IF(I19&lt;=VLOOKUP(L19,'Standards Male'!E$92:J$103,2,FALSE),'Standards Male'!F$91,IF(I19&lt;=VLOOKUP(L19,'Standards Male'!E$92:J$103,3,FALSE),'Standards Male'!G$91,IF(I19&lt;=VLOOKUP(L19,'Standards Male'!E$92:J$103,4,FALSE),'Standards Male'!H$91,IF(I19&lt;=VLOOKUP(L19,'Standards Male'!E$92:J$103,5,FALSE),'Standards Male'!I$91,IF(I19&lt;=VLOOKUP(L19,'Standards Male'!E$92:J$103,6,FALSE),'Standards Male'!J$91,'Standards Male'!J$91)))))</f>
        <v>Silver</v>
      </c>
      <c r="O19" s="326">
        <v>17</v>
      </c>
      <c r="P19" s="327" t="s">
        <v>14</v>
      </c>
      <c r="Q19" s="328">
        <v>5.4803240740740743E-2</v>
      </c>
    </row>
    <row r="20" spans="1:17" ht="14.35" x14ac:dyDescent="0.5">
      <c r="A20" s="242">
        <v>6</v>
      </c>
      <c r="B20" s="251" t="s">
        <v>176</v>
      </c>
      <c r="C20" s="252">
        <f t="shared" si="0"/>
        <v>3.6076388888888887E-2</v>
      </c>
      <c r="D20" s="115">
        <f t="shared" si="3"/>
        <v>84</v>
      </c>
      <c r="E20" s="129">
        <v>3</v>
      </c>
      <c r="F20" s="329"/>
      <c r="G20" s="108">
        <v>18</v>
      </c>
      <c r="H20" s="249" t="s">
        <v>169</v>
      </c>
      <c r="I20" s="248">
        <v>3.6759259259259262E-2</v>
      </c>
      <c r="J20" s="325">
        <v>83</v>
      </c>
      <c r="K20" s="113">
        <f t="shared" si="2"/>
        <v>5.928912783751494E-3</v>
      </c>
      <c r="L20" s="113" t="str">
        <f>VLOOKUP(H20,Ages!A$1:J$166,10,FALSE)</f>
        <v>0-34</v>
      </c>
      <c r="M20" s="348" t="str">
        <f>IF(I20&lt;=VLOOKUP(L20,'Standards Female'!E$92:J$103,2,FALSE),'Standards Female'!F$91,IF(I20&lt;=VLOOKUP(L20,'Standards Female'!E$92:J$103,3,FALSE),'Standards Female'!G$91,IF(I20&lt;=VLOOKUP(L20,'Standards Female'!E$92:J$103,4,FALSE),'Standards Female'!H$91,IF(I20&lt;=VLOOKUP(L20,'Standards Female'!E$92:J$103,5,FALSE),'Standards Female'!I$91,IF(I20&lt;=VLOOKUP(L20,'Standards Female'!E$92:J$103,6,FALSE),'Standards Female'!J$91,'Standards Female'!J$91)))))</f>
        <v>Copper</v>
      </c>
      <c r="O20" s="326">
        <v>18</v>
      </c>
      <c r="P20" s="327" t="s">
        <v>144</v>
      </c>
      <c r="Q20" s="328">
        <v>6.9166666666666668E-2</v>
      </c>
    </row>
    <row r="21" spans="1:17" ht="14.35" x14ac:dyDescent="0.5">
      <c r="A21" s="243">
        <v>1</v>
      </c>
      <c r="B21" s="247" t="s">
        <v>169</v>
      </c>
      <c r="C21" s="298">
        <f t="shared" si="0"/>
        <v>3.6759259259259262E-2</v>
      </c>
      <c r="D21" s="126">
        <f t="shared" si="3"/>
        <v>83</v>
      </c>
      <c r="E21" s="127">
        <v>4</v>
      </c>
      <c r="F21" s="330"/>
      <c r="G21" s="108">
        <v>19</v>
      </c>
      <c r="H21" s="250" t="s">
        <v>19</v>
      </c>
      <c r="I21" s="248">
        <v>3.7743055555555557E-2</v>
      </c>
      <c r="J21" s="325">
        <v>82</v>
      </c>
      <c r="K21" s="113">
        <f t="shared" si="2"/>
        <v>6.0875896057347671E-3</v>
      </c>
      <c r="L21" s="113" t="str">
        <f>VLOOKUP(H21,Ages!A$1:J$166,10,FALSE)</f>
        <v>55-59</v>
      </c>
      <c r="M21" s="348" t="str">
        <f>IF(I21&lt;=VLOOKUP(L21,'Standards Male'!E$92:J$103,2,FALSE),'Standards Male'!F$91,IF(I21&lt;=VLOOKUP(L21,'Standards Male'!E$92:J$103,3,FALSE),'Standards Male'!G$91,IF(I21&lt;=VLOOKUP(L21,'Standards Male'!E$92:J$103,4,FALSE),'Standards Male'!H$91,IF(I21&lt;=VLOOKUP(L21,'Standards Male'!E$92:J$103,5,FALSE),'Standards Male'!I$91,IF(I21&lt;=VLOOKUP(L21,'Standards Male'!E$92:J$103,6,FALSE),'Standards Male'!J$91,'Standards Male'!J$91)))))</f>
        <v>Copper</v>
      </c>
    </row>
    <row r="22" spans="1:17" ht="12.75" customHeight="1" x14ac:dyDescent="0.5">
      <c r="A22" s="108">
        <v>2</v>
      </c>
      <c r="B22" s="249" t="s">
        <v>93</v>
      </c>
      <c r="C22" s="248">
        <f t="shared" si="0"/>
        <v>3.8148148148148146E-2</v>
      </c>
      <c r="D22" s="111">
        <f t="shared" si="3"/>
        <v>81</v>
      </c>
      <c r="E22" s="112">
        <v>4</v>
      </c>
      <c r="F22" s="330"/>
      <c r="G22" s="108">
        <v>20</v>
      </c>
      <c r="H22" s="249" t="s">
        <v>93</v>
      </c>
      <c r="I22" s="248">
        <v>3.8148148148148146E-2</v>
      </c>
      <c r="J22" s="325">
        <v>81</v>
      </c>
      <c r="K22" s="113">
        <f t="shared" si="2"/>
        <v>6.1529271206690554E-3</v>
      </c>
      <c r="L22" s="113" t="str">
        <f>VLOOKUP(H22,Ages!A$1:J$166,10,FALSE)</f>
        <v>60-64</v>
      </c>
      <c r="M22" s="348" t="str">
        <f>IF(I22&lt;=VLOOKUP(L22,'Standards Male'!E$92:J$103,2,FALSE),'Standards Male'!F$91,IF(I22&lt;=VLOOKUP(L22,'Standards Male'!E$92:J$103,3,FALSE),'Standards Male'!G$91,IF(I22&lt;=VLOOKUP(L22,'Standards Male'!E$92:J$103,4,FALSE),'Standards Male'!H$91,IF(I22&lt;=VLOOKUP(L22,'Standards Male'!E$92:J$103,5,FALSE),'Standards Male'!I$91,IF(I22&lt;=VLOOKUP(L22,'Standards Male'!E$92:J$103,6,FALSE),'Standards Male'!J$91,'Standards Male'!J$91)))))</f>
        <v>Copper</v>
      </c>
      <c r="O22" s="306" t="s">
        <v>172</v>
      </c>
    </row>
    <row r="23" spans="1:17" ht="14.35" x14ac:dyDescent="0.5">
      <c r="A23" s="242">
        <v>3</v>
      </c>
      <c r="B23" s="300" t="s">
        <v>92</v>
      </c>
      <c r="C23" s="252">
        <f t="shared" si="0"/>
        <v>3.920138888888889E-2</v>
      </c>
      <c r="D23" s="115">
        <f t="shared" si="3"/>
        <v>77</v>
      </c>
      <c r="E23" s="129">
        <v>4</v>
      </c>
      <c r="F23" s="330"/>
      <c r="G23" s="108">
        <v>21</v>
      </c>
      <c r="H23" s="250" t="s">
        <v>150</v>
      </c>
      <c r="I23" s="248">
        <v>3.8449074074074073E-2</v>
      </c>
      <c r="J23" s="325">
        <v>80</v>
      </c>
      <c r="K23" s="113">
        <f t="shared" si="2"/>
        <v>6.2014635603345278E-3</v>
      </c>
      <c r="L23" s="113" t="str">
        <f>VLOOKUP(H23,Ages!A$1:J$166,10,FALSE)</f>
        <v>60-64</v>
      </c>
      <c r="M23" s="348" t="str">
        <f>IF(I23&lt;=VLOOKUP(L23,'Standards Female'!E$92:J$103,2,FALSE),'Standards Female'!F$91,IF(I23&lt;=VLOOKUP(L23,'Standards Female'!E$92:J$103,3,FALSE),'Standards Female'!G$91,IF(I23&lt;=VLOOKUP(L23,'Standards Female'!E$92:J$103,4,FALSE),'Standards Female'!H$91,IF(I23&lt;=VLOOKUP(L23,'Standards Female'!E$92:J$103,5,FALSE),'Standards Female'!I$91,IF(I23&lt;=VLOOKUP(L23,'Standards Female'!E$92:J$103,6,FALSE),'Standards Female'!J$91,'Standards Female'!J$91)))))</f>
        <v xml:space="preserve">Bronze </v>
      </c>
      <c r="O23" s="307" t="s">
        <v>457</v>
      </c>
    </row>
    <row r="24" spans="1:17" ht="14.35" x14ac:dyDescent="0.5">
      <c r="A24" s="243">
        <v>1</v>
      </c>
      <c r="B24" s="299" t="s">
        <v>19</v>
      </c>
      <c r="C24" s="298">
        <f t="shared" si="0"/>
        <v>3.7743055555555557E-2</v>
      </c>
      <c r="D24" s="126">
        <f t="shared" si="3"/>
        <v>82</v>
      </c>
      <c r="E24" s="127">
        <v>5</v>
      </c>
      <c r="F24" s="330"/>
      <c r="G24" s="108">
        <v>22</v>
      </c>
      <c r="H24" s="250" t="s">
        <v>37</v>
      </c>
      <c r="I24" s="248">
        <v>3.8819444444444441E-2</v>
      </c>
      <c r="J24" s="325">
        <v>79</v>
      </c>
      <c r="K24" s="113">
        <f t="shared" si="2"/>
        <v>6.2612007168458775E-3</v>
      </c>
      <c r="L24" s="113" t="str">
        <f>VLOOKUP(H24,Ages!A$1:J$166,10,FALSE)</f>
        <v>55-59</v>
      </c>
      <c r="M24" s="348" t="str">
        <f>IF(I24&lt;=VLOOKUP(L24,'Standards Male'!E$92:J$103,2,FALSE),'Standards Male'!F$91,IF(I24&lt;=VLOOKUP(L24,'Standards Male'!E$92:J$103,3,FALSE),'Standards Male'!G$91,IF(I24&lt;=VLOOKUP(L24,'Standards Male'!E$92:J$103,4,FALSE),'Standards Male'!H$91,IF(I24&lt;=VLOOKUP(L24,'Standards Male'!E$92:J$103,5,FALSE),'Standards Male'!I$91,IF(I24&lt;=VLOOKUP(L24,'Standards Male'!E$92:J$103,6,FALSE),'Standards Male'!J$91,'Standards Male'!J$91)))))</f>
        <v>Copper</v>
      </c>
      <c r="O24" s="301" t="s">
        <v>26</v>
      </c>
    </row>
    <row r="25" spans="1:17" ht="14.35" x14ac:dyDescent="0.5">
      <c r="A25" s="108">
        <v>2</v>
      </c>
      <c r="B25" s="250" t="s">
        <v>150</v>
      </c>
      <c r="C25" s="248">
        <f t="shared" si="0"/>
        <v>3.8449074074074073E-2</v>
      </c>
      <c r="D25" s="111">
        <f t="shared" si="3"/>
        <v>80</v>
      </c>
      <c r="E25" s="112">
        <v>5</v>
      </c>
      <c r="F25" s="330"/>
      <c r="G25" s="108">
        <v>23</v>
      </c>
      <c r="H25" s="249" t="s">
        <v>183</v>
      </c>
      <c r="I25" s="248">
        <v>3.8900462962962963E-2</v>
      </c>
      <c r="J25" s="325">
        <v>78</v>
      </c>
      <c r="K25" s="113">
        <f t="shared" si="2"/>
        <v>6.2742682198327357E-3</v>
      </c>
      <c r="L25" s="113" t="str">
        <f>VLOOKUP(H25,Ages!A$1:J$166,10,FALSE)</f>
        <v>0-34</v>
      </c>
      <c r="M25" s="348" t="str">
        <f>IF(I25&lt;=VLOOKUP(L25,'Standards Female'!E$92:J$103,2,FALSE),'Standards Female'!F$91,IF(I25&lt;=VLOOKUP(L25,'Standards Female'!E$92:J$103,3,FALSE),'Standards Female'!G$91,IF(I25&lt;=VLOOKUP(L25,'Standards Female'!E$92:J$103,4,FALSE),'Standards Female'!H$91,IF(I25&lt;=VLOOKUP(L25,'Standards Female'!E$92:J$103,5,FALSE),'Standards Female'!I$91,IF(I25&lt;=VLOOKUP(L25,'Standards Female'!E$92:J$103,6,FALSE),'Standards Female'!J$91,'Standards Female'!J$91)))))</f>
        <v>Copper</v>
      </c>
      <c r="O25" s="301" t="s">
        <v>177</v>
      </c>
    </row>
    <row r="26" spans="1:17" ht="14.35" x14ac:dyDescent="0.5">
      <c r="A26" s="108">
        <v>3</v>
      </c>
      <c r="B26" s="250" t="s">
        <v>37</v>
      </c>
      <c r="C26" s="248">
        <f t="shared" si="0"/>
        <v>3.8819444444444441E-2</v>
      </c>
      <c r="D26" s="111">
        <f t="shared" si="3"/>
        <v>79</v>
      </c>
      <c r="E26" s="112">
        <v>5</v>
      </c>
      <c r="F26" s="330"/>
      <c r="G26" s="108">
        <v>24</v>
      </c>
      <c r="H26" s="250" t="s">
        <v>92</v>
      </c>
      <c r="I26" s="248">
        <v>3.920138888888889E-2</v>
      </c>
      <c r="J26" s="325">
        <v>77</v>
      </c>
      <c r="K26" s="113">
        <f t="shared" si="2"/>
        <v>6.3228046594982082E-3</v>
      </c>
      <c r="L26" s="113" t="str">
        <f>VLOOKUP(H26,Ages!A$1:J$166,10,FALSE)</f>
        <v>55-59</v>
      </c>
      <c r="M26" s="348" t="str">
        <f>IF(I26&lt;=VLOOKUP(L26,'Standards Female'!E$92:J$103,2,FALSE),'Standards Female'!F$91,IF(I26&lt;=VLOOKUP(L26,'Standards Female'!E$92:J$103,3,FALSE),'Standards Female'!G$91,IF(I26&lt;=VLOOKUP(L26,'Standards Female'!E$92:J$103,4,FALSE),'Standards Female'!H$91,IF(I26&lt;=VLOOKUP(L26,'Standards Female'!E$92:J$103,5,FALSE),'Standards Female'!I$91,IF(I26&lt;=VLOOKUP(L26,'Standards Female'!E$92:J$103,6,FALSE),'Standards Female'!J$91,'Standards Female'!J$91)))))</f>
        <v xml:space="preserve">Bronze </v>
      </c>
      <c r="O26" s="307" t="s">
        <v>11</v>
      </c>
    </row>
    <row r="27" spans="1:17" ht="14.35" x14ac:dyDescent="0.5">
      <c r="A27" s="128">
        <v>4</v>
      </c>
      <c r="B27" s="251" t="s">
        <v>180</v>
      </c>
      <c r="C27" s="252">
        <f t="shared" si="0"/>
        <v>3.951388888888889E-2</v>
      </c>
      <c r="D27" s="115">
        <f t="shared" si="3"/>
        <v>76</v>
      </c>
      <c r="E27" s="129">
        <v>5</v>
      </c>
      <c r="F27" s="330"/>
      <c r="G27" s="108">
        <v>25</v>
      </c>
      <c r="H27" s="249" t="s">
        <v>180</v>
      </c>
      <c r="I27" s="248">
        <v>3.951388888888889E-2</v>
      </c>
      <c r="J27" s="325">
        <v>76</v>
      </c>
      <c r="K27" s="113">
        <f t="shared" si="2"/>
        <v>6.3732078853046591E-3</v>
      </c>
      <c r="L27" s="113" t="str">
        <f>VLOOKUP(H27,Ages!A$1:J$166,10,FALSE)</f>
        <v>40-44</v>
      </c>
      <c r="M27" s="348" t="str">
        <f>IF(I27&lt;=VLOOKUP(L27,'Standards Female'!E$92:J$103,2,FALSE),'Standards Female'!F$91,IF(I27&lt;=VLOOKUP(L27,'Standards Female'!E$92:J$103,3,FALSE),'Standards Female'!G$91,IF(I27&lt;=VLOOKUP(L27,'Standards Female'!E$92:J$103,4,FALSE),'Standards Female'!H$91,IF(I27&lt;=VLOOKUP(L27,'Standards Female'!E$92:J$103,5,FALSE),'Standards Female'!I$91,IF(I27&lt;=VLOOKUP(L27,'Standards Female'!E$92:J$103,6,FALSE),'Standards Female'!J$91,'Standards Female'!J$91)))))</f>
        <v>Copper</v>
      </c>
      <c r="O27" s="301" t="s">
        <v>122</v>
      </c>
    </row>
    <row r="28" spans="1:17" ht="14.35" x14ac:dyDescent="0.5">
      <c r="A28" s="243">
        <v>1</v>
      </c>
      <c r="B28" s="247" t="s">
        <v>183</v>
      </c>
      <c r="C28" s="298">
        <f t="shared" si="0"/>
        <v>3.8900462962962963E-2</v>
      </c>
      <c r="D28" s="126">
        <f t="shared" si="3"/>
        <v>78</v>
      </c>
      <c r="E28" s="127">
        <v>6</v>
      </c>
      <c r="F28" s="330"/>
      <c r="G28" s="108">
        <v>26</v>
      </c>
      <c r="H28" s="250" t="s">
        <v>86</v>
      </c>
      <c r="I28" s="248">
        <v>4.0949074074074075E-2</v>
      </c>
      <c r="J28" s="325">
        <v>75</v>
      </c>
      <c r="K28" s="113">
        <f t="shared" si="2"/>
        <v>6.6046893667861409E-3</v>
      </c>
      <c r="L28" s="113" t="str">
        <f>VLOOKUP(H28,Ages!A$1:J$166,10,FALSE)</f>
        <v>45-49</v>
      </c>
      <c r="M28" s="348" t="str">
        <f>IF(I28&lt;=VLOOKUP(L28,'Standards Male'!E$92:J$103,2,FALSE),'Standards Male'!F$91,IF(I28&lt;=VLOOKUP(L28,'Standards Male'!E$92:J$103,3,FALSE),'Standards Male'!G$91,IF(I28&lt;=VLOOKUP(L28,'Standards Male'!E$92:J$103,4,FALSE),'Standards Male'!H$91,IF(I28&lt;=VLOOKUP(L28,'Standards Male'!E$92:J$103,5,FALSE),'Standards Male'!I$91,IF(I28&lt;=VLOOKUP(L28,'Standards Male'!E$92:J$103,6,FALSE),'Standards Male'!J$91,'Standards Male'!J$91)))))</f>
        <v>Copper</v>
      </c>
      <c r="O28" s="301" t="s">
        <v>24</v>
      </c>
    </row>
    <row r="29" spans="1:17" ht="14.35" x14ac:dyDescent="0.5">
      <c r="A29" s="108">
        <v>2</v>
      </c>
      <c r="B29" s="250" t="s">
        <v>12</v>
      </c>
      <c r="C29" s="248">
        <f t="shared" si="0"/>
        <v>4.1863425925925929E-2</v>
      </c>
      <c r="D29" s="111">
        <f t="shared" si="3"/>
        <v>73</v>
      </c>
      <c r="E29" s="112">
        <v>6</v>
      </c>
      <c r="F29" s="330"/>
      <c r="G29" s="108">
        <v>27</v>
      </c>
      <c r="H29" s="250" t="s">
        <v>119</v>
      </c>
      <c r="I29" s="248">
        <v>4.1388888888888892E-2</v>
      </c>
      <c r="J29" s="325">
        <v>74</v>
      </c>
      <c r="K29" s="113">
        <f t="shared" si="2"/>
        <v>6.6756272401433695E-3</v>
      </c>
      <c r="L29" s="113" t="str">
        <f>VLOOKUP(H29,Ages!A$1:J$166,10,FALSE)</f>
        <v>45-49</v>
      </c>
      <c r="M29" s="348" t="str">
        <f>IF(I29&lt;=VLOOKUP(L29,'Standards Male'!E$92:J$103,2,FALSE),'Standards Male'!F$91,IF(I29&lt;=VLOOKUP(L29,'Standards Male'!E$92:J$103,3,FALSE),'Standards Male'!G$91,IF(I29&lt;=VLOOKUP(L29,'Standards Male'!E$92:J$103,4,FALSE),'Standards Male'!H$91,IF(I29&lt;=VLOOKUP(L29,'Standards Male'!E$92:J$103,5,FALSE),'Standards Male'!I$91,IF(I29&lt;=VLOOKUP(L29,'Standards Male'!E$92:J$103,6,FALSE),'Standards Male'!J$91,'Standards Male'!J$91)))))</f>
        <v>Copper</v>
      </c>
      <c r="O29" s="301" t="s">
        <v>21</v>
      </c>
    </row>
    <row r="30" spans="1:17" ht="14.35" x14ac:dyDescent="0.5">
      <c r="A30" s="109">
        <v>3</v>
      </c>
      <c r="B30" s="249" t="s">
        <v>51</v>
      </c>
      <c r="C30" s="248">
        <f t="shared" si="0"/>
        <v>4.6435185185185184E-2</v>
      </c>
      <c r="D30" s="111">
        <f t="shared" si="3"/>
        <v>70</v>
      </c>
      <c r="E30" s="112">
        <v>6</v>
      </c>
      <c r="F30" s="330"/>
      <c r="G30" s="108">
        <v>28</v>
      </c>
      <c r="H30" s="250" t="s">
        <v>12</v>
      </c>
      <c r="I30" s="248">
        <v>4.1863425925925929E-2</v>
      </c>
      <c r="J30" s="325">
        <v>73</v>
      </c>
      <c r="K30" s="113">
        <f t="shared" si="2"/>
        <v>6.7521654719235368E-3</v>
      </c>
      <c r="L30" s="113" t="str">
        <f>VLOOKUP(H30,Ages!A$1:J$166,10,FALSE)</f>
        <v>75-79</v>
      </c>
      <c r="M30" s="348" t="str">
        <f>IF(I30&lt;=VLOOKUP(L30,'Standards Male'!E$92:J$103,2,FALSE),'Standards Male'!F$91,IF(I30&lt;=VLOOKUP(L30,'Standards Male'!E$92:J$103,3,FALSE),'Standards Male'!G$91,IF(I30&lt;=VLOOKUP(L30,'Standards Male'!E$92:J$103,4,FALSE),'Standards Male'!H$91,IF(I30&lt;=VLOOKUP(L30,'Standards Male'!E$92:J$103,5,FALSE),'Standards Male'!I$91,IF(I30&lt;=VLOOKUP(L30,'Standards Male'!E$92:J$103,6,FALSE),'Standards Male'!J$91,'Standards Male'!J$91)))))</f>
        <v xml:space="preserve">Bronze </v>
      </c>
      <c r="O30" s="301" t="s">
        <v>134</v>
      </c>
    </row>
    <row r="31" spans="1:17" ht="14.35" x14ac:dyDescent="0.5">
      <c r="A31" s="128">
        <v>4</v>
      </c>
      <c r="B31" s="251" t="s">
        <v>78</v>
      </c>
      <c r="C31" s="252">
        <f t="shared" si="0"/>
        <v>4.6828703703703706E-2</v>
      </c>
      <c r="D31" s="115">
        <f t="shared" si="3"/>
        <v>69</v>
      </c>
      <c r="E31" s="129">
        <v>6</v>
      </c>
      <c r="F31" s="329"/>
      <c r="G31" s="108">
        <v>29</v>
      </c>
      <c r="H31" s="250" t="s">
        <v>56</v>
      </c>
      <c r="I31" s="248">
        <v>4.2175925925925929E-2</v>
      </c>
      <c r="J31" s="325">
        <v>72</v>
      </c>
      <c r="K31" s="113">
        <f t="shared" si="2"/>
        <v>6.8025686977299885E-3</v>
      </c>
      <c r="L31" s="113" t="str">
        <f>VLOOKUP(H31,Ages!A$1:J$166,10,FALSE)</f>
        <v>45-49</v>
      </c>
      <c r="M31" s="348" t="str">
        <f>IF(I31&lt;=VLOOKUP(L31,'Standards Female'!E$92:J$103,2,FALSE),'Standards Female'!F$91,IF(I31&lt;=VLOOKUP(L31,'Standards Female'!E$92:J$103,3,FALSE),'Standards Female'!G$91,IF(I31&lt;=VLOOKUP(L31,'Standards Female'!E$92:J$103,4,FALSE),'Standards Female'!H$91,IF(I31&lt;=VLOOKUP(L31,'Standards Female'!E$92:J$103,5,FALSE),'Standards Female'!I$91,IF(I31&lt;=VLOOKUP(L31,'Standards Female'!E$92:J$103,6,FALSE),'Standards Female'!J$91,'Standards Female'!J$91)))))</f>
        <v>Copper</v>
      </c>
      <c r="O31" s="307" t="s">
        <v>170</v>
      </c>
    </row>
    <row r="32" spans="1:17" ht="14.35" x14ac:dyDescent="0.5">
      <c r="A32" s="243">
        <v>1</v>
      </c>
      <c r="B32" s="299" t="s">
        <v>86</v>
      </c>
      <c r="C32" s="298">
        <f t="shared" si="0"/>
        <v>4.0949074074074075E-2</v>
      </c>
      <c r="D32" s="126">
        <f t="shared" si="3"/>
        <v>75</v>
      </c>
      <c r="E32" s="127">
        <v>7</v>
      </c>
      <c r="F32" s="330"/>
      <c r="G32" s="108">
        <v>30</v>
      </c>
      <c r="H32" s="249" t="s">
        <v>141</v>
      </c>
      <c r="I32" s="248">
        <v>4.4895833333333336E-2</v>
      </c>
      <c r="J32" s="325">
        <v>71</v>
      </c>
      <c r="K32" s="113">
        <f t="shared" si="2"/>
        <v>7.241263440860215E-3</v>
      </c>
      <c r="L32" s="113" t="str">
        <f>VLOOKUP(H32,Ages!A$1:J$166,10,FALSE)</f>
        <v>60-64</v>
      </c>
      <c r="M32" s="348" t="str">
        <f>IF(I32&lt;=VLOOKUP(L32,'Standards Female'!E$92:J$103,2,FALSE),'Standards Female'!F$91,IF(I32&lt;=VLOOKUP(L32,'Standards Female'!E$92:J$103,3,FALSE),'Standards Female'!G$91,IF(I32&lt;=VLOOKUP(L32,'Standards Female'!E$92:J$103,4,FALSE),'Standards Female'!H$91,IF(I32&lt;=VLOOKUP(L32,'Standards Female'!E$92:J$103,5,FALSE),'Standards Female'!I$91,IF(I32&lt;=VLOOKUP(L32,'Standards Female'!E$92:J$103,6,FALSE),'Standards Female'!J$91,'Standards Female'!J$91)))))</f>
        <v>Copper</v>
      </c>
      <c r="O32" s="307" t="s">
        <v>30</v>
      </c>
    </row>
    <row r="33" spans="1:15" ht="12.75" customHeight="1" x14ac:dyDescent="0.5">
      <c r="A33" s="108">
        <v>2</v>
      </c>
      <c r="B33" s="250" t="s">
        <v>119</v>
      </c>
      <c r="C33" s="248">
        <f t="shared" si="0"/>
        <v>4.1388888888888892E-2</v>
      </c>
      <c r="D33" s="111">
        <f t="shared" si="3"/>
        <v>74</v>
      </c>
      <c r="E33" s="112">
        <v>7</v>
      </c>
      <c r="F33" s="330"/>
      <c r="G33" s="108">
        <v>31</v>
      </c>
      <c r="H33" s="249" t="s">
        <v>51</v>
      </c>
      <c r="I33" s="248">
        <v>4.6435185185185184E-2</v>
      </c>
      <c r="J33" s="325">
        <v>70</v>
      </c>
      <c r="K33" s="113">
        <f t="shared" si="2"/>
        <v>7.4895459976105135E-3</v>
      </c>
      <c r="L33" s="113" t="str">
        <f>VLOOKUP(H33,Ages!A$1:J$166,10,FALSE)</f>
        <v>55-59</v>
      </c>
      <c r="M33" s="348" t="str">
        <f>IF(I33&lt;=VLOOKUP(L33,'Standards Female'!E$92:J$103,2,FALSE),'Standards Female'!F$91,IF(I33&lt;=VLOOKUP(L33,'Standards Female'!E$92:J$103,3,FALSE),'Standards Female'!G$91,IF(I33&lt;=VLOOKUP(L33,'Standards Female'!E$92:J$103,4,FALSE),'Standards Female'!H$91,IF(I33&lt;=VLOOKUP(L33,'Standards Female'!E$92:J$103,5,FALSE),'Standards Female'!I$91,IF(I33&lt;=VLOOKUP(L33,'Standards Female'!E$92:J$103,6,FALSE),'Standards Female'!J$91,'Standards Female'!J$91)))))</f>
        <v>Copper</v>
      </c>
      <c r="O33" s="307" t="s">
        <v>68</v>
      </c>
    </row>
    <row r="34" spans="1:15" ht="12.75" customHeight="1" x14ac:dyDescent="0.5">
      <c r="A34" s="108">
        <v>3</v>
      </c>
      <c r="B34" s="250" t="s">
        <v>56</v>
      </c>
      <c r="C34" s="248">
        <f t="shared" si="0"/>
        <v>4.2175925925925929E-2</v>
      </c>
      <c r="D34" s="111">
        <f t="shared" si="3"/>
        <v>72</v>
      </c>
      <c r="E34" s="112">
        <v>7</v>
      </c>
      <c r="F34" s="330"/>
      <c r="G34" s="108">
        <v>32</v>
      </c>
      <c r="H34" s="249" t="s">
        <v>78</v>
      </c>
      <c r="I34" s="248">
        <v>4.6828703703703706E-2</v>
      </c>
      <c r="J34" s="325">
        <v>69</v>
      </c>
      <c r="K34" s="113">
        <f t="shared" si="2"/>
        <v>7.5530167264038234E-3</v>
      </c>
      <c r="L34" s="113" t="str">
        <f>VLOOKUP(H34,Ages!A$1:J$166,10,FALSE)</f>
        <v>70-74</v>
      </c>
      <c r="M34" s="348" t="str">
        <f>IF(I34&lt;=VLOOKUP(L34,'Standards Female'!E$92:J$103,2,FALSE),'Standards Female'!F$91,IF(I34&lt;=VLOOKUP(L34,'Standards Female'!E$92:J$103,3,FALSE),'Standards Female'!G$91,IF(I34&lt;=VLOOKUP(L34,'Standards Female'!E$92:J$103,4,FALSE),'Standards Female'!H$91,IF(I34&lt;=VLOOKUP(L34,'Standards Female'!E$92:J$103,5,FALSE),'Standards Female'!I$91,IF(I34&lt;=VLOOKUP(L34,'Standards Female'!E$92:J$103,6,FALSE),'Standards Female'!J$91,'Standards Female'!J$91)))))</f>
        <v xml:space="preserve">Bronze </v>
      </c>
      <c r="N34" s="334"/>
      <c r="O34" s="307" t="s">
        <v>539</v>
      </c>
    </row>
    <row r="35" spans="1:15" ht="14.35" x14ac:dyDescent="0.5">
      <c r="A35" s="108">
        <v>4</v>
      </c>
      <c r="B35" s="250" t="s">
        <v>462</v>
      </c>
      <c r="C35" s="248">
        <f t="shared" si="0"/>
        <v>4.8900462962962965E-2</v>
      </c>
      <c r="D35" s="108">
        <f t="shared" si="3"/>
        <v>67</v>
      </c>
      <c r="E35" s="335">
        <v>7</v>
      </c>
      <c r="G35" s="108">
        <v>33</v>
      </c>
      <c r="H35" s="250" t="s">
        <v>45</v>
      </c>
      <c r="I35" s="248">
        <v>4.7129629629629632E-2</v>
      </c>
      <c r="J35" s="325">
        <v>68</v>
      </c>
      <c r="K35" s="113">
        <f t="shared" si="2"/>
        <v>7.6015531660692951E-3</v>
      </c>
      <c r="L35" s="113" t="str">
        <f>VLOOKUP(H35,Ages!A$1:J$166,10,FALSE)</f>
        <v>60-64</v>
      </c>
      <c r="M35" s="348" t="str">
        <f>IF(I35&lt;=VLOOKUP(L35,'Standards Female'!E$92:J$103,2,FALSE),'Standards Female'!F$91,IF(I35&lt;=VLOOKUP(L35,'Standards Female'!E$92:J$103,3,FALSE),'Standards Female'!G$91,IF(I35&lt;=VLOOKUP(L35,'Standards Female'!E$92:J$103,4,FALSE),'Standards Female'!H$91,IF(I35&lt;=VLOOKUP(L35,'Standards Female'!E$92:J$103,5,FALSE),'Standards Female'!I$91,IF(I35&lt;=VLOOKUP(L35,'Standards Female'!E$92:J$103,6,FALSE),'Standards Female'!J$91,'Standards Female'!J$91)))))</f>
        <v>Copper</v>
      </c>
      <c r="N35" s="337"/>
      <c r="O35" s="307" t="s">
        <v>547</v>
      </c>
    </row>
    <row r="36" spans="1:15" ht="14.35" x14ac:dyDescent="0.5">
      <c r="A36" s="242">
        <v>5</v>
      </c>
      <c r="B36" s="300" t="s">
        <v>181</v>
      </c>
      <c r="C36" s="252">
        <f t="shared" si="0"/>
        <v>5.1793981481481483E-2</v>
      </c>
      <c r="D36" s="242">
        <f t="shared" si="3"/>
        <v>64</v>
      </c>
      <c r="E36" s="338">
        <v>7</v>
      </c>
      <c r="G36" s="108">
        <v>34</v>
      </c>
      <c r="H36" s="250" t="s">
        <v>462</v>
      </c>
      <c r="I36" s="248">
        <v>4.8900462962962965E-2</v>
      </c>
      <c r="J36" s="325">
        <v>67</v>
      </c>
      <c r="K36" s="113">
        <f t="shared" si="2"/>
        <v>7.8871714456391871E-3</v>
      </c>
      <c r="L36" s="113" t="str">
        <f>VLOOKUP(H36,Ages!A$1:J$166,10,FALSE)</f>
        <v>0-34</v>
      </c>
      <c r="M36" s="348" t="str">
        <f>IF(I36&lt;=VLOOKUP(L36,'Standards Female'!E$92:J$103,2,FALSE),'Standards Female'!F$91,IF(I36&lt;=VLOOKUP(L36,'Standards Female'!E$92:J$103,3,FALSE),'Standards Female'!G$91,IF(I36&lt;=VLOOKUP(L36,'Standards Female'!E$92:J$103,4,FALSE),'Standards Female'!H$91,IF(I36&lt;=VLOOKUP(L36,'Standards Female'!E$92:J$103,5,FALSE),'Standards Female'!I$91,IF(I36&lt;=VLOOKUP(L36,'Standards Female'!E$92:J$103,6,FALSE),'Standards Female'!J$91,'Standards Female'!J$91)))))</f>
        <v>Copper</v>
      </c>
    </row>
    <row r="37" spans="1:15" ht="14.35" x14ac:dyDescent="0.5">
      <c r="A37" s="243">
        <v>1</v>
      </c>
      <c r="B37" s="247" t="s">
        <v>141</v>
      </c>
      <c r="C37" s="298">
        <f t="shared" si="0"/>
        <v>4.4895833333333336E-2</v>
      </c>
      <c r="D37" s="243">
        <f t="shared" si="3"/>
        <v>71</v>
      </c>
      <c r="E37" s="339">
        <v>8</v>
      </c>
      <c r="G37" s="108">
        <v>35</v>
      </c>
      <c r="H37" s="249" t="s">
        <v>22</v>
      </c>
      <c r="I37" s="248">
        <v>4.9155092592592591E-2</v>
      </c>
      <c r="J37" s="325">
        <v>66</v>
      </c>
      <c r="K37" s="113">
        <f t="shared" si="2"/>
        <v>7.9282407407407409E-3</v>
      </c>
      <c r="L37" s="113" t="str">
        <f>VLOOKUP(H37,Ages!A$1:J$166,10,FALSE)</f>
        <v>60-64</v>
      </c>
      <c r="M37" s="348" t="str">
        <f>IF(I37&lt;=VLOOKUP(L37,'Standards Female'!E$92:J$103,2,FALSE),'Standards Female'!F$91,IF(I37&lt;=VLOOKUP(L37,'Standards Female'!E$92:J$103,3,FALSE),'Standards Female'!G$91,IF(I37&lt;=VLOOKUP(L37,'Standards Female'!E$92:J$103,4,FALSE),'Standards Female'!H$91,IF(I37&lt;=VLOOKUP(L37,'Standards Female'!E$92:J$103,5,FALSE),'Standards Female'!I$91,IF(I37&lt;=VLOOKUP(L37,'Standards Female'!E$92:J$103,6,FALSE),'Standards Female'!J$91,'Standards Female'!J$91)))))</f>
        <v>Copper</v>
      </c>
    </row>
    <row r="38" spans="1:15" ht="14.35" x14ac:dyDescent="0.5">
      <c r="A38" s="108">
        <v>2</v>
      </c>
      <c r="B38" s="250" t="s">
        <v>45</v>
      </c>
      <c r="C38" s="248">
        <f t="shared" si="0"/>
        <v>4.7129629629629632E-2</v>
      </c>
      <c r="D38" s="108">
        <f t="shared" si="3"/>
        <v>68</v>
      </c>
      <c r="E38" s="335">
        <v>8</v>
      </c>
      <c r="G38" s="108">
        <v>36</v>
      </c>
      <c r="H38" s="249" t="s">
        <v>153</v>
      </c>
      <c r="I38" s="248">
        <v>5.1249999999999997E-2</v>
      </c>
      <c r="J38" s="325">
        <v>65</v>
      </c>
      <c r="K38" s="113">
        <f t="shared" si="2"/>
        <v>8.2661290322580631E-3</v>
      </c>
      <c r="L38" s="113" t="str">
        <f>VLOOKUP(H38,Ages!A$1:J$166,10,FALSE)</f>
        <v>0-34</v>
      </c>
      <c r="M38" s="348" t="str">
        <f>IF(I38&lt;=VLOOKUP(L38,'Standards Male'!E$92:J$103,2,FALSE),'Standards Male'!F$91,IF(I38&lt;=VLOOKUP(L38,'Standards Male'!E$92:J$103,3,FALSE),'Standards Male'!G$91,IF(I38&lt;=VLOOKUP(L38,'Standards Male'!E$92:J$103,4,FALSE),'Standards Male'!H$91,IF(I38&lt;=VLOOKUP(L38,'Standards Male'!E$92:J$103,5,FALSE),'Standards Male'!I$91,IF(I38&lt;=VLOOKUP(L38,'Standards Male'!E$92:J$103,6,FALSE),'Standards Male'!J$91,'Standards Male'!J$91)))))</f>
        <v>Copper</v>
      </c>
    </row>
    <row r="39" spans="1:15" ht="14.35" x14ac:dyDescent="0.5">
      <c r="A39" s="242">
        <v>3</v>
      </c>
      <c r="B39" s="251" t="s">
        <v>153</v>
      </c>
      <c r="C39" s="252">
        <f t="shared" si="0"/>
        <v>5.1249999999999997E-2</v>
      </c>
      <c r="D39" s="242">
        <f t="shared" si="3"/>
        <v>65</v>
      </c>
      <c r="E39" s="338">
        <v>8</v>
      </c>
      <c r="G39" s="108">
        <v>37</v>
      </c>
      <c r="H39" s="250" t="s">
        <v>181</v>
      </c>
      <c r="I39" s="248">
        <v>5.1793981481481483E-2</v>
      </c>
      <c r="J39" s="325">
        <v>64</v>
      </c>
      <c r="K39" s="113">
        <f t="shared" si="2"/>
        <v>8.3538679808841092E-3</v>
      </c>
      <c r="L39" s="113" t="str">
        <f>VLOOKUP(H39,Ages!A$1:J$166,10,FALSE)</f>
        <v>45-49</v>
      </c>
      <c r="M39" s="348" t="str">
        <f>IF(I39&lt;=VLOOKUP(L39,'Standards Female'!E$92:J$103,2,FALSE),'Standards Female'!F$91,IF(I39&lt;=VLOOKUP(L39,'Standards Female'!E$92:J$103,3,FALSE),'Standards Female'!G$91,IF(I39&lt;=VLOOKUP(L39,'Standards Female'!E$92:J$103,4,FALSE),'Standards Female'!H$91,IF(I39&lt;=VLOOKUP(L39,'Standards Female'!E$92:J$103,5,FALSE),'Standards Female'!I$91,IF(I39&lt;=VLOOKUP(L39,'Standards Female'!E$92:J$103,6,FALSE),'Standards Female'!J$91,'Standards Female'!J$91)))))</f>
        <v>Copper</v>
      </c>
    </row>
    <row r="40" spans="1:15" ht="14.35" x14ac:dyDescent="0.5">
      <c r="A40" s="108">
        <v>1</v>
      </c>
      <c r="B40" s="249" t="s">
        <v>22</v>
      </c>
      <c r="C40" s="248">
        <f t="shared" si="0"/>
        <v>4.9155092592592591E-2</v>
      </c>
      <c r="D40" s="108">
        <f t="shared" si="3"/>
        <v>66</v>
      </c>
      <c r="E40" s="335">
        <v>9</v>
      </c>
      <c r="G40" s="108">
        <v>38</v>
      </c>
      <c r="H40" s="249" t="s">
        <v>162</v>
      </c>
      <c r="I40" s="248">
        <v>5.4803240740740743E-2</v>
      </c>
      <c r="J40" s="325">
        <v>60</v>
      </c>
      <c r="K40" s="113">
        <f t="shared" si="2"/>
        <v>8.839232377538829E-3</v>
      </c>
      <c r="L40" s="113" t="str">
        <f>VLOOKUP(H40,Ages!A$1:J$166,10,FALSE)</f>
        <v>35-39</v>
      </c>
      <c r="M40" s="348" t="str">
        <f>IF(I40&lt;=VLOOKUP(L40,'Standards Female'!E$92:J$103,2,FALSE),'Standards Female'!F$91,IF(I40&lt;=VLOOKUP(L40,'Standards Female'!E$92:J$103,3,FALSE),'Standards Female'!G$91,IF(I40&lt;=VLOOKUP(L40,'Standards Female'!E$92:J$103,4,FALSE),'Standards Female'!H$91,IF(I40&lt;=VLOOKUP(L40,'Standards Female'!E$92:J$103,5,FALSE),'Standards Female'!I$91,IF(I40&lt;=VLOOKUP(L40,'Standards Female'!E$92:J$103,6,FALSE),'Standards Female'!J$91,'Standards Female'!J$91)))))</f>
        <v>Copper</v>
      </c>
    </row>
    <row r="41" spans="1:15" ht="14.35" x14ac:dyDescent="0.5">
      <c r="A41" s="243">
        <v>1</v>
      </c>
      <c r="B41" s="299" t="s">
        <v>523</v>
      </c>
      <c r="C41" s="298">
        <f t="shared" si="0"/>
        <v>5.4803240740740743E-2</v>
      </c>
      <c r="D41" s="243">
        <f t="shared" si="3"/>
        <v>63</v>
      </c>
      <c r="E41" s="339">
        <v>10</v>
      </c>
      <c r="G41" s="108">
        <v>39</v>
      </c>
      <c r="H41" s="250" t="s">
        <v>523</v>
      </c>
      <c r="I41" s="248">
        <v>5.4803240740740743E-2</v>
      </c>
      <c r="J41" s="325">
        <v>63</v>
      </c>
      <c r="K41" s="113">
        <f t="shared" si="2"/>
        <v>8.839232377538829E-3</v>
      </c>
      <c r="L41" s="113" t="str">
        <f>VLOOKUP(H41,Ages!A$1:J$166,10,FALSE)</f>
        <v>0-34</v>
      </c>
      <c r="M41" s="348" t="str">
        <f>IF(I40&lt;=VLOOKUP(L41,'Standards Female'!E$92:J$103,2,FALSE),'Standards Female'!F$91,IF(I40&lt;=VLOOKUP(L41,'Standards Female'!E$92:J$103,3,FALSE),'Standards Female'!G$91,IF(I40&lt;=VLOOKUP(L41,'Standards Female'!E$92:J$103,4,FALSE),'Standards Female'!H$91,IF(I40&lt;=VLOOKUP(L41,'Standards Female'!E$92:J$103,5,FALSE),'Standards Female'!I$91,IF(I40&lt;=VLOOKUP(L41,'Standards Female'!E$92:J$103,6,FALSE),'Standards Female'!J$91,'Standards Female'!J$91)))))</f>
        <v>Copper</v>
      </c>
    </row>
    <row r="42" spans="1:15" ht="14.35" x14ac:dyDescent="0.5">
      <c r="A42" s="108">
        <v>2</v>
      </c>
      <c r="B42" s="249" t="s">
        <v>14</v>
      </c>
      <c r="C42" s="248">
        <f t="shared" si="0"/>
        <v>5.4803240740740743E-2</v>
      </c>
      <c r="D42" s="108">
        <f t="shared" si="3"/>
        <v>62</v>
      </c>
      <c r="E42" s="335">
        <v>10</v>
      </c>
      <c r="G42" s="108">
        <v>40</v>
      </c>
      <c r="H42" s="249" t="s">
        <v>14</v>
      </c>
      <c r="I42" s="248">
        <v>5.4803240740740743E-2</v>
      </c>
      <c r="J42" s="325">
        <v>62</v>
      </c>
      <c r="K42" s="113">
        <f t="shared" si="2"/>
        <v>8.839232377538829E-3</v>
      </c>
      <c r="L42" s="113" t="str">
        <f>VLOOKUP(H42,Ages!A$1:J$166,10,FALSE)</f>
        <v>65-69</v>
      </c>
      <c r="M42" s="348" t="str">
        <f>IF(I41&lt;=VLOOKUP(L42,'Standards Female'!E$92:J$103,2,FALSE),'Standards Female'!F$91,IF(I41&lt;=VLOOKUP(L42,'Standards Female'!E$92:J$103,3,FALSE),'Standards Female'!G$91,IF(I41&lt;=VLOOKUP(L42,'Standards Female'!E$92:J$103,4,FALSE),'Standards Female'!H$91,IF(I41&lt;=VLOOKUP(L42,'Standards Female'!E$92:J$103,5,FALSE),'Standards Female'!I$91,IF(I41&lt;=VLOOKUP(L42,'Standards Female'!E$92:J$103,6,FALSE),'Standards Female'!J$91,'Standards Female'!J$91)))))</f>
        <v>Copper</v>
      </c>
    </row>
    <row r="43" spans="1:15" ht="14.35" x14ac:dyDescent="0.5">
      <c r="A43" s="242">
        <v>3</v>
      </c>
      <c r="B43" s="251" t="s">
        <v>144</v>
      </c>
      <c r="C43" s="252">
        <f t="shared" si="0"/>
        <v>6.9166666666666668E-2</v>
      </c>
      <c r="D43" s="242">
        <f t="shared" si="3"/>
        <v>61</v>
      </c>
      <c r="E43" s="338">
        <v>10</v>
      </c>
      <c r="G43" s="242">
        <v>41</v>
      </c>
      <c r="H43" s="251" t="s">
        <v>144</v>
      </c>
      <c r="I43" s="252">
        <v>6.9166666666666668E-2</v>
      </c>
      <c r="J43" s="244">
        <v>61</v>
      </c>
      <c r="K43" s="245">
        <f t="shared" si="2"/>
        <v>1.1155913978494624E-2</v>
      </c>
      <c r="L43" s="245" t="str">
        <f>VLOOKUP(H43,Ages!A$1:J$166,10,FALSE)</f>
        <v>45-49</v>
      </c>
      <c r="M43" s="349" t="str">
        <f>IF(I42&lt;=VLOOKUP(L43,'Standards Female'!E$92:J$103,2,FALSE),'Standards Female'!F$91,IF(I42&lt;=VLOOKUP(L43,'Standards Female'!E$92:J$103,3,FALSE),'Standards Female'!G$91,IF(I42&lt;=VLOOKUP(L43,'Standards Female'!E$92:J$103,4,FALSE),'Standards Female'!H$91,IF(I42&lt;=VLOOKUP(L43,'Standards Female'!E$92:J$103,5,FALSE),'Standards Female'!I$91,IF(I42&lt;=VLOOKUP(L43,'Standards Female'!E$92:J$103,6,FALSE),'Standards Female'!J$91,'Standards Female'!J$91)))))</f>
        <v>Copper</v>
      </c>
    </row>
    <row r="49" spans="2:8" x14ac:dyDescent="0.45">
      <c r="B49" s="308"/>
      <c r="H49" s="308"/>
    </row>
    <row r="50" spans="2:8" x14ac:dyDescent="0.45">
      <c r="B50" s="308"/>
      <c r="H50" s="308"/>
    </row>
    <row r="51" spans="2:8" x14ac:dyDescent="0.45">
      <c r="B51" s="308"/>
      <c r="H51" s="308"/>
    </row>
    <row r="56" spans="2:8" x14ac:dyDescent="0.45">
      <c r="B56" s="308"/>
      <c r="H56" s="308"/>
    </row>
    <row r="60" spans="2:8" x14ac:dyDescent="0.45">
      <c r="B60" s="308"/>
      <c r="H60" s="308"/>
    </row>
    <row r="61" spans="2:8" x14ac:dyDescent="0.45">
      <c r="B61" s="308"/>
      <c r="H61" s="308"/>
    </row>
    <row r="62" spans="2:8" x14ac:dyDescent="0.45">
      <c r="B62" s="308"/>
      <c r="H62" s="308"/>
    </row>
    <row r="63" spans="2:8" x14ac:dyDescent="0.45">
      <c r="B63" s="308"/>
      <c r="H63" s="308"/>
    </row>
    <row r="65" spans="2:8" x14ac:dyDescent="0.45">
      <c r="B65" s="308"/>
      <c r="H65" s="308"/>
    </row>
    <row r="67" spans="2:8" x14ac:dyDescent="0.45">
      <c r="B67" s="309"/>
      <c r="H67" s="309"/>
    </row>
    <row r="68" spans="2:8" x14ac:dyDescent="0.45">
      <c r="B68" s="309"/>
      <c r="H68" s="309"/>
    </row>
    <row r="69" spans="2:8" x14ac:dyDescent="0.45">
      <c r="B69" s="309"/>
      <c r="H69" s="309"/>
    </row>
    <row r="70" spans="2:8" x14ac:dyDescent="0.45">
      <c r="B70" s="309"/>
      <c r="H70" s="309"/>
    </row>
    <row r="71" spans="2:8" x14ac:dyDescent="0.45">
      <c r="B71" s="309"/>
      <c r="H71" s="309"/>
    </row>
    <row r="72" spans="2:8" x14ac:dyDescent="0.45">
      <c r="B72" s="309"/>
      <c r="H72" s="309"/>
    </row>
    <row r="73" spans="2:8" x14ac:dyDescent="0.45">
      <c r="B73" s="309"/>
      <c r="H73" s="309"/>
    </row>
    <row r="74" spans="2:8" x14ac:dyDescent="0.45">
      <c r="B74" s="309"/>
      <c r="H74" s="309"/>
    </row>
    <row r="75" spans="2:8" x14ac:dyDescent="0.45">
      <c r="B75" s="309"/>
      <c r="H75" s="309"/>
    </row>
    <row r="76" spans="2:8" x14ac:dyDescent="0.45">
      <c r="B76" s="309"/>
      <c r="H76" s="309"/>
    </row>
    <row r="77" spans="2:8" x14ac:dyDescent="0.45">
      <c r="B77" s="309"/>
      <c r="H77" s="309"/>
    </row>
    <row r="78" spans="2:8" x14ac:dyDescent="0.45">
      <c r="B78" s="309"/>
      <c r="H78" s="309"/>
    </row>
    <row r="79" spans="2:8" x14ac:dyDescent="0.45">
      <c r="B79" s="309"/>
      <c r="H79" s="309"/>
    </row>
    <row r="80" spans="2:8" x14ac:dyDescent="0.45">
      <c r="B80" s="309"/>
      <c r="H80" s="309"/>
    </row>
    <row r="81" spans="2:8" x14ac:dyDescent="0.45">
      <c r="B81" s="309"/>
      <c r="H81" s="309"/>
    </row>
    <row r="82" spans="2:8" x14ac:dyDescent="0.45">
      <c r="B82" s="309"/>
      <c r="H82" s="309"/>
    </row>
    <row r="83" spans="2:8" x14ac:dyDescent="0.45">
      <c r="B83" s="309"/>
      <c r="H83" s="309"/>
    </row>
    <row r="84" spans="2:8" x14ac:dyDescent="0.45">
      <c r="B84" s="309"/>
      <c r="H84" s="309"/>
    </row>
    <row r="85" spans="2:8" x14ac:dyDescent="0.45">
      <c r="B85" s="309"/>
      <c r="H85" s="309"/>
    </row>
    <row r="86" spans="2:8" x14ac:dyDescent="0.45">
      <c r="B86" s="309"/>
      <c r="H86" s="309"/>
    </row>
    <row r="87" spans="2:8" x14ac:dyDescent="0.45">
      <c r="B87" s="309"/>
      <c r="H87" s="309"/>
    </row>
    <row r="88" spans="2:8" x14ac:dyDescent="0.45">
      <c r="B88" s="309"/>
      <c r="H88" s="309"/>
    </row>
    <row r="89" spans="2:8" x14ac:dyDescent="0.45">
      <c r="B89" s="309"/>
      <c r="H89" s="309"/>
    </row>
    <row r="90" spans="2:8" x14ac:dyDescent="0.45">
      <c r="B90" s="309"/>
      <c r="H90" s="309"/>
    </row>
    <row r="91" spans="2:8" x14ac:dyDescent="0.45">
      <c r="B91" s="309"/>
      <c r="H91" s="309"/>
    </row>
    <row r="92" spans="2:8" x14ac:dyDescent="0.45">
      <c r="B92" s="309"/>
      <c r="H92" s="309"/>
    </row>
  </sheetData>
  <mergeCells count="1">
    <mergeCell ref="A1:E1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Q95"/>
  <sheetViews>
    <sheetView showGridLines="0" tabSelected="1" zoomScaleNormal="100" workbookViewId="0">
      <selection activeCell="L32" sqref="L32"/>
    </sheetView>
  </sheetViews>
  <sheetFormatPr defaultColWidth="13.5859375" defaultRowHeight="13" x14ac:dyDescent="0.45"/>
  <cols>
    <col min="1" max="1" width="4.46875" style="7" customWidth="1"/>
    <col min="2" max="2" width="19.52734375" style="8" bestFit="1" customWidth="1"/>
    <col min="3" max="3" width="8.9375" style="9" customWidth="1"/>
    <col min="4" max="4" width="6.17578125" style="7" bestFit="1" customWidth="1"/>
    <col min="5" max="5" width="3.41015625" style="10" bestFit="1" customWidth="1"/>
    <col min="6" max="6" width="2.41015625" style="10" customWidth="1"/>
    <col min="7" max="7" width="5.41015625" style="7" bestFit="1" customWidth="1"/>
    <col min="8" max="8" width="18.8203125" style="8" bestFit="1" customWidth="1"/>
    <col min="9" max="9" width="9.703125" style="11" bestFit="1" customWidth="1"/>
    <col min="10" max="10" width="6.17578125" style="7" bestFit="1" customWidth="1"/>
    <col min="11" max="13" width="8.05859375" style="12" customWidth="1"/>
    <col min="14" max="14" width="3.17578125" style="12" customWidth="1"/>
    <col min="15" max="15" width="3.9375" style="307" bestFit="1" customWidth="1"/>
    <col min="16" max="16" width="18.3515625" style="307" bestFit="1" customWidth="1"/>
    <col min="17" max="17" width="8.5859375" style="307" customWidth="1"/>
    <col min="18" max="18" width="3.05859375" style="8" customWidth="1"/>
    <col min="19" max="16384" width="13.5859375" style="8"/>
  </cols>
  <sheetData>
    <row r="1" spans="1:17" s="5" customFormat="1" ht="19.5" customHeight="1" x14ac:dyDescent="0.4">
      <c r="A1" s="483" t="s">
        <v>460</v>
      </c>
      <c r="B1" s="482"/>
      <c r="C1" s="481">
        <v>46295</v>
      </c>
      <c r="D1" s="443"/>
      <c r="E1" s="443"/>
      <c r="F1" s="301"/>
      <c r="G1" s="302">
        <v>1.875</v>
      </c>
      <c r="H1" s="303" t="s">
        <v>466</v>
      </c>
      <c r="J1" s="301"/>
      <c r="K1" s="304"/>
      <c r="L1" s="304"/>
      <c r="M1" s="304"/>
      <c r="N1" s="4"/>
      <c r="O1" s="304"/>
      <c r="P1" s="304"/>
      <c r="Q1" s="304"/>
    </row>
    <row r="2" spans="1:17" s="7" customFormat="1" ht="26" x14ac:dyDescent="0.45">
      <c r="A2" s="124" t="s">
        <v>5</v>
      </c>
      <c r="B2" s="444" t="s">
        <v>6</v>
      </c>
      <c r="C2" s="445" t="s">
        <v>0</v>
      </c>
      <c r="D2" s="446" t="s">
        <v>1</v>
      </c>
      <c r="E2" s="447" t="s">
        <v>41</v>
      </c>
      <c r="F2" s="314"/>
      <c r="G2" s="315" t="s">
        <v>5</v>
      </c>
      <c r="H2" s="305" t="s">
        <v>97</v>
      </c>
      <c r="I2" s="375" t="s">
        <v>0</v>
      </c>
      <c r="J2" s="315" t="s">
        <v>1</v>
      </c>
      <c r="K2" s="305" t="s">
        <v>42</v>
      </c>
      <c r="L2" s="305" t="s">
        <v>226</v>
      </c>
      <c r="M2" s="305" t="s">
        <v>227</v>
      </c>
      <c r="N2" s="22"/>
      <c r="O2" s="317" t="s">
        <v>5</v>
      </c>
      <c r="P2" s="317" t="s">
        <v>145</v>
      </c>
      <c r="Q2" s="318" t="s">
        <v>0</v>
      </c>
    </row>
    <row r="3" spans="1:17" ht="12.75" customHeight="1" x14ac:dyDescent="0.45">
      <c r="A3" s="243">
        <v>1</v>
      </c>
      <c r="B3" s="247" t="s">
        <v>151</v>
      </c>
      <c r="C3" s="356">
        <f t="shared" ref="C3:C53" si="0">VLOOKUP($B3,$H$2:$J$69,2,FALSE)</f>
        <v>7.1180555555555554E-3</v>
      </c>
      <c r="D3" s="126">
        <f t="shared" ref="D3:D53" si="1">VLOOKUP($B3,$H$2:$J$69,3,FALSE)</f>
        <v>100</v>
      </c>
      <c r="E3" s="448">
        <v>1</v>
      </c>
      <c r="F3" s="449"/>
      <c r="G3" s="243">
        <v>1</v>
      </c>
      <c r="H3" s="247" t="s">
        <v>151</v>
      </c>
      <c r="I3" s="248">
        <v>7.1180555555555554E-3</v>
      </c>
      <c r="J3" s="320">
        <v>100</v>
      </c>
      <c r="K3" s="121">
        <f t="shared" ref="K3:K34" si="2">I3/G$1</f>
        <v>3.7962962962962963E-3</v>
      </c>
      <c r="L3" s="121" t="str">
        <f>VLOOKUP(H3,Ages!A$1:J$166,10,FALSE)</f>
        <v>40-44</v>
      </c>
      <c r="M3" s="463" t="str">
        <f>IF(I3&lt;=VLOOKUP(L3,'Standards Male'!E$34:J$45,2,FALSE),'Standards Male'!F$33,IF(I3&lt;=VLOOKUP(L3,'Standards Male'!E$34:J$45,3,FALSE),'Standards Male'!G$33,IF(I3&lt;=VLOOKUP(L3,'Standards Male'!E$34:J$45,4,FALSE),'Standards Male'!H$33,IF(I3&lt;=VLOOKUP(L3,'Standards Male'!E$34:J$45,5,FALSE),'Standards Male'!I$33,IF(I3&lt;=VLOOKUP(L3,'Standards Male'!E$34:J$45,6,FALSE),'Standards Male'!J$33,'Standards Male'!J$33)))))</f>
        <v xml:space="preserve">Gold </v>
      </c>
      <c r="N3" s="23"/>
      <c r="O3" s="321">
        <v>1</v>
      </c>
      <c r="P3" s="474" t="s">
        <v>118</v>
      </c>
      <c r="Q3" s="475">
        <v>8.3564814814814821E-3</v>
      </c>
    </row>
    <row r="4" spans="1:17" x14ac:dyDescent="0.45">
      <c r="A4" s="108">
        <v>2</v>
      </c>
      <c r="B4" s="249" t="s">
        <v>80</v>
      </c>
      <c r="C4" s="357">
        <f t="shared" si="0"/>
        <v>7.5462962962962966E-3</v>
      </c>
      <c r="D4" s="111">
        <f t="shared" si="1"/>
        <v>99</v>
      </c>
      <c r="E4" s="450">
        <v>1</v>
      </c>
      <c r="F4" s="451"/>
      <c r="G4" s="108">
        <v>2</v>
      </c>
      <c r="H4" s="249" t="s">
        <v>80</v>
      </c>
      <c r="I4" s="248">
        <v>7.5462962962962966E-3</v>
      </c>
      <c r="J4" s="325">
        <v>99</v>
      </c>
      <c r="K4" s="113">
        <f t="shared" si="2"/>
        <v>4.0246913580246919E-3</v>
      </c>
      <c r="L4" s="113" t="str">
        <f>VLOOKUP(H4,Ages!A$1:J$166,10,FALSE)</f>
        <v>45-49</v>
      </c>
      <c r="M4" s="464" t="str">
        <f>IF(I4&lt;=VLOOKUP(L4,'Standards Male'!E$34:J$45,2,FALSE),'Standards Male'!F$33,IF(I4&lt;=VLOOKUP(L4,'Standards Male'!E$34:J$45,3,FALSE),'Standards Male'!G$33,IF(I4&lt;=VLOOKUP(L4,'Standards Male'!E$34:J$45,4,FALSE),'Standards Male'!H$33,IF(I4&lt;=VLOOKUP(L4,'Standards Male'!E$34:J$45,5,FALSE),'Standards Male'!I$33,IF(I4&lt;=VLOOKUP(L4,'Standards Male'!E$34:J$45,6,FALSE),'Standards Male'!J$33,'Standards Male'!J$33)))))</f>
        <v xml:space="preserve">Gold </v>
      </c>
      <c r="N4" s="23"/>
      <c r="O4" s="326">
        <v>2</v>
      </c>
      <c r="P4" s="476" t="s">
        <v>156</v>
      </c>
      <c r="Q4" s="477">
        <v>9.3981481481481485E-3</v>
      </c>
    </row>
    <row r="5" spans="1:17" x14ac:dyDescent="0.45">
      <c r="A5" s="108">
        <v>3</v>
      </c>
      <c r="B5" s="250" t="s">
        <v>38</v>
      </c>
      <c r="C5" s="357">
        <f t="shared" si="0"/>
        <v>7.743055555555556E-3</v>
      </c>
      <c r="D5" s="111">
        <f t="shared" si="1"/>
        <v>98</v>
      </c>
      <c r="E5" s="450">
        <v>1</v>
      </c>
      <c r="F5" s="451"/>
      <c r="G5" s="108">
        <v>3</v>
      </c>
      <c r="H5" s="250" t="s">
        <v>38</v>
      </c>
      <c r="I5" s="248">
        <v>7.743055555555556E-3</v>
      </c>
      <c r="J5" s="325">
        <v>98</v>
      </c>
      <c r="K5" s="113">
        <f t="shared" si="2"/>
        <v>4.1296296296296298E-3</v>
      </c>
      <c r="L5" s="113" t="str">
        <f>VLOOKUP(H5,Ages!A$1:J$166,10,FALSE)</f>
        <v>50-54</v>
      </c>
      <c r="M5" s="464" t="str">
        <f>IF(I5&lt;=VLOOKUP(L5,'Standards Male'!E$34:J$45,2,FALSE),'Standards Male'!F$33,IF(I5&lt;=VLOOKUP(L5,'Standards Male'!E$34:J$45,3,FALSE),'Standards Male'!G$33,IF(I5&lt;=VLOOKUP(L5,'Standards Male'!E$34:J$45,4,FALSE),'Standards Male'!H$33,IF(I5&lt;=VLOOKUP(L5,'Standards Male'!E$34:J$45,5,FALSE),'Standards Male'!I$33,IF(I5&lt;=VLOOKUP(L5,'Standards Male'!E$34:J$45,6,FALSE),'Standards Male'!J$33,'Standards Male'!J$33)))))</f>
        <v xml:space="preserve">Gold </v>
      </c>
      <c r="N5" s="23"/>
      <c r="O5" s="326">
        <v>3</v>
      </c>
      <c r="P5" s="476" t="s">
        <v>175</v>
      </c>
      <c r="Q5" s="477">
        <v>9.479166666666667E-3</v>
      </c>
    </row>
    <row r="6" spans="1:17" x14ac:dyDescent="0.45">
      <c r="A6" s="108">
        <v>4</v>
      </c>
      <c r="B6" s="249" t="s">
        <v>184</v>
      </c>
      <c r="C6" s="357">
        <f t="shared" si="0"/>
        <v>7.9282407407407409E-3</v>
      </c>
      <c r="D6" s="111">
        <f t="shared" si="1"/>
        <v>97</v>
      </c>
      <c r="E6" s="450">
        <v>1</v>
      </c>
      <c r="F6" s="451"/>
      <c r="G6" s="108">
        <v>4</v>
      </c>
      <c r="H6" s="249" t="s">
        <v>184</v>
      </c>
      <c r="I6" s="248">
        <v>7.9282407407407409E-3</v>
      </c>
      <c r="J6" s="325">
        <v>97</v>
      </c>
      <c r="K6" s="113">
        <f t="shared" si="2"/>
        <v>4.2283950617283952E-3</v>
      </c>
      <c r="L6" s="113" t="str">
        <f>VLOOKUP(H6,Ages!A$1:J$166,10,FALSE)</f>
        <v>0-34</v>
      </c>
      <c r="M6" s="464" t="str">
        <f>IF(I6&lt;=VLOOKUP(L6,'Standards Male'!E$34:J$45,2,FALSE),'Standards Male'!F$33,IF(I6&lt;=VLOOKUP(L6,'Standards Male'!E$34:J$45,3,FALSE),'Standards Male'!G$33,IF(I6&lt;=VLOOKUP(L6,'Standards Male'!E$34:J$45,4,FALSE),'Standards Male'!H$33,IF(I6&lt;=VLOOKUP(L6,'Standards Male'!E$34:J$45,5,FALSE),'Standards Male'!I$33,IF(I6&lt;=VLOOKUP(L6,'Standards Male'!E$34:J$45,6,FALSE),'Standards Male'!J$33,'Standards Male'!J$33)))))</f>
        <v>Bronze</v>
      </c>
      <c r="N6" s="23"/>
      <c r="O6" s="326">
        <v>4</v>
      </c>
      <c r="P6" s="476" t="s">
        <v>543</v>
      </c>
      <c r="Q6" s="477">
        <v>9.8726851851851857E-3</v>
      </c>
    </row>
    <row r="7" spans="1:17" x14ac:dyDescent="0.45">
      <c r="A7" s="108">
        <v>5</v>
      </c>
      <c r="B7" s="250" t="s">
        <v>44</v>
      </c>
      <c r="C7" s="357">
        <f t="shared" si="0"/>
        <v>8.0324074074074082E-3</v>
      </c>
      <c r="D7" s="111">
        <f t="shared" si="1"/>
        <v>96</v>
      </c>
      <c r="E7" s="450">
        <v>1</v>
      </c>
      <c r="F7" s="451"/>
      <c r="G7" s="108">
        <v>5</v>
      </c>
      <c r="H7" s="250" t="s">
        <v>44</v>
      </c>
      <c r="I7" s="248">
        <v>8.0324074074074082E-3</v>
      </c>
      <c r="J7" s="325">
        <v>96</v>
      </c>
      <c r="K7" s="113">
        <f t="shared" si="2"/>
        <v>4.2839506172839513E-3</v>
      </c>
      <c r="L7" s="113" t="str">
        <f>VLOOKUP(H7,Ages!A$1:J$166,10,FALSE)</f>
        <v>40-44</v>
      </c>
      <c r="M7" s="464" t="str">
        <f>IF(I7&lt;=VLOOKUP(L7,'Standards Male'!E$34:J$45,2,FALSE),'Standards Male'!F$33,IF(I7&lt;=VLOOKUP(L7,'Standards Male'!E$34:J$45,3,FALSE),'Standards Male'!G$33,IF(I7&lt;=VLOOKUP(L7,'Standards Male'!E$34:J$45,4,FALSE),'Standards Male'!H$33,IF(I7&lt;=VLOOKUP(L7,'Standards Male'!E$34:J$45,5,FALSE),'Standards Male'!I$33,IF(I7&lt;=VLOOKUP(L7,'Standards Male'!E$34:J$45,6,FALSE),'Standards Male'!J$33,'Standards Male'!J$33)))))</f>
        <v>Silver</v>
      </c>
      <c r="N7" s="23"/>
      <c r="O7" s="326">
        <v>5</v>
      </c>
      <c r="P7" s="476" t="s">
        <v>154</v>
      </c>
      <c r="Q7" s="477">
        <v>9.9537037037037042E-3</v>
      </c>
    </row>
    <row r="8" spans="1:17" x14ac:dyDescent="0.45">
      <c r="A8" s="242">
        <v>6</v>
      </c>
      <c r="B8" s="251" t="s">
        <v>496</v>
      </c>
      <c r="C8" s="358">
        <f t="shared" si="0"/>
        <v>8.3101851851851843E-3</v>
      </c>
      <c r="D8" s="115">
        <f t="shared" si="1"/>
        <v>95</v>
      </c>
      <c r="E8" s="452">
        <v>1</v>
      </c>
      <c r="F8" s="451"/>
      <c r="G8" s="108">
        <v>6</v>
      </c>
      <c r="H8" s="249" t="s">
        <v>496</v>
      </c>
      <c r="I8" s="248">
        <v>8.3101851851851843E-3</v>
      </c>
      <c r="J8" s="325">
        <v>95</v>
      </c>
      <c r="K8" s="113">
        <f t="shared" si="2"/>
        <v>4.4320987654320985E-3</v>
      </c>
      <c r="L8" s="113" t="str">
        <f>VLOOKUP(H8,Ages!A$1:J$166,10,FALSE)</f>
        <v>35-39</v>
      </c>
      <c r="M8" s="464" t="str">
        <f>IF(I8&lt;=VLOOKUP(L8,'Standards Male'!E$34:J$45,2,FALSE),'Standards Male'!F$33,IF(I8&lt;=VLOOKUP(L8,'Standards Male'!E$34:J$45,3,FALSE),'Standards Male'!G$33,IF(I8&lt;=VLOOKUP(L8,'Standards Male'!E$34:J$45,4,FALSE),'Standards Male'!H$33,IF(I8&lt;=VLOOKUP(L8,'Standards Male'!E$34:J$45,5,FALSE),'Standards Male'!I$33,IF(I8&lt;=VLOOKUP(L8,'Standards Male'!E$34:J$45,6,FALSE),'Standards Male'!J$33,'Standards Male'!J$33)))))</f>
        <v>Bronze</v>
      </c>
      <c r="N8" s="23"/>
      <c r="O8" s="326">
        <v>6</v>
      </c>
      <c r="P8" s="476" t="s">
        <v>92</v>
      </c>
      <c r="Q8" s="477">
        <v>1.0011574074074074E-2</v>
      </c>
    </row>
    <row r="9" spans="1:17" x14ac:dyDescent="0.45">
      <c r="A9" s="243">
        <v>1</v>
      </c>
      <c r="B9" s="247" t="s">
        <v>118</v>
      </c>
      <c r="C9" s="356">
        <f t="shared" si="0"/>
        <v>8.3564814814814821E-3</v>
      </c>
      <c r="D9" s="126">
        <f t="shared" si="1"/>
        <v>94</v>
      </c>
      <c r="E9" s="453">
        <v>2</v>
      </c>
      <c r="F9" s="451"/>
      <c r="G9" s="108">
        <v>7</v>
      </c>
      <c r="H9" s="249" t="s">
        <v>118</v>
      </c>
      <c r="I9" s="248">
        <v>8.3564814814814821E-3</v>
      </c>
      <c r="J9" s="325">
        <v>94</v>
      </c>
      <c r="K9" s="113">
        <f t="shared" si="2"/>
        <v>4.4567901234567903E-3</v>
      </c>
      <c r="L9" s="113" t="str">
        <f>VLOOKUP(H9,Ages!A$1:J$166,10,FALSE)</f>
        <v>45-49</v>
      </c>
      <c r="M9" s="464" t="str">
        <f>IF(I9&lt;=VLOOKUP(L9,'Standards Female'!E$34:J$45,2,FALSE),'Standards Female'!F$33,IF(I9&lt;=VLOOKUP(L9,'Standards Female'!E$34:J$45,3,FALSE),'Standards Female'!G$33,IF(I9&lt;=VLOOKUP(L9,'Standards Female'!E$34:J$45,4,FALSE),'Standards Female'!H$33,IF(I9&lt;=VLOOKUP(L9,'Standards Female'!E$34:J$45,5,FALSE),'Standards Female'!I$33,IF(I9&lt;=VLOOKUP(L9,'Standards Male'!E$34:J$45,6,FALSE),'Standards Female'!J$33,'Standards Female'!J$33)))))</f>
        <v xml:space="preserve">Gold </v>
      </c>
      <c r="N9" s="23"/>
      <c r="O9" s="326">
        <v>7</v>
      </c>
      <c r="P9" s="476" t="s">
        <v>19</v>
      </c>
      <c r="Q9" s="477">
        <v>1.0127314814814815E-2</v>
      </c>
    </row>
    <row r="10" spans="1:17" x14ac:dyDescent="0.45">
      <c r="A10" s="108">
        <v>2</v>
      </c>
      <c r="B10" s="250" t="s">
        <v>27</v>
      </c>
      <c r="C10" s="357">
        <f t="shared" si="0"/>
        <v>8.4143518518518517E-3</v>
      </c>
      <c r="D10" s="111">
        <f t="shared" si="1"/>
        <v>93</v>
      </c>
      <c r="E10" s="450">
        <v>2</v>
      </c>
      <c r="F10" s="454"/>
      <c r="G10" s="108">
        <v>8</v>
      </c>
      <c r="H10" s="250" t="s">
        <v>27</v>
      </c>
      <c r="I10" s="248">
        <v>8.4143518518518517E-3</v>
      </c>
      <c r="J10" s="325">
        <v>93</v>
      </c>
      <c r="K10" s="113">
        <f t="shared" si="2"/>
        <v>4.4876543209876546E-3</v>
      </c>
      <c r="L10" s="113" t="str">
        <f>VLOOKUP(H10,Ages!A$1:J$166,10,FALSE)</f>
        <v>50-54</v>
      </c>
      <c r="M10" s="464" t="str">
        <f>IF(I10&lt;=VLOOKUP(L10,'Standards Male'!E$34:J$45,2,FALSE),'Standards Male'!F$33,IF(I10&lt;=VLOOKUP(L10,'Standards Male'!E$34:J$45,3,FALSE),'Standards Male'!G$33,IF(I10&lt;=VLOOKUP(L10,'Standards Male'!E$34:J$45,4,FALSE),'Standards Male'!H$33,IF(I10&lt;=VLOOKUP(L10,'Standards Male'!E$34:J$45,5,FALSE),'Standards Male'!I$33,IF(I10&lt;=VLOOKUP(L10,'Standards Male'!E$34:J$45,6,FALSE),'Standards Male'!J$33,'Standards Male'!J$33)))))</f>
        <v>Silver</v>
      </c>
      <c r="N10" s="23"/>
      <c r="O10" s="326">
        <v>8</v>
      </c>
      <c r="P10" s="476" t="s">
        <v>150</v>
      </c>
      <c r="Q10" s="477">
        <v>1.0162037037037037E-2</v>
      </c>
    </row>
    <row r="11" spans="1:17" ht="12.75" customHeight="1" x14ac:dyDescent="0.45">
      <c r="A11" s="108">
        <v>3</v>
      </c>
      <c r="B11" s="250" t="s">
        <v>29</v>
      </c>
      <c r="C11" s="357">
        <f t="shared" si="0"/>
        <v>8.7037037037037031E-3</v>
      </c>
      <c r="D11" s="111">
        <f t="shared" si="1"/>
        <v>92</v>
      </c>
      <c r="E11" s="450">
        <v>2</v>
      </c>
      <c r="F11" s="451"/>
      <c r="G11" s="108">
        <v>9</v>
      </c>
      <c r="H11" s="250" t="s">
        <v>29</v>
      </c>
      <c r="I11" s="248">
        <v>8.7037037037037031E-3</v>
      </c>
      <c r="J11" s="325">
        <v>92</v>
      </c>
      <c r="K11" s="113">
        <f t="shared" si="2"/>
        <v>4.6419753086419753E-3</v>
      </c>
      <c r="L11" s="113" t="str">
        <f>VLOOKUP(H11,Ages!A$1:J$166,10,FALSE)</f>
        <v>60-64</v>
      </c>
      <c r="M11" s="464" t="str">
        <f>IF(I11&lt;=VLOOKUP(L11,'Standards Male'!E$34:J$45,2,FALSE),'Standards Male'!F$33,IF(I11&lt;=VLOOKUP(L11,'Standards Male'!E$34:J$45,3,FALSE),'Standards Male'!G$33,IF(I11&lt;=VLOOKUP(L11,'Standards Male'!E$34:J$45,4,FALSE),'Standards Male'!H$33,IF(I11&lt;=VLOOKUP(L11,'Standards Male'!E$34:J$45,5,FALSE),'Standards Male'!I$33,IF(I11&lt;=VLOOKUP(L11,'Standards Male'!E$34:J$45,6,FALSE),'Standards Male'!J$33,'Standards Male'!J$33)))))</f>
        <v xml:space="preserve">Gold </v>
      </c>
      <c r="N11" s="23"/>
      <c r="O11" s="326">
        <v>9</v>
      </c>
      <c r="P11" s="476" t="s">
        <v>75</v>
      </c>
      <c r="Q11" s="477">
        <v>1.0289351851851852E-2</v>
      </c>
    </row>
    <row r="12" spans="1:17" x14ac:dyDescent="0.45">
      <c r="A12" s="108">
        <v>4</v>
      </c>
      <c r="B12" s="249" t="s">
        <v>106</v>
      </c>
      <c r="C12" s="357">
        <f t="shared" si="0"/>
        <v>8.7615740740740744E-3</v>
      </c>
      <c r="D12" s="111">
        <f t="shared" si="1"/>
        <v>91</v>
      </c>
      <c r="E12" s="450">
        <v>2</v>
      </c>
      <c r="F12" s="451"/>
      <c r="G12" s="108">
        <v>10</v>
      </c>
      <c r="H12" s="249" t="s">
        <v>106</v>
      </c>
      <c r="I12" s="248">
        <v>8.7615740740740744E-3</v>
      </c>
      <c r="J12" s="325">
        <v>91</v>
      </c>
      <c r="K12" s="113">
        <f t="shared" si="2"/>
        <v>4.6728395061728396E-3</v>
      </c>
      <c r="L12" s="113" t="str">
        <f>VLOOKUP(H12,Ages!A$1:J$166,10,FALSE)</f>
        <v>60-64</v>
      </c>
      <c r="M12" s="464" t="str">
        <f>IF(I12&lt;=VLOOKUP(L12,'Standards Male'!E$34:J$45,2,FALSE),'Standards Male'!F$33,IF(I12&lt;=VLOOKUP(L12,'Standards Male'!E$34:J$45,3,FALSE),'Standards Male'!G$33,IF(I12&lt;=VLOOKUP(L12,'Standards Male'!E$34:J$45,4,FALSE),'Standards Male'!H$33,IF(I12&lt;=VLOOKUP(L12,'Standards Male'!E$34:J$45,5,FALSE),'Standards Male'!I$33,IF(I12&lt;=VLOOKUP(L12,'Standards Male'!E$34:J$45,6,FALSE),'Standards Male'!J$33,'Standards Male'!J$33)))))</f>
        <v xml:space="preserve">Gold </v>
      </c>
      <c r="N12" s="23"/>
      <c r="O12" s="326">
        <v>10</v>
      </c>
      <c r="P12" s="476" t="s">
        <v>180</v>
      </c>
      <c r="Q12" s="477">
        <v>1.0358796296296297E-2</v>
      </c>
    </row>
    <row r="13" spans="1:17" x14ac:dyDescent="0.45">
      <c r="A13" s="242">
        <v>5</v>
      </c>
      <c r="B13" s="300" t="s">
        <v>162</v>
      </c>
      <c r="C13" s="358">
        <f t="shared" si="0"/>
        <v>9.2708333333333341E-3</v>
      </c>
      <c r="D13" s="115">
        <f t="shared" si="1"/>
        <v>88</v>
      </c>
      <c r="E13" s="452">
        <v>2</v>
      </c>
      <c r="F13" s="451"/>
      <c r="G13" s="108">
        <v>11</v>
      </c>
      <c r="H13" s="249" t="s">
        <v>167</v>
      </c>
      <c r="I13" s="248">
        <v>8.9467592592592585E-3</v>
      </c>
      <c r="J13" s="325">
        <v>90</v>
      </c>
      <c r="K13" s="113">
        <f t="shared" si="2"/>
        <v>4.7716049382716041E-3</v>
      </c>
      <c r="L13" s="113" t="str">
        <f>VLOOKUP(H13,Ages!A$1:J$166,10,FALSE)</f>
        <v>55-59</v>
      </c>
      <c r="M13" s="464" t="str">
        <f>IF(I13&lt;=VLOOKUP(L13,'Standards Male'!E$34:J$45,2,FALSE),'Standards Male'!F$33,IF(I13&lt;=VLOOKUP(L13,'Standards Male'!E$34:J$45,3,FALSE),'Standards Male'!G$33,IF(I13&lt;=VLOOKUP(L13,'Standards Male'!E$34:J$45,4,FALSE),'Standards Male'!H$33,IF(I13&lt;=VLOOKUP(L13,'Standards Male'!E$34:J$45,5,FALSE),'Standards Male'!I$33,IF(I13&lt;=VLOOKUP(L13,'Standards Male'!E$34:J$45,6,FALSE),'Standards Male'!J$33,'Standards Male'!J$33)))))</f>
        <v>Silver</v>
      </c>
      <c r="N13" s="23"/>
      <c r="O13" s="326">
        <v>11</v>
      </c>
      <c r="P13" s="476" t="s">
        <v>23</v>
      </c>
      <c r="Q13" s="477">
        <v>1.0567129629629629E-2</v>
      </c>
    </row>
    <row r="14" spans="1:17" x14ac:dyDescent="0.45">
      <c r="A14" s="243">
        <v>1</v>
      </c>
      <c r="B14" s="247" t="s">
        <v>167</v>
      </c>
      <c r="C14" s="356">
        <f t="shared" si="0"/>
        <v>8.9467592592592585E-3</v>
      </c>
      <c r="D14" s="126">
        <f t="shared" si="1"/>
        <v>90</v>
      </c>
      <c r="E14" s="453">
        <v>3</v>
      </c>
      <c r="F14" s="451"/>
      <c r="G14" s="108">
        <v>12</v>
      </c>
      <c r="H14" s="250" t="s">
        <v>187</v>
      </c>
      <c r="I14" s="248">
        <v>9.1782407407407403E-3</v>
      </c>
      <c r="J14" s="325">
        <v>89</v>
      </c>
      <c r="K14" s="113">
        <f t="shared" si="2"/>
        <v>4.8950617283950613E-3</v>
      </c>
      <c r="L14" s="113" t="str">
        <f>VLOOKUP(H14,Ages!A$1:J$166,10,FALSE)</f>
        <v>45-49</v>
      </c>
      <c r="M14" s="464" t="str">
        <f>IF(I14&lt;=VLOOKUP(L14,'Standards Male'!E$34:J$45,2,FALSE),'Standards Male'!F$33,IF(I14&lt;=VLOOKUP(L14,'Standards Male'!E$34:J$45,3,FALSE),'Standards Male'!G$33,IF(I14&lt;=VLOOKUP(L14,'Standards Male'!E$34:J$45,4,FALSE),'Standards Male'!H$33,IF(I14&lt;=VLOOKUP(L14,'Standards Male'!E$34:J$45,5,FALSE),'Standards Male'!I$33,IF(I14&lt;=VLOOKUP(L14,'Standards Male'!E$34:J$45,6,FALSE),'Standards Male'!J$33,'Standards Male'!J$33)))))</f>
        <v>Bronze</v>
      </c>
      <c r="N14" s="23"/>
      <c r="O14" s="326">
        <v>12</v>
      </c>
      <c r="P14" s="476" t="s">
        <v>183</v>
      </c>
      <c r="Q14" s="477">
        <v>1.0347222222222223E-2</v>
      </c>
    </row>
    <row r="15" spans="1:17" x14ac:dyDescent="0.45">
      <c r="A15" s="108">
        <v>2</v>
      </c>
      <c r="B15" s="250" t="s">
        <v>187</v>
      </c>
      <c r="C15" s="357">
        <f t="shared" si="0"/>
        <v>9.1782407407407403E-3</v>
      </c>
      <c r="D15" s="111">
        <f t="shared" si="1"/>
        <v>89</v>
      </c>
      <c r="E15" s="450">
        <v>3</v>
      </c>
      <c r="F15" s="451"/>
      <c r="G15" s="108">
        <v>13</v>
      </c>
      <c r="H15" s="250" t="s">
        <v>162</v>
      </c>
      <c r="I15" s="248">
        <v>9.2708333333333341E-3</v>
      </c>
      <c r="J15" s="325">
        <v>88</v>
      </c>
      <c r="K15" s="113">
        <f t="shared" si="2"/>
        <v>4.9444444444444449E-3</v>
      </c>
      <c r="L15" s="113" t="str">
        <f>VLOOKUP(H15,Ages!A$1:J$166,10,FALSE)</f>
        <v>35-39</v>
      </c>
      <c r="M15" s="464" t="str">
        <f>IF(I15&lt;=VLOOKUP(L15,'Standards Male'!E$34:J$45,2,FALSE),'Standards Male'!F$33,IF(I15&lt;=VLOOKUP(L15,'Standards Male'!E$34:J$45,3,FALSE),'Standards Male'!G$33,IF(I15&lt;=VLOOKUP(L15,'Standards Male'!E$34:J$45,4,FALSE),'Standards Male'!H$33,IF(I15&lt;=VLOOKUP(L15,'Standards Male'!E$34:J$45,5,FALSE),'Standards Male'!I$33,IF(I15&lt;=VLOOKUP(L15,'Standards Male'!E$34:J$45,6,FALSE),'Standards Male'!J$33,'Standards Male'!J$33)))))</f>
        <v>Copper</v>
      </c>
      <c r="N15" s="23"/>
      <c r="O15" s="326">
        <v>13</v>
      </c>
      <c r="P15" s="476" t="s">
        <v>182</v>
      </c>
      <c r="Q15" s="477">
        <v>1.0821759259259258E-2</v>
      </c>
    </row>
    <row r="16" spans="1:17" x14ac:dyDescent="0.45">
      <c r="A16" s="108">
        <v>3</v>
      </c>
      <c r="B16" s="250" t="s">
        <v>176</v>
      </c>
      <c r="C16" s="357">
        <f t="shared" si="0"/>
        <v>9.3634259259259261E-3</v>
      </c>
      <c r="D16" s="111">
        <f t="shared" si="1"/>
        <v>86</v>
      </c>
      <c r="E16" s="450">
        <v>3</v>
      </c>
      <c r="F16" s="454"/>
      <c r="G16" s="108">
        <v>14</v>
      </c>
      <c r="H16" s="249" t="s">
        <v>93</v>
      </c>
      <c r="I16" s="248">
        <v>9.2824074074074076E-3</v>
      </c>
      <c r="J16" s="325">
        <v>87</v>
      </c>
      <c r="K16" s="113">
        <f t="shared" si="2"/>
        <v>4.9506172839506174E-3</v>
      </c>
      <c r="L16" s="113" t="str">
        <f>VLOOKUP(H16,Ages!A$1:J$166,10,FALSE)</f>
        <v>60-64</v>
      </c>
      <c r="M16" s="464" t="str">
        <f>IF(I16&lt;=VLOOKUP(L16,'Standards Male'!E$34:J$45,2,FALSE),'Standards Male'!F$33,IF(I16&lt;=VLOOKUP(L16,'Standards Male'!E$34:J$45,3,FALSE),'Standards Male'!G$33,IF(I16&lt;=VLOOKUP(L16,'Standards Male'!E$34:J$45,4,FALSE),'Standards Male'!H$33,IF(I16&lt;=VLOOKUP(L16,'Standards Male'!E$34:J$45,5,FALSE),'Standards Male'!I$33,IF(I16&lt;=VLOOKUP(L16,'Standards Male'!E$34:J$45,6,FALSE),'Standards Male'!J$33,'Standards Male'!J$33)))))</f>
        <v>Silver</v>
      </c>
      <c r="N16" s="23"/>
      <c r="O16" s="326">
        <v>14</v>
      </c>
      <c r="P16" s="476" t="s">
        <v>86</v>
      </c>
      <c r="Q16" s="477">
        <v>1.0335648148148148E-2</v>
      </c>
    </row>
    <row r="17" spans="1:17" x14ac:dyDescent="0.45">
      <c r="A17" s="108">
        <v>4</v>
      </c>
      <c r="B17" s="250" t="s">
        <v>156</v>
      </c>
      <c r="C17" s="357">
        <f t="shared" si="0"/>
        <v>9.3981481481481485E-3</v>
      </c>
      <c r="D17" s="111">
        <f t="shared" si="1"/>
        <v>85</v>
      </c>
      <c r="E17" s="450">
        <v>3</v>
      </c>
      <c r="F17" s="451"/>
      <c r="G17" s="108">
        <v>15</v>
      </c>
      <c r="H17" s="250" t="s">
        <v>176</v>
      </c>
      <c r="I17" s="248">
        <v>9.3634259259259261E-3</v>
      </c>
      <c r="J17" s="325">
        <v>86</v>
      </c>
      <c r="K17" s="113">
        <f t="shared" si="2"/>
        <v>4.9938271604938276E-3</v>
      </c>
      <c r="L17" s="113" t="str">
        <f>VLOOKUP(H17,Ages!A$1:J$166,10,FALSE)</f>
        <v>70-74</v>
      </c>
      <c r="M17" s="464" t="str">
        <f>IF(I17&lt;=VLOOKUP(L17,'Standards Male'!E$34:J$45,2,FALSE),'Standards Male'!F$33,IF(I17&lt;=VLOOKUP(L17,'Standards Male'!E$34:J$45,3,FALSE),'Standards Male'!G$33,IF(I17&lt;=VLOOKUP(L17,'Standards Male'!E$34:J$45,4,FALSE),'Standards Male'!H$33,IF(I17&lt;=VLOOKUP(L17,'Standards Male'!E$34:J$45,5,FALSE),'Standards Male'!I$33,IF(I17&lt;=VLOOKUP(L17,'Standards Male'!E$34:J$45,6,FALSE),'Standards Male'!J$33,'Standards Male'!J$33)))))</f>
        <v xml:space="preserve">Gold </v>
      </c>
      <c r="N17" s="23"/>
      <c r="O17" s="326">
        <v>15</v>
      </c>
      <c r="P17" s="476" t="s">
        <v>56</v>
      </c>
      <c r="Q17" s="477">
        <v>1.0949074074074075E-2</v>
      </c>
    </row>
    <row r="18" spans="1:17" x14ac:dyDescent="0.45">
      <c r="A18" s="108">
        <v>5</v>
      </c>
      <c r="B18" s="249" t="s">
        <v>175</v>
      </c>
      <c r="C18" s="357">
        <f t="shared" si="0"/>
        <v>9.479166666666667E-3</v>
      </c>
      <c r="D18" s="111">
        <f t="shared" si="1"/>
        <v>84</v>
      </c>
      <c r="E18" s="450">
        <v>3</v>
      </c>
      <c r="F18" s="451"/>
      <c r="G18" s="108">
        <v>16</v>
      </c>
      <c r="H18" s="250" t="s">
        <v>156</v>
      </c>
      <c r="I18" s="248">
        <v>9.3981481481481485E-3</v>
      </c>
      <c r="J18" s="325">
        <v>85</v>
      </c>
      <c r="K18" s="113">
        <f t="shared" si="2"/>
        <v>5.012345679012346E-3</v>
      </c>
      <c r="L18" s="113" t="str">
        <f>VLOOKUP(H18,Ages!A$1:J$166,10,FALSE)</f>
        <v>35-39</v>
      </c>
      <c r="M18" s="464" t="str">
        <f>IF(I18&lt;=VLOOKUP(L18,'Standards Male'!E$34:J$45,2,FALSE),'Standards Male'!F$33,IF(I18&lt;=VLOOKUP(L18,'Standards Male'!E$34:J$45,3,FALSE),'Standards Male'!G$33,IF(I18&lt;=VLOOKUP(L18,'Standards Male'!E$34:J$45,4,FALSE),'Standards Male'!H$33,IF(I18&lt;=VLOOKUP(L18,'Standards Male'!E$34:J$45,5,FALSE),'Standards Male'!I$33,IF(I18&lt;=VLOOKUP(L18,'Standards Male'!E$34:J$45,6,FALSE),'Standards Male'!J$33,'Standards Male'!J$33)))))</f>
        <v>Copper</v>
      </c>
      <c r="N18" s="23"/>
      <c r="O18" s="326">
        <v>16</v>
      </c>
      <c r="P18" s="476" t="s">
        <v>119</v>
      </c>
      <c r="Q18" s="477">
        <v>1.1238425925925926E-2</v>
      </c>
    </row>
    <row r="19" spans="1:17" x14ac:dyDescent="0.45">
      <c r="A19" s="242">
        <v>6</v>
      </c>
      <c r="B19" s="300" t="s">
        <v>163</v>
      </c>
      <c r="C19" s="358">
        <f t="shared" si="0"/>
        <v>9.6643518518518511E-3</v>
      </c>
      <c r="D19" s="115">
        <f t="shared" si="1"/>
        <v>82</v>
      </c>
      <c r="E19" s="452">
        <v>3</v>
      </c>
      <c r="F19" s="451"/>
      <c r="G19" s="108">
        <v>17</v>
      </c>
      <c r="H19" s="249" t="s">
        <v>175</v>
      </c>
      <c r="I19" s="248">
        <v>9.479166666666667E-3</v>
      </c>
      <c r="J19" s="325">
        <v>84</v>
      </c>
      <c r="K19" s="113">
        <f t="shared" si="2"/>
        <v>5.0555555555555553E-3</v>
      </c>
      <c r="L19" s="113" t="str">
        <f>VLOOKUP(H19,Ages!A$1:J$166,10,FALSE)</f>
        <v>45-49</v>
      </c>
      <c r="M19" s="464" t="str">
        <f>IF(I19&lt;=VLOOKUP(L19,'Standards Male'!E$34:J$45,2,FALSE),'Standards Male'!F$33,IF(I19&lt;=VLOOKUP(L19,'Standards Male'!E$34:J$45,3,FALSE),'Standards Male'!G$33,IF(I19&lt;=VLOOKUP(L19,'Standards Male'!E$34:J$45,4,FALSE),'Standards Male'!H$33,IF(I19&lt;=VLOOKUP(L19,'Standards Male'!E$34:J$45,5,FALSE),'Standards Male'!I$33,IF(I19&lt;=VLOOKUP(L19,'Standards Male'!E$34:J$45,6,FALSE),'Standards Male'!J$33,'Standards Male'!J$33)))))</f>
        <v>Copper</v>
      </c>
      <c r="N19" s="23"/>
      <c r="O19" s="326">
        <v>17</v>
      </c>
      <c r="P19" s="476" t="s">
        <v>181</v>
      </c>
      <c r="Q19" s="477">
        <v>1.1631944444444445E-2</v>
      </c>
    </row>
    <row r="20" spans="1:17" x14ac:dyDescent="0.45">
      <c r="A20" s="243">
        <v>1</v>
      </c>
      <c r="B20" s="247" t="s">
        <v>93</v>
      </c>
      <c r="C20" s="356">
        <f t="shared" si="0"/>
        <v>9.2824074074074076E-3</v>
      </c>
      <c r="D20" s="126">
        <f t="shared" si="1"/>
        <v>87</v>
      </c>
      <c r="E20" s="453">
        <v>4</v>
      </c>
      <c r="F20" s="455"/>
      <c r="G20" s="108">
        <v>18</v>
      </c>
      <c r="H20" s="249" t="s">
        <v>169</v>
      </c>
      <c r="I20" s="248">
        <v>9.5601851851851855E-3</v>
      </c>
      <c r="J20" s="325">
        <v>83</v>
      </c>
      <c r="K20" s="113">
        <f t="shared" si="2"/>
        <v>5.0987654320987655E-3</v>
      </c>
      <c r="L20" s="113" t="str">
        <f>VLOOKUP(H20,Ages!A$1:J$166,10,FALSE)</f>
        <v>0-34</v>
      </c>
      <c r="M20" s="464" t="str">
        <f>IF(I20&lt;=VLOOKUP(L20,'Standards Male'!E$34:J$45,2,FALSE),'Standards Male'!F$33,IF(I20&lt;=VLOOKUP(L20,'Standards Male'!E$34:J$45,3,FALSE),'Standards Male'!G$33,IF(I20&lt;=VLOOKUP(L20,'Standards Male'!E$34:J$45,4,FALSE),'Standards Male'!H$33,IF(I20&lt;=VLOOKUP(L20,'Standards Male'!E$34:J$45,5,FALSE),'Standards Male'!I$33,IF(I20&lt;=VLOOKUP(L20,'Standards Male'!E$34:J$45,6,FALSE),'Standards Male'!J$33,'Standards Male'!J$33)))))</f>
        <v>Copper</v>
      </c>
      <c r="N20" s="23"/>
      <c r="O20" s="326">
        <v>18</v>
      </c>
      <c r="P20" s="476" t="s">
        <v>85</v>
      </c>
      <c r="Q20" s="477">
        <v>1.1724537037037037E-2</v>
      </c>
    </row>
    <row r="21" spans="1:17" x14ac:dyDescent="0.45">
      <c r="A21" s="108">
        <v>2</v>
      </c>
      <c r="B21" s="249" t="s">
        <v>169</v>
      </c>
      <c r="C21" s="357">
        <f t="shared" si="0"/>
        <v>9.5601851851851855E-3</v>
      </c>
      <c r="D21" s="111">
        <f t="shared" si="1"/>
        <v>83</v>
      </c>
      <c r="E21" s="450">
        <v>4</v>
      </c>
      <c r="F21" s="456"/>
      <c r="G21" s="108">
        <v>19</v>
      </c>
      <c r="H21" s="250" t="s">
        <v>163</v>
      </c>
      <c r="I21" s="248">
        <v>9.6643518518518511E-3</v>
      </c>
      <c r="J21" s="325">
        <v>82</v>
      </c>
      <c r="K21" s="113">
        <f t="shared" si="2"/>
        <v>5.1543209876543207E-3</v>
      </c>
      <c r="L21" s="113" t="str">
        <f>VLOOKUP(H21,Ages!A$1:J$166,10,FALSE)</f>
        <v>60-64</v>
      </c>
      <c r="M21" s="464" t="str">
        <f>IF(I21&lt;=VLOOKUP(L21,'Standards Male'!E$34:J$45,2,FALSE),'Standards Male'!F$33,IF(I21&lt;=VLOOKUP(L21,'Standards Male'!E$34:J$45,3,FALSE),'Standards Male'!G$33,IF(I21&lt;=VLOOKUP(L21,'Standards Male'!E$34:J$45,4,FALSE),'Standards Male'!H$33,IF(I21&lt;=VLOOKUP(L21,'Standards Male'!E$34:J$45,5,FALSE),'Standards Male'!I$33,IF(I21&lt;=VLOOKUP(L21,'Standards Male'!E$34:J$45,6,FALSE),'Standards Male'!J$33,'Standards Male'!J$33)))))</f>
        <v>Silver</v>
      </c>
      <c r="N21" s="23"/>
      <c r="O21" s="326">
        <v>19</v>
      </c>
      <c r="P21" s="476" t="s">
        <v>544</v>
      </c>
      <c r="Q21" s="477">
        <v>1.2430555555555556E-2</v>
      </c>
    </row>
    <row r="22" spans="1:17" ht="12.75" customHeight="1" x14ac:dyDescent="0.45">
      <c r="A22" s="108">
        <v>3</v>
      </c>
      <c r="B22" s="249" t="s">
        <v>543</v>
      </c>
      <c r="C22" s="357">
        <f t="shared" si="0"/>
        <v>9.8726851851851857E-3</v>
      </c>
      <c r="D22" s="111">
        <f t="shared" si="1"/>
        <v>81</v>
      </c>
      <c r="E22" s="450">
        <v>4</v>
      </c>
      <c r="F22" s="456"/>
      <c r="G22" s="108">
        <v>20</v>
      </c>
      <c r="H22" s="249" t="s">
        <v>543</v>
      </c>
      <c r="I22" s="248">
        <v>9.8726851851851857E-3</v>
      </c>
      <c r="J22" s="325">
        <v>81</v>
      </c>
      <c r="K22" s="113">
        <f t="shared" si="2"/>
        <v>5.265432098765432E-3</v>
      </c>
      <c r="L22" s="113" t="str">
        <f>VLOOKUP(H22,Ages!A$1:J$166,10,FALSE)</f>
        <v>0-34</v>
      </c>
      <c r="M22" s="464" t="str">
        <f>IF(I22&lt;=VLOOKUP(L22,'Standards Male'!E$34:J$45,2,FALSE),'Standards Male'!F$33,IF(I22&lt;=VLOOKUP(L22,'Standards Male'!E$34:J$45,3,FALSE),'Standards Male'!G$33,IF(I22&lt;=VLOOKUP(L22,'Standards Male'!E$34:J$45,4,FALSE),'Standards Male'!H$33,IF(I22&lt;=VLOOKUP(L22,'Standards Male'!E$34:J$45,5,FALSE),'Standards Male'!I$33,IF(I22&lt;=VLOOKUP(L22,'Standards Male'!E$34:J$45,6,FALSE),'Standards Male'!J$33,'Standards Male'!J$33)))))</f>
        <v>Copper</v>
      </c>
      <c r="N22" s="23"/>
      <c r="O22" s="326">
        <v>20</v>
      </c>
      <c r="P22" s="476" t="s">
        <v>462</v>
      </c>
      <c r="Q22" s="477">
        <v>1.2615740740740742E-2</v>
      </c>
    </row>
    <row r="23" spans="1:17" x14ac:dyDescent="0.45">
      <c r="A23" s="108">
        <v>4</v>
      </c>
      <c r="B23" s="250" t="s">
        <v>166</v>
      </c>
      <c r="C23" s="357">
        <f t="shared" si="0"/>
        <v>9.9074074074074082E-3</v>
      </c>
      <c r="D23" s="111">
        <f t="shared" si="1"/>
        <v>80</v>
      </c>
      <c r="E23" s="450">
        <v>4</v>
      </c>
      <c r="F23" s="456"/>
      <c r="G23" s="108">
        <v>21</v>
      </c>
      <c r="H23" s="250" t="s">
        <v>166</v>
      </c>
      <c r="I23" s="248">
        <v>9.9074074074074082E-3</v>
      </c>
      <c r="J23" s="325">
        <v>80</v>
      </c>
      <c r="K23" s="113">
        <f t="shared" si="2"/>
        <v>5.2839506172839513E-3</v>
      </c>
      <c r="L23" s="113" t="str">
        <f>VLOOKUP(H23,Ages!A$1:J$166,10,FALSE)</f>
        <v>70-74</v>
      </c>
      <c r="M23" s="464" t="str">
        <f>IF(I23&lt;=VLOOKUP(L23,'Standards Male'!E$34:J$45,2,FALSE),'Standards Male'!F$33,IF(I23&lt;=VLOOKUP(L23,'Standards Male'!E$34:J$45,3,FALSE),'Standards Male'!G$33,IF(I23&lt;=VLOOKUP(L23,'Standards Male'!E$34:J$45,4,FALSE),'Standards Male'!H$33,IF(I23&lt;=VLOOKUP(L23,'Standards Male'!E$34:J$45,5,FALSE),'Standards Male'!I$33,IF(I23&lt;=VLOOKUP(L23,'Standards Male'!E$34:J$45,6,FALSE),'Standards Male'!J$33,'Standards Male'!J$33)))))</f>
        <v xml:space="preserve">Gold </v>
      </c>
      <c r="N23" s="23"/>
      <c r="O23" s="326">
        <v>21</v>
      </c>
      <c r="P23" s="476" t="s">
        <v>153</v>
      </c>
      <c r="Q23" s="477">
        <v>1.150462962962963E-2</v>
      </c>
    </row>
    <row r="24" spans="1:17" x14ac:dyDescent="0.45">
      <c r="A24" s="108">
        <v>5</v>
      </c>
      <c r="B24" s="250" t="s">
        <v>154</v>
      </c>
      <c r="C24" s="357">
        <f t="shared" si="0"/>
        <v>9.9537037037037042E-3</v>
      </c>
      <c r="D24" s="111">
        <f t="shared" si="1"/>
        <v>79</v>
      </c>
      <c r="E24" s="450">
        <v>4</v>
      </c>
      <c r="F24" s="456"/>
      <c r="G24" s="108">
        <v>22</v>
      </c>
      <c r="H24" s="250" t="s">
        <v>154</v>
      </c>
      <c r="I24" s="466">
        <v>9.9537037037037042E-3</v>
      </c>
      <c r="J24" s="325">
        <v>79</v>
      </c>
      <c r="K24" s="113">
        <f t="shared" si="2"/>
        <v>5.3086419753086422E-3</v>
      </c>
      <c r="L24" s="113" t="str">
        <f>VLOOKUP(H24,Ages!A$1:J$166,10,FALSE)</f>
        <v>40-44</v>
      </c>
      <c r="M24" s="464" t="str">
        <f>IF(I24&lt;=VLOOKUP(L24,'Standards Male'!E$34:J$45,2,FALSE),'Standards Male'!F$33,IF(I24&lt;=VLOOKUP(L24,'Standards Male'!E$34:J$45,3,FALSE),'Standards Male'!G$33,IF(I24&lt;=VLOOKUP(L24,'Standards Male'!E$34:J$45,4,FALSE),'Standards Male'!H$33,IF(I24&lt;=VLOOKUP(L24,'Standards Male'!E$34:J$45,5,FALSE),'Standards Male'!I$33,IF(I24&lt;=VLOOKUP(L24,'Standards Male'!E$34:J$45,6,FALSE),'Standards Male'!J$33,'Standards Male'!J$33)))))</f>
        <v>Copper</v>
      </c>
      <c r="N24" s="23"/>
      <c r="O24" s="326">
        <v>22</v>
      </c>
      <c r="P24" s="476" t="s">
        <v>100</v>
      </c>
      <c r="Q24" s="477">
        <v>1.1620370370370371E-2</v>
      </c>
    </row>
    <row r="25" spans="1:17" x14ac:dyDescent="0.45">
      <c r="A25" s="242">
        <v>6</v>
      </c>
      <c r="B25" s="251" t="s">
        <v>92</v>
      </c>
      <c r="C25" s="358">
        <f t="shared" si="0"/>
        <v>1.0011574074074074E-2</v>
      </c>
      <c r="D25" s="115">
        <f t="shared" si="1"/>
        <v>78</v>
      </c>
      <c r="E25" s="452">
        <v>4</v>
      </c>
      <c r="F25" s="456"/>
      <c r="G25" s="108">
        <v>23</v>
      </c>
      <c r="H25" s="249" t="s">
        <v>92</v>
      </c>
      <c r="I25" s="248">
        <v>1.0011574074074074E-2</v>
      </c>
      <c r="J25" s="325">
        <v>78</v>
      </c>
      <c r="K25" s="113">
        <f t="shared" si="2"/>
        <v>5.3395061728395057E-3</v>
      </c>
      <c r="L25" s="113" t="str">
        <f>VLOOKUP(H25,Ages!A$1:J$166,10,FALSE)</f>
        <v>55-59</v>
      </c>
      <c r="M25" s="464" t="str">
        <f>IF(I25&lt;=VLOOKUP(L25,'Standards Male'!E$34:J$45,2,FALSE),'Standards Male'!F$33,IF(I25&lt;=VLOOKUP(L25,'Standards Male'!E$34:J$45,3,FALSE),'Standards Male'!G$33,IF(I25&lt;=VLOOKUP(L25,'Standards Male'!E$34:J$45,4,FALSE),'Standards Male'!H$33,IF(I25&lt;=VLOOKUP(L25,'Standards Male'!E$34:J$45,5,FALSE),'Standards Male'!I$33,IF(I25&lt;=VLOOKUP(L25,'Standards Male'!E$34:J$45,6,FALSE),'Standards Male'!J$33,'Standards Male'!J$33)))))</f>
        <v>Bronze</v>
      </c>
      <c r="N25" s="23"/>
      <c r="O25" s="326">
        <v>19</v>
      </c>
      <c r="P25" s="476" t="s">
        <v>45</v>
      </c>
      <c r="Q25" s="477">
        <v>1.2476851851851852E-2</v>
      </c>
    </row>
    <row r="26" spans="1:17" x14ac:dyDescent="0.45">
      <c r="A26" s="243">
        <v>1</v>
      </c>
      <c r="B26" s="299" t="s">
        <v>19</v>
      </c>
      <c r="C26" s="356">
        <f t="shared" si="0"/>
        <v>1.0127314814814815E-2</v>
      </c>
      <c r="D26" s="126">
        <f t="shared" si="1"/>
        <v>77</v>
      </c>
      <c r="E26" s="453">
        <v>5</v>
      </c>
      <c r="F26" s="456"/>
      <c r="G26" s="108">
        <v>24</v>
      </c>
      <c r="H26" s="250" t="s">
        <v>19</v>
      </c>
      <c r="I26" s="248">
        <v>1.0127314814814815E-2</v>
      </c>
      <c r="J26" s="325">
        <v>77</v>
      </c>
      <c r="K26" s="113">
        <f t="shared" si="2"/>
        <v>5.4012345679012343E-3</v>
      </c>
      <c r="L26" s="113" t="str">
        <f>VLOOKUP(H26,Ages!A$1:J$166,10,FALSE)</f>
        <v>55-59</v>
      </c>
      <c r="M26" s="464" t="str">
        <f>IF(I26&lt;=VLOOKUP(L26,'Standards Male'!E$34:J$45,2,FALSE),'Standards Male'!F$33,IF(I26&lt;=VLOOKUP(L26,'Standards Male'!E$34:J$45,3,FALSE),'Standards Male'!G$33,IF(I26&lt;=VLOOKUP(L26,'Standards Male'!E$34:J$45,4,FALSE),'Standards Male'!H$33,IF(I26&lt;=VLOOKUP(L26,'Standards Male'!E$34:J$45,5,FALSE),'Standards Male'!I$33,IF(I26&lt;=VLOOKUP(L26,'Standards Male'!E$34:J$45,6,FALSE),'Standards Male'!J$33,'Standards Male'!J$33)))))</f>
        <v>Bronze</v>
      </c>
      <c r="N26" s="23"/>
      <c r="O26" s="326">
        <v>20</v>
      </c>
      <c r="P26" s="476" t="s">
        <v>22</v>
      </c>
      <c r="Q26" s="477">
        <v>1.3020833333333334E-2</v>
      </c>
    </row>
    <row r="27" spans="1:17" x14ac:dyDescent="0.45">
      <c r="A27" s="108">
        <v>2</v>
      </c>
      <c r="B27" s="249" t="s">
        <v>150</v>
      </c>
      <c r="C27" s="357">
        <f t="shared" si="0"/>
        <v>1.0162037037037037E-2</v>
      </c>
      <c r="D27" s="111">
        <f t="shared" si="1"/>
        <v>76</v>
      </c>
      <c r="E27" s="450">
        <v>5</v>
      </c>
      <c r="F27" s="456"/>
      <c r="G27" s="108">
        <v>25</v>
      </c>
      <c r="H27" s="249" t="s">
        <v>150</v>
      </c>
      <c r="I27" s="248">
        <v>1.0162037037037037E-2</v>
      </c>
      <c r="J27" s="325">
        <v>76</v>
      </c>
      <c r="K27" s="113">
        <f t="shared" si="2"/>
        <v>5.4197530864197535E-3</v>
      </c>
      <c r="L27" s="113" t="str">
        <f>VLOOKUP(H27,Ages!A$1:J$166,10,FALSE)</f>
        <v>60-64</v>
      </c>
      <c r="M27" s="464" t="str">
        <f>IF(I27&lt;=VLOOKUP(L27,'Standards Male'!E$34:J$45,2,FALSE),'Standards Male'!F$33,IF(I27&lt;=VLOOKUP(L27,'Standards Male'!E$34:J$45,3,FALSE),'Standards Male'!G$33,IF(I27&lt;=VLOOKUP(L27,'Standards Male'!E$34:J$45,4,FALSE),'Standards Male'!H$33,IF(I27&lt;=VLOOKUP(L27,'Standards Male'!E$34:J$45,5,FALSE),'Standards Male'!I$33,IF(I27&lt;=VLOOKUP(L27,'Standards Male'!E$34:J$45,6,FALSE),'Standards Male'!J$33,'Standards Male'!J$33)))))</f>
        <v>Bronze</v>
      </c>
      <c r="N27" s="23"/>
      <c r="O27" s="326">
        <v>21</v>
      </c>
      <c r="P27" s="476" t="s">
        <v>25</v>
      </c>
      <c r="Q27" s="477">
        <v>1.3865740740740741E-2</v>
      </c>
    </row>
    <row r="28" spans="1:17" x14ac:dyDescent="0.45">
      <c r="A28" s="108">
        <v>3</v>
      </c>
      <c r="B28" s="250" t="s">
        <v>70</v>
      </c>
      <c r="C28" s="357">
        <f t="shared" si="0"/>
        <v>1.0219907407407407E-2</v>
      </c>
      <c r="D28" s="111">
        <f t="shared" si="1"/>
        <v>75</v>
      </c>
      <c r="E28" s="450">
        <v>5</v>
      </c>
      <c r="F28" s="456"/>
      <c r="G28" s="108">
        <v>26</v>
      </c>
      <c r="H28" s="250" t="s">
        <v>70</v>
      </c>
      <c r="I28" s="248">
        <v>1.0219907407407407E-2</v>
      </c>
      <c r="J28" s="325">
        <v>75</v>
      </c>
      <c r="K28" s="113">
        <f t="shared" si="2"/>
        <v>5.450617283950617E-3</v>
      </c>
      <c r="L28" s="113" t="str">
        <f>VLOOKUP(H28,Ages!A$1:J$166,10,FALSE)</f>
        <v>60-64</v>
      </c>
      <c r="M28" s="464" t="str">
        <f>IF(I28&lt;=VLOOKUP(L28,'Standards Male'!E$34:J$45,2,FALSE),'Standards Male'!F$33,IF(I28&lt;=VLOOKUP(L28,'Standards Male'!E$34:J$45,3,FALSE),'Standards Male'!G$33,IF(I28&lt;=VLOOKUP(L28,'Standards Male'!E$34:J$45,4,FALSE),'Standards Male'!H$33,IF(I28&lt;=VLOOKUP(L28,'Standards Male'!E$34:J$45,5,FALSE),'Standards Male'!I$33,IF(I28&lt;=VLOOKUP(L28,'Standards Male'!E$34:J$45,6,FALSE),'Standards Male'!J$33,'Standards Male'!J$33)))))</f>
        <v>Bronze</v>
      </c>
      <c r="N28" s="23"/>
      <c r="O28" s="326">
        <v>22</v>
      </c>
      <c r="P28" s="476" t="s">
        <v>515</v>
      </c>
      <c r="Q28" s="477">
        <v>1.425925925925926E-2</v>
      </c>
    </row>
    <row r="29" spans="1:17" x14ac:dyDescent="0.45">
      <c r="A29" s="108">
        <v>4</v>
      </c>
      <c r="B29" s="250" t="s">
        <v>75</v>
      </c>
      <c r="C29" s="357">
        <f t="shared" si="0"/>
        <v>1.0289351851851852E-2</v>
      </c>
      <c r="D29" s="111">
        <f t="shared" si="1"/>
        <v>74</v>
      </c>
      <c r="E29" s="450">
        <v>5</v>
      </c>
      <c r="F29" s="456"/>
      <c r="G29" s="108">
        <v>27</v>
      </c>
      <c r="H29" s="250" t="s">
        <v>75</v>
      </c>
      <c r="I29" s="248">
        <v>1.0289351851851852E-2</v>
      </c>
      <c r="J29" s="325">
        <v>74</v>
      </c>
      <c r="K29" s="113">
        <f t="shared" si="2"/>
        <v>5.4876543209876538E-3</v>
      </c>
      <c r="L29" s="113" t="str">
        <f>VLOOKUP(H29,Ages!A$1:J$166,10,FALSE)</f>
        <v>55-59</v>
      </c>
      <c r="M29" s="464" t="str">
        <f>IF(I29&lt;=VLOOKUP(L29,'Standards Male'!E$34:J$45,2,FALSE),'Standards Male'!F$33,IF(I29&lt;=VLOOKUP(L29,'Standards Male'!E$34:J$45,3,FALSE),'Standards Male'!G$33,IF(I29&lt;=VLOOKUP(L29,'Standards Male'!E$34:J$45,4,FALSE),'Standards Male'!H$33,IF(I29&lt;=VLOOKUP(L29,'Standards Male'!E$34:J$45,5,FALSE),'Standards Male'!I$33,IF(I29&lt;=VLOOKUP(L29,'Standards Male'!E$34:J$45,6,FALSE),'Standards Male'!J$33,'Standards Male'!J$33)))))</f>
        <v>Copper</v>
      </c>
      <c r="N29" s="23"/>
      <c r="O29" s="337"/>
      <c r="Q29" s="478"/>
    </row>
    <row r="30" spans="1:17" ht="14.35" x14ac:dyDescent="0.5">
      <c r="A30" s="108">
        <v>5</v>
      </c>
      <c r="B30" s="249" t="s">
        <v>180</v>
      </c>
      <c r="C30" s="357">
        <f t="shared" si="0"/>
        <v>1.0358796296296297E-2</v>
      </c>
      <c r="D30" s="111">
        <f t="shared" si="1"/>
        <v>71</v>
      </c>
      <c r="E30" s="450">
        <v>5</v>
      </c>
      <c r="F30" s="456"/>
      <c r="G30" s="108">
        <v>28</v>
      </c>
      <c r="H30" s="250" t="s">
        <v>86</v>
      </c>
      <c r="I30" s="248">
        <v>1.0335648148148148E-2</v>
      </c>
      <c r="J30" s="325">
        <v>73</v>
      </c>
      <c r="K30" s="113">
        <f t="shared" si="2"/>
        <v>5.5123456790123456E-3</v>
      </c>
      <c r="L30" s="113" t="str">
        <f>VLOOKUP(H30,Ages!A$1:J$166,10,FALSE)</f>
        <v>45-49</v>
      </c>
      <c r="M30" s="464" t="str">
        <f>IF(I30&lt;=VLOOKUP(L30,'Standards Male'!E$34:J$45,2,FALSE),'Standards Male'!F$33,IF(I30&lt;=VLOOKUP(L30,'Standards Male'!E$34:J$45,3,FALSE),'Standards Male'!G$33,IF(I30&lt;=VLOOKUP(L30,'Standards Male'!E$34:J$45,4,FALSE),'Standards Male'!H$33,IF(I30&lt;=VLOOKUP(L30,'Standards Male'!E$34:J$45,5,FALSE),'Standards Male'!I$33,IF(I30&lt;=VLOOKUP(L30,'Standards Male'!E$34:J$45,6,FALSE),'Standards Male'!J$33,'Standards Male'!J$33)))))</f>
        <v>Copper</v>
      </c>
      <c r="N30" s="23"/>
      <c r="O30" s="337"/>
      <c r="P30" s="184" t="s">
        <v>172</v>
      </c>
      <c r="Q30" s="478"/>
    </row>
    <row r="31" spans="1:17" x14ac:dyDescent="0.45">
      <c r="A31" s="242">
        <v>6</v>
      </c>
      <c r="B31" s="251" t="s">
        <v>23</v>
      </c>
      <c r="C31" s="358">
        <f t="shared" si="0"/>
        <v>1.0567129629629629E-2</v>
      </c>
      <c r="D31" s="115">
        <f t="shared" si="1"/>
        <v>70</v>
      </c>
      <c r="E31" s="452">
        <v>5</v>
      </c>
      <c r="F31" s="455"/>
      <c r="G31" s="108">
        <v>29</v>
      </c>
      <c r="H31" s="250" t="s">
        <v>183</v>
      </c>
      <c r="I31" s="248">
        <v>1.0347222222222223E-2</v>
      </c>
      <c r="J31" s="325">
        <v>72</v>
      </c>
      <c r="K31" s="113">
        <f t="shared" si="2"/>
        <v>5.518518518518519E-3</v>
      </c>
      <c r="L31" s="113" t="str">
        <f>VLOOKUP(H31,Ages!A$1:J$166,10,FALSE)</f>
        <v>0-34</v>
      </c>
      <c r="M31" s="464" t="str">
        <f>IF(I31&lt;=VLOOKUP(L31,'Standards Male'!E$34:J$45,2,FALSE),'Standards Male'!F$33,IF(I31&lt;=VLOOKUP(L31,'Standards Male'!E$34:J$45,3,FALSE),'Standards Male'!G$33,IF(I31&lt;=VLOOKUP(L31,'Standards Male'!E$34:J$45,4,FALSE),'Standards Male'!H$33,IF(I31&lt;=VLOOKUP(L31,'Standards Male'!E$34:J$45,5,FALSE),'Standards Male'!I$33,IF(I31&lt;=VLOOKUP(L31,'Standards Male'!E$34:J$45,6,FALSE),'Standards Male'!J$33,'Standards Male'!J$33)))))</f>
        <v>Copper</v>
      </c>
      <c r="N31" s="23"/>
      <c r="O31" s="337"/>
      <c r="P31" s="480" t="s">
        <v>545</v>
      </c>
      <c r="Q31" s="478"/>
    </row>
    <row r="32" spans="1:17" x14ac:dyDescent="0.45">
      <c r="A32" s="243">
        <v>1</v>
      </c>
      <c r="B32" s="299" t="s">
        <v>183</v>
      </c>
      <c r="C32" s="356">
        <f t="shared" si="0"/>
        <v>1.0347222222222223E-2</v>
      </c>
      <c r="D32" s="126">
        <f t="shared" si="1"/>
        <v>72</v>
      </c>
      <c r="E32" s="453">
        <v>6</v>
      </c>
      <c r="F32" s="456"/>
      <c r="G32" s="108">
        <v>30</v>
      </c>
      <c r="H32" s="249" t="s">
        <v>180</v>
      </c>
      <c r="I32" s="248">
        <v>1.0358796296296297E-2</v>
      </c>
      <c r="J32" s="325">
        <v>71</v>
      </c>
      <c r="K32" s="113">
        <f t="shared" si="2"/>
        <v>5.5246913580246915E-3</v>
      </c>
      <c r="L32" s="113" t="str">
        <f>VLOOKUP(H32,Ages!A$1:J$166,10,FALSE)</f>
        <v>40-44</v>
      </c>
      <c r="M32" s="464" t="str">
        <f>IF(I32&lt;=VLOOKUP(L32,'Standards Male'!E$34:J$45,2,FALSE),'Standards Male'!F$33,IF(I32&lt;=VLOOKUP(L32,'Standards Male'!E$34:J$45,3,FALSE),'Standards Male'!G$33,IF(I32&lt;=VLOOKUP(L32,'Standards Male'!E$34:J$45,4,FALSE),'Standards Male'!H$33,IF(I32&lt;=VLOOKUP(L32,'Standards Male'!E$34:J$45,5,FALSE),'Standards Male'!I$33,IF(I32&lt;=VLOOKUP(L32,'Standards Male'!E$34:J$45,6,FALSE),'Standards Male'!J$33,'Standards Male'!J$33)))))</f>
        <v>Copper</v>
      </c>
      <c r="N32" s="23"/>
      <c r="P32" s="479" t="s">
        <v>98</v>
      </c>
    </row>
    <row r="33" spans="1:16" ht="12.75" customHeight="1" x14ac:dyDescent="0.45">
      <c r="A33" s="108">
        <v>2</v>
      </c>
      <c r="B33" s="249" t="s">
        <v>182</v>
      </c>
      <c r="C33" s="357">
        <f t="shared" si="0"/>
        <v>1.0821759259259258E-2</v>
      </c>
      <c r="D33" s="111">
        <f t="shared" si="1"/>
        <v>69</v>
      </c>
      <c r="E33" s="450">
        <v>6</v>
      </c>
      <c r="F33" s="456"/>
      <c r="G33" s="108">
        <v>31</v>
      </c>
      <c r="H33" s="249" t="s">
        <v>23</v>
      </c>
      <c r="I33" s="248">
        <v>1.0567129629629629E-2</v>
      </c>
      <c r="J33" s="325">
        <v>70</v>
      </c>
      <c r="K33" s="113">
        <f t="shared" si="2"/>
        <v>5.6358024691358028E-3</v>
      </c>
      <c r="L33" s="113" t="str">
        <f>VLOOKUP(H33,Ages!A$1:J$166,10,FALSE)</f>
        <v>55-59</v>
      </c>
      <c r="M33" s="464" t="str">
        <f>IF(I33&lt;=VLOOKUP(L33,'Standards Male'!E$34:J$45,2,FALSE),'Standards Male'!F$33,IF(I33&lt;=VLOOKUP(L33,'Standards Male'!E$34:J$45,3,FALSE),'Standards Male'!G$33,IF(I33&lt;=VLOOKUP(L33,'Standards Male'!E$34:J$45,4,FALSE),'Standards Male'!H$33,IF(I33&lt;=VLOOKUP(L33,'Standards Male'!E$34:J$45,5,FALSE),'Standards Male'!I$33,IF(I33&lt;=VLOOKUP(L33,'Standards Male'!E$34:J$45,6,FALSE),'Standards Male'!J$33,'Standards Male'!J$33)))))</f>
        <v>Copper</v>
      </c>
      <c r="N33" s="23"/>
      <c r="P33" s="307" t="s">
        <v>63</v>
      </c>
    </row>
    <row r="34" spans="1:16" ht="12.75" customHeight="1" x14ac:dyDescent="0.45">
      <c r="A34" s="108">
        <v>3</v>
      </c>
      <c r="B34" s="250" t="s">
        <v>12</v>
      </c>
      <c r="C34" s="357">
        <f t="shared" si="0"/>
        <v>1.1215277777777777E-2</v>
      </c>
      <c r="D34" s="111">
        <f t="shared" si="1"/>
        <v>67</v>
      </c>
      <c r="E34" s="450">
        <v>6</v>
      </c>
      <c r="F34" s="456"/>
      <c r="G34" s="108">
        <v>32</v>
      </c>
      <c r="H34" s="249" t="s">
        <v>182</v>
      </c>
      <c r="I34" s="248">
        <v>1.0821759259259258E-2</v>
      </c>
      <c r="J34" s="325">
        <v>69</v>
      </c>
      <c r="K34" s="113">
        <f t="shared" si="2"/>
        <v>5.7716049382716041E-3</v>
      </c>
      <c r="L34" s="113" t="str">
        <f>VLOOKUP(H34,Ages!A$1:J$166,10,FALSE)</f>
        <v>55-59</v>
      </c>
      <c r="M34" s="464" t="str">
        <f>IF(I34&lt;=VLOOKUP(L34,'Standards Male'!E$34:J$45,2,FALSE),'Standards Male'!F$33,IF(I34&lt;=VLOOKUP(L34,'Standards Male'!E$34:J$45,3,FALSE),'Standards Male'!G$33,IF(I34&lt;=VLOOKUP(L34,'Standards Male'!E$34:J$45,4,FALSE),'Standards Male'!H$33,IF(I34&lt;=VLOOKUP(L34,'Standards Male'!E$34:J$45,5,FALSE),'Standards Male'!I$33,IF(I34&lt;=VLOOKUP(L34,'Standards Male'!E$34:J$45,6,FALSE),'Standards Male'!J$33,'Standards Male'!J$33)))))</f>
        <v>Copper</v>
      </c>
      <c r="N34" s="23"/>
      <c r="P34" s="307" t="s">
        <v>33</v>
      </c>
    </row>
    <row r="35" spans="1:16" ht="12.75" customHeight="1" x14ac:dyDescent="0.45">
      <c r="A35" s="108">
        <v>4</v>
      </c>
      <c r="B35" s="249" t="s">
        <v>78</v>
      </c>
      <c r="C35" s="357">
        <f t="shared" si="0"/>
        <v>1.1435185185185185E-2</v>
      </c>
      <c r="D35" s="111">
        <f t="shared" si="1"/>
        <v>65</v>
      </c>
      <c r="E35" s="450">
        <v>6</v>
      </c>
      <c r="F35" s="456"/>
      <c r="G35" s="108">
        <v>33</v>
      </c>
      <c r="H35" s="250" t="s">
        <v>56</v>
      </c>
      <c r="I35" s="248">
        <v>1.0949074074074075E-2</v>
      </c>
      <c r="J35" s="325">
        <v>68</v>
      </c>
      <c r="K35" s="113">
        <f t="shared" ref="K35:K50" si="3">I35/G$1</f>
        <v>5.8395061728395061E-3</v>
      </c>
      <c r="L35" s="113" t="str">
        <f>VLOOKUP(H35,Ages!A$1:J$166,10,FALSE)</f>
        <v>45-49</v>
      </c>
      <c r="M35" s="464" t="str">
        <f>IF(I35&lt;=VLOOKUP(L35,'Standards Male'!E$34:J$45,2,FALSE),'Standards Male'!F$33,IF(I35&lt;=VLOOKUP(L35,'Standards Male'!E$34:J$45,3,FALSE),'Standards Male'!G$33,IF(I35&lt;=VLOOKUP(L35,'Standards Male'!E$34:J$45,4,FALSE),'Standards Male'!H$33,IF(I35&lt;=VLOOKUP(L35,'Standards Male'!E$34:J$45,5,FALSE),'Standards Male'!I$33,IF(I35&lt;=VLOOKUP(L35,'Standards Male'!E$34:J$45,6,FALSE),'Standards Male'!J$33,'Standards Male'!J$33)))))</f>
        <v>Copper</v>
      </c>
      <c r="N35" s="23"/>
      <c r="P35" s="480" t="s">
        <v>11</v>
      </c>
    </row>
    <row r="36" spans="1:16" ht="12.75" customHeight="1" x14ac:dyDescent="0.45">
      <c r="A36" s="242">
        <v>5</v>
      </c>
      <c r="B36" s="300" t="s">
        <v>18</v>
      </c>
      <c r="C36" s="358">
        <f t="shared" si="0"/>
        <v>1.1574074074074073E-2</v>
      </c>
      <c r="D36" s="115">
        <f t="shared" si="1"/>
        <v>63</v>
      </c>
      <c r="E36" s="452">
        <v>6</v>
      </c>
      <c r="F36" s="456"/>
      <c r="G36" s="108">
        <v>34</v>
      </c>
      <c r="H36" s="250" t="s">
        <v>12</v>
      </c>
      <c r="I36" s="248">
        <v>1.1215277777777777E-2</v>
      </c>
      <c r="J36" s="325">
        <v>67</v>
      </c>
      <c r="K36" s="113">
        <f t="shared" si="3"/>
        <v>5.9814814814814809E-3</v>
      </c>
      <c r="L36" s="113" t="str">
        <f>VLOOKUP(H36,Ages!A$1:J$166,10,FALSE)</f>
        <v>75-79</v>
      </c>
      <c r="M36" s="464" t="str">
        <f>IF(I36&lt;=VLOOKUP(L36,'Standards Male'!E$34:J$45,2,FALSE),'Standards Male'!F$33,IF(I36&lt;=VLOOKUP(L36,'Standards Male'!E$34:J$45,3,FALSE),'Standards Male'!G$33,IF(I36&lt;=VLOOKUP(L36,'Standards Male'!E$34:J$45,4,FALSE),'Standards Male'!H$33,IF(I36&lt;=VLOOKUP(L36,'Standards Male'!E$34:J$45,5,FALSE),'Standards Male'!I$33,IF(I36&lt;=VLOOKUP(L36,'Standards Male'!E$34:J$45,6,FALSE),'Standards Male'!J$33,'Standards Male'!J$33)))))</f>
        <v>Silver</v>
      </c>
      <c r="N36" s="23"/>
      <c r="P36" s="307" t="s">
        <v>487</v>
      </c>
    </row>
    <row r="37" spans="1:16" ht="12.75" customHeight="1" x14ac:dyDescent="0.45">
      <c r="A37" s="243">
        <v>1</v>
      </c>
      <c r="B37" s="299" t="s">
        <v>86</v>
      </c>
      <c r="C37" s="356">
        <f t="shared" si="0"/>
        <v>1.0335648148148148E-2</v>
      </c>
      <c r="D37" s="126">
        <f t="shared" si="1"/>
        <v>73</v>
      </c>
      <c r="E37" s="453">
        <v>7</v>
      </c>
      <c r="F37" s="456"/>
      <c r="G37" s="108">
        <v>35</v>
      </c>
      <c r="H37" s="249" t="s">
        <v>119</v>
      </c>
      <c r="I37" s="248">
        <v>1.1238425925925926E-2</v>
      </c>
      <c r="J37" s="325">
        <v>66</v>
      </c>
      <c r="K37" s="113">
        <f t="shared" si="3"/>
        <v>5.9938271604938276E-3</v>
      </c>
      <c r="L37" s="113" t="str">
        <f>VLOOKUP(H37,Ages!A$1:J$166,10,FALSE)</f>
        <v>45-49</v>
      </c>
      <c r="M37" s="464" t="str">
        <f>IF(I37&lt;=VLOOKUP(L37,'Standards Male'!E$34:J$45,2,FALSE),'Standards Male'!F$33,IF(I37&lt;=VLOOKUP(L37,'Standards Male'!E$34:J$45,3,FALSE),'Standards Male'!G$33,IF(I37&lt;=VLOOKUP(L37,'Standards Male'!E$34:J$45,4,FALSE),'Standards Male'!H$33,IF(I37&lt;=VLOOKUP(L37,'Standards Male'!E$34:J$45,5,FALSE),'Standards Male'!I$33,IF(I37&lt;=VLOOKUP(L37,'Standards Male'!E$34:J$45,6,FALSE),'Standards Male'!J$33,'Standards Male'!J$33)))))</f>
        <v>Copper</v>
      </c>
      <c r="N37" s="23"/>
      <c r="P37" s="480" t="s">
        <v>546</v>
      </c>
    </row>
    <row r="38" spans="1:16" ht="12.75" customHeight="1" x14ac:dyDescent="0.45">
      <c r="A38" s="108">
        <v>2</v>
      </c>
      <c r="B38" s="250" t="s">
        <v>56</v>
      </c>
      <c r="C38" s="357">
        <f t="shared" si="0"/>
        <v>1.0949074074074075E-2</v>
      </c>
      <c r="D38" s="111">
        <f t="shared" si="1"/>
        <v>68</v>
      </c>
      <c r="E38" s="450">
        <v>7</v>
      </c>
      <c r="F38" s="456"/>
      <c r="G38" s="108">
        <v>36</v>
      </c>
      <c r="H38" s="249" t="s">
        <v>78</v>
      </c>
      <c r="I38" s="248">
        <v>1.1435185185185185E-2</v>
      </c>
      <c r="J38" s="325">
        <v>65</v>
      </c>
      <c r="K38" s="113">
        <f t="shared" si="3"/>
        <v>6.0987654320987655E-3</v>
      </c>
      <c r="L38" s="113" t="str">
        <f>VLOOKUP(H38,Ages!A$1:J$166,10,FALSE)</f>
        <v>70-74</v>
      </c>
      <c r="M38" s="464" t="str">
        <f>IF(I38&lt;=VLOOKUP(L38,'Standards Male'!E$34:J$45,2,FALSE),'Standards Male'!F$33,IF(I38&lt;=VLOOKUP(L38,'Standards Male'!E$34:J$45,3,FALSE),'Standards Male'!G$33,IF(I38&lt;=VLOOKUP(L38,'Standards Male'!E$34:J$45,4,FALSE),'Standards Male'!H$33,IF(I38&lt;=VLOOKUP(L38,'Standards Male'!E$34:J$45,5,FALSE),'Standards Male'!I$33,IF(I38&lt;=VLOOKUP(L38,'Standards Male'!E$34:J$45,6,FALSE),'Standards Male'!J$33,'Standards Male'!J$33)))))</f>
        <v>Bronze</v>
      </c>
      <c r="N38" s="23"/>
    </row>
    <row r="39" spans="1:16" x14ac:dyDescent="0.45">
      <c r="A39" s="108">
        <v>3</v>
      </c>
      <c r="B39" s="249" t="s">
        <v>119</v>
      </c>
      <c r="C39" s="357">
        <f t="shared" si="0"/>
        <v>1.1238425925925926E-2</v>
      </c>
      <c r="D39" s="111">
        <f t="shared" si="1"/>
        <v>66</v>
      </c>
      <c r="E39" s="457">
        <v>7</v>
      </c>
      <c r="F39" s="458"/>
      <c r="G39" s="108">
        <v>37</v>
      </c>
      <c r="H39" s="250" t="s">
        <v>153</v>
      </c>
      <c r="I39" s="248">
        <v>1.150462962962963E-2</v>
      </c>
      <c r="J39" s="325">
        <v>64</v>
      </c>
      <c r="K39" s="113">
        <f t="shared" si="3"/>
        <v>6.1358024691358032E-3</v>
      </c>
      <c r="L39" s="113" t="str">
        <f>VLOOKUP(H39,Ages!A$1:J$166,10,FALSE)</f>
        <v>0-34</v>
      </c>
      <c r="M39" s="464" t="str">
        <f>IF(I39&lt;=VLOOKUP(L39,'Standards Male'!E$34:J$45,2,FALSE),'Standards Male'!F$33,IF(I39&lt;=VLOOKUP(L39,'Standards Male'!E$34:J$45,3,FALSE),'Standards Male'!G$33,IF(I39&lt;=VLOOKUP(L39,'Standards Male'!E$34:J$45,4,FALSE),'Standards Male'!H$33,IF(I39&lt;=VLOOKUP(L39,'Standards Male'!E$34:J$45,5,FALSE),'Standards Male'!I$33,IF(I39&lt;=VLOOKUP(L39,'Standards Male'!E$34:J$45,6,FALSE),'Standards Male'!J$33,'Standards Male'!J$33)))))</f>
        <v>Copper</v>
      </c>
    </row>
    <row r="40" spans="1:16" x14ac:dyDescent="0.45">
      <c r="A40" s="108">
        <v>4</v>
      </c>
      <c r="B40" s="249" t="s">
        <v>181</v>
      </c>
      <c r="C40" s="357">
        <f t="shared" si="0"/>
        <v>1.1631944444444445E-2</v>
      </c>
      <c r="D40" s="111">
        <f t="shared" si="1"/>
        <v>61</v>
      </c>
      <c r="E40" s="457">
        <v>7</v>
      </c>
      <c r="F40" s="458"/>
      <c r="G40" s="108">
        <v>38</v>
      </c>
      <c r="H40" s="250" t="s">
        <v>18</v>
      </c>
      <c r="I40" s="248">
        <v>1.1574074074074073E-2</v>
      </c>
      <c r="J40" s="325">
        <v>63</v>
      </c>
      <c r="K40" s="113">
        <f t="shared" si="3"/>
        <v>6.1728395061728392E-3</v>
      </c>
      <c r="L40" s="113" t="str">
        <f>VLOOKUP(H40,Ages!A$1:J$166,10,FALSE)</f>
        <v>70-74</v>
      </c>
      <c r="M40" s="464" t="str">
        <f>IF(I40&lt;=VLOOKUP(L40,'Standards Male'!E$34:J$45,2,FALSE),'Standards Male'!F$33,IF(I40&lt;=VLOOKUP(L40,'Standards Male'!E$34:J$45,3,FALSE),'Standards Male'!G$33,IF(I40&lt;=VLOOKUP(L40,'Standards Male'!E$34:J$45,4,FALSE),'Standards Male'!H$33,IF(I40&lt;=VLOOKUP(L40,'Standards Male'!E$34:J$45,5,FALSE),'Standards Male'!I$33,IF(I40&lt;=VLOOKUP(L40,'Standards Male'!E$34:J$45,6,FALSE),'Standards Male'!J$33,'Standards Male'!J$33)))))</f>
        <v>Bronze</v>
      </c>
    </row>
    <row r="41" spans="1:16" x14ac:dyDescent="0.45">
      <c r="A41" s="108">
        <v>5</v>
      </c>
      <c r="B41" s="249" t="s">
        <v>85</v>
      </c>
      <c r="C41" s="357">
        <f t="shared" si="0"/>
        <v>1.1724537037037037E-2</v>
      </c>
      <c r="D41" s="111">
        <f t="shared" si="1"/>
        <v>60</v>
      </c>
      <c r="E41" s="457">
        <v>7</v>
      </c>
      <c r="F41" s="458"/>
      <c r="G41" s="108">
        <v>39</v>
      </c>
      <c r="H41" s="249" t="s">
        <v>100</v>
      </c>
      <c r="I41" s="248">
        <v>1.1620370370370371E-2</v>
      </c>
      <c r="J41" s="325">
        <v>62</v>
      </c>
      <c r="K41" s="113">
        <f t="shared" si="3"/>
        <v>6.197530864197531E-3</v>
      </c>
      <c r="L41" s="113" t="str">
        <f>VLOOKUP(H41,Ages!A$1:J$166,10,FALSE)</f>
        <v>55-59</v>
      </c>
      <c r="M41" s="464" t="str">
        <f>IF(I41&lt;=VLOOKUP(L41,'Standards Male'!E$34:J$45,2,FALSE),'Standards Male'!F$33,IF(I41&lt;=VLOOKUP(L41,'Standards Male'!E$34:J$45,3,FALSE),'Standards Male'!G$33,IF(I41&lt;=VLOOKUP(L41,'Standards Male'!E$34:J$45,4,FALSE),'Standards Male'!H$33,IF(I41&lt;=VLOOKUP(L41,'Standards Male'!E$34:J$45,5,FALSE),'Standards Male'!I$33,IF(I41&lt;=VLOOKUP(L41,'Standards Male'!E$34:J$45,6,FALSE),'Standards Male'!J$33,'Standards Male'!J$33)))))</f>
        <v>Copper</v>
      </c>
    </row>
    <row r="42" spans="1:16" x14ac:dyDescent="0.45">
      <c r="A42" s="108">
        <v>6</v>
      </c>
      <c r="B42" s="461" t="s">
        <v>544</v>
      </c>
      <c r="C42" s="357">
        <f t="shared" si="0"/>
        <v>1.2430555555555556E-2</v>
      </c>
      <c r="D42" s="111">
        <f t="shared" si="1"/>
        <v>59</v>
      </c>
      <c r="E42" s="457">
        <v>7</v>
      </c>
      <c r="F42" s="458"/>
      <c r="G42" s="108">
        <v>40</v>
      </c>
      <c r="H42" s="249" t="s">
        <v>181</v>
      </c>
      <c r="I42" s="248">
        <v>1.1631944444444445E-2</v>
      </c>
      <c r="J42" s="325">
        <v>61</v>
      </c>
      <c r="K42" s="113">
        <f t="shared" si="3"/>
        <v>6.2037037037037035E-3</v>
      </c>
      <c r="L42" s="113" t="str">
        <f>VLOOKUP(H42,Ages!A$1:J$166,10,FALSE)</f>
        <v>45-49</v>
      </c>
      <c r="M42" s="464" t="str">
        <f>IF(I42&lt;=VLOOKUP(L42,'Standards Male'!E$34:J$45,2,FALSE),'Standards Male'!F$33,IF(I42&lt;=VLOOKUP(L42,'Standards Male'!E$34:J$45,3,FALSE),'Standards Male'!G$33,IF(I42&lt;=VLOOKUP(L42,'Standards Male'!E$34:J$45,4,FALSE),'Standards Male'!H$33,IF(I42&lt;=VLOOKUP(L42,'Standards Male'!E$34:J$45,5,FALSE),'Standards Male'!I$33,IF(I42&lt;=VLOOKUP(L42,'Standards Male'!E$34:J$45,6,FALSE),'Standards Male'!J$33,'Standards Male'!J$33)))))</f>
        <v>Copper</v>
      </c>
    </row>
    <row r="43" spans="1:16" x14ac:dyDescent="0.45">
      <c r="A43" s="108">
        <v>7</v>
      </c>
      <c r="B43" s="250" t="s">
        <v>134</v>
      </c>
      <c r="C43" s="357">
        <f t="shared" si="0"/>
        <v>1.2430555555555556E-2</v>
      </c>
      <c r="D43" s="111">
        <f t="shared" si="1"/>
        <v>58</v>
      </c>
      <c r="E43" s="457">
        <v>7</v>
      </c>
      <c r="F43" s="458"/>
      <c r="G43" s="108">
        <v>41</v>
      </c>
      <c r="H43" s="249" t="s">
        <v>85</v>
      </c>
      <c r="I43" s="248">
        <v>1.1724537037037037E-2</v>
      </c>
      <c r="J43" s="325">
        <v>60</v>
      </c>
      <c r="K43" s="113">
        <f t="shared" si="3"/>
        <v>6.2530864197530862E-3</v>
      </c>
      <c r="L43" s="113" t="str">
        <f>VLOOKUP(H43,Ages!A$1:J$166,10,FALSE)</f>
        <v>45-49</v>
      </c>
      <c r="M43" s="464" t="str">
        <f>IF(I43&lt;=VLOOKUP(L43,'Standards Male'!E$34:J$45,2,FALSE),'Standards Male'!F$33,IF(I43&lt;=VLOOKUP(L43,'Standards Male'!E$34:J$45,3,FALSE),'Standards Male'!G$33,IF(I43&lt;=VLOOKUP(L43,'Standards Male'!E$34:J$45,4,FALSE),'Standards Male'!H$33,IF(I43&lt;=VLOOKUP(L43,'Standards Male'!E$34:J$45,5,FALSE),'Standards Male'!I$33,IF(I43&lt;=VLOOKUP(L43,'Standards Male'!E$34:J$45,6,FALSE),'Standards Male'!J$33,'Standards Male'!J$33)))))</f>
        <v>Copper</v>
      </c>
    </row>
    <row r="44" spans="1:16" x14ac:dyDescent="0.45">
      <c r="A44" s="242">
        <v>8</v>
      </c>
      <c r="B44" s="300" t="s">
        <v>462</v>
      </c>
      <c r="C44" s="358">
        <f t="shared" si="0"/>
        <v>1.2615740740740742E-2</v>
      </c>
      <c r="D44" s="115">
        <f t="shared" si="1"/>
        <v>56</v>
      </c>
      <c r="E44" s="459">
        <v>7</v>
      </c>
      <c r="F44" s="458"/>
      <c r="G44" s="108">
        <v>42</v>
      </c>
      <c r="H44" s="461" t="s">
        <v>544</v>
      </c>
      <c r="I44" s="462">
        <v>1.2430555555555556E-2</v>
      </c>
      <c r="J44" s="325">
        <v>59</v>
      </c>
      <c r="K44" s="113">
        <f t="shared" si="3"/>
        <v>6.6296296296296294E-3</v>
      </c>
      <c r="L44" s="113" t="str">
        <f>VLOOKUP(H44,Ages!A$1:J$166,10,FALSE)</f>
        <v>40-44</v>
      </c>
      <c r="M44" s="464" t="str">
        <f>IF(I44&lt;=VLOOKUP(L44,'Standards Male'!E$34:J$45,2,FALSE),'Standards Male'!F$33,IF(I44&lt;=VLOOKUP(L44,'Standards Male'!E$34:J$45,3,FALSE),'Standards Male'!G$33,IF(I44&lt;=VLOOKUP(L44,'Standards Male'!E$34:J$45,4,FALSE),'Standards Male'!H$33,IF(I44&lt;=VLOOKUP(L44,'Standards Male'!E$34:J$45,5,FALSE),'Standards Male'!I$33,IF(I44&lt;=VLOOKUP(L44,'Standards Male'!E$34:J$45,6,FALSE),'Standards Male'!J$33,'Standards Male'!J$33)))))</f>
        <v>Copper</v>
      </c>
    </row>
    <row r="45" spans="1:16" x14ac:dyDescent="0.45">
      <c r="A45" s="243">
        <v>1</v>
      </c>
      <c r="B45" s="299" t="s">
        <v>153</v>
      </c>
      <c r="C45" s="356">
        <f t="shared" si="0"/>
        <v>1.150462962962963E-2</v>
      </c>
      <c r="D45" s="126">
        <f t="shared" si="1"/>
        <v>64</v>
      </c>
      <c r="E45" s="460">
        <v>8</v>
      </c>
      <c r="F45" s="458"/>
      <c r="G45" s="108">
        <v>43</v>
      </c>
      <c r="H45" s="250" t="s">
        <v>134</v>
      </c>
      <c r="I45" s="462">
        <v>1.2430555555555556E-2</v>
      </c>
      <c r="J45" s="325">
        <v>58</v>
      </c>
      <c r="K45" s="113">
        <f t="shared" si="3"/>
        <v>6.6296296296296294E-3</v>
      </c>
      <c r="L45" s="113" t="str">
        <f>VLOOKUP(H45,Ages!A$1:J$166,10,FALSE)</f>
        <v>60-64</v>
      </c>
      <c r="M45" s="464" t="str">
        <f>IF(I45&lt;=VLOOKUP(L45,'Standards Male'!E$34:J$45,2,FALSE),'Standards Male'!F$33,IF(I45&lt;=VLOOKUP(L45,'Standards Male'!E$34:J$45,3,FALSE),'Standards Male'!G$33,IF(I45&lt;=VLOOKUP(L45,'Standards Male'!E$34:J$45,4,FALSE),'Standards Male'!H$33,IF(I45&lt;=VLOOKUP(L45,'Standards Male'!E$34:J$45,5,FALSE),'Standards Male'!I$33,IF(I45&lt;=VLOOKUP(L45,'Standards Male'!E$34:J$45,6,FALSE),'Standards Male'!J$33,'Standards Male'!J$33)))))</f>
        <v>Copper</v>
      </c>
    </row>
    <row r="46" spans="1:16" x14ac:dyDescent="0.45">
      <c r="A46" s="108">
        <v>2</v>
      </c>
      <c r="B46" s="249" t="s">
        <v>100</v>
      </c>
      <c r="C46" s="357">
        <f t="shared" si="0"/>
        <v>1.1620370370370371E-2</v>
      </c>
      <c r="D46" s="111">
        <f t="shared" si="1"/>
        <v>62</v>
      </c>
      <c r="E46" s="457">
        <v>8</v>
      </c>
      <c r="F46" s="458"/>
      <c r="G46" s="108">
        <v>44</v>
      </c>
      <c r="H46" s="307" t="s">
        <v>45</v>
      </c>
      <c r="I46" s="462">
        <v>1.2476851851851852E-2</v>
      </c>
      <c r="J46" s="325">
        <v>57</v>
      </c>
      <c r="K46" s="113">
        <f t="shared" si="3"/>
        <v>6.6543209876543212E-3</v>
      </c>
      <c r="L46" s="113" t="str">
        <f>VLOOKUP(H46,Ages!A$1:J$166,10,FALSE)</f>
        <v>60-64</v>
      </c>
      <c r="M46" s="464" t="str">
        <f>IF(I46&lt;=VLOOKUP(L46,'Standards Male'!E$34:J$45,2,FALSE),'Standards Male'!F$33,IF(I46&lt;=VLOOKUP(L46,'Standards Male'!E$34:J$45,3,FALSE),'Standards Male'!G$33,IF(I46&lt;=VLOOKUP(L46,'Standards Male'!E$34:J$45,4,FALSE),'Standards Male'!H$33,IF(I46&lt;=VLOOKUP(L46,'Standards Male'!E$34:J$45,5,FALSE),'Standards Male'!I$33,IF(I46&lt;=VLOOKUP(L46,'Standards Male'!E$34:J$45,6,FALSE),'Standards Male'!J$33,'Standards Male'!J$33)))))</f>
        <v>Copper</v>
      </c>
    </row>
    <row r="47" spans="1:16" x14ac:dyDescent="0.45">
      <c r="A47" s="242">
        <v>3</v>
      </c>
      <c r="B47" s="300" t="s">
        <v>45</v>
      </c>
      <c r="C47" s="358">
        <f t="shared" si="0"/>
        <v>1.2476851851851852E-2</v>
      </c>
      <c r="D47" s="115">
        <f t="shared" si="1"/>
        <v>57</v>
      </c>
      <c r="E47" s="459">
        <v>8</v>
      </c>
      <c r="F47" s="458"/>
      <c r="G47" s="108">
        <v>45</v>
      </c>
      <c r="H47" s="307" t="s">
        <v>462</v>
      </c>
      <c r="I47" s="462">
        <v>1.2615740740740742E-2</v>
      </c>
      <c r="J47" s="325">
        <v>56</v>
      </c>
      <c r="K47" s="113">
        <f t="shared" si="3"/>
        <v>6.7283950617283957E-3</v>
      </c>
      <c r="L47" s="113" t="str">
        <f>VLOOKUP(H47,Ages!A$1:J$166,10,FALSE)</f>
        <v>0-34</v>
      </c>
      <c r="M47" s="464" t="str">
        <f>IF(I47&lt;=VLOOKUP(L47,'Standards Male'!E$34:J$45,2,FALSE),'Standards Male'!F$33,IF(I47&lt;=VLOOKUP(L47,'Standards Male'!E$34:J$45,3,FALSE),'Standards Male'!G$33,IF(I47&lt;=VLOOKUP(L47,'Standards Male'!E$34:J$45,4,FALSE),'Standards Male'!H$33,IF(I47&lt;=VLOOKUP(L47,'Standards Male'!E$34:J$45,5,FALSE),'Standards Male'!I$33,IF(I47&lt;=VLOOKUP(L47,'Standards Male'!E$34:J$45,6,FALSE),'Standards Male'!J$33,'Standards Male'!J$33)))))</f>
        <v>Copper</v>
      </c>
    </row>
    <row r="48" spans="1:16" x14ac:dyDescent="0.45">
      <c r="A48" s="243">
        <v>1</v>
      </c>
      <c r="B48" s="299" t="s">
        <v>22</v>
      </c>
      <c r="C48" s="356">
        <f t="shared" si="0"/>
        <v>1.3020833333333334E-2</v>
      </c>
      <c r="D48" s="126">
        <f t="shared" si="1"/>
        <v>55</v>
      </c>
      <c r="E48" s="460">
        <v>9</v>
      </c>
      <c r="F48" s="336"/>
      <c r="G48" s="108">
        <v>46</v>
      </c>
      <c r="H48" s="250" t="s">
        <v>22</v>
      </c>
      <c r="I48" s="462">
        <v>1.3020833333333334E-2</v>
      </c>
      <c r="J48" s="325">
        <v>55</v>
      </c>
      <c r="K48" s="113">
        <f t="shared" si="3"/>
        <v>6.9444444444444449E-3</v>
      </c>
      <c r="L48" s="113" t="str">
        <f>VLOOKUP(H47,Ages!A$1:J$166,10,FALSE)</f>
        <v>0-34</v>
      </c>
      <c r="M48" s="464" t="str">
        <f>IF(I48&lt;=VLOOKUP(L48,'Standards Male'!E$34:J$45,2,FALSE),'Standards Male'!F$33,IF(I48&lt;=VLOOKUP(L48,'Standards Male'!E$34:J$45,3,FALSE),'Standards Male'!G$33,IF(I48&lt;=VLOOKUP(L48,'Standards Male'!E$34:J$45,4,FALSE),'Standards Male'!H$33,IF(I48&lt;=VLOOKUP(L48,'Standards Male'!E$34:J$45,5,FALSE),'Standards Male'!I$33,IF(I48&lt;=VLOOKUP(L48,'Standards Male'!E$34:J$45,6,FALSE),'Standards Male'!J$33,'Standards Male'!J$33)))))</f>
        <v>Copper</v>
      </c>
    </row>
    <row r="49" spans="1:13" x14ac:dyDescent="0.45">
      <c r="A49" s="108">
        <v>2</v>
      </c>
      <c r="B49" s="250" t="s">
        <v>25</v>
      </c>
      <c r="C49" s="357">
        <f t="shared" si="0"/>
        <v>1.3865740740740741E-2</v>
      </c>
      <c r="D49" s="111">
        <f t="shared" si="1"/>
        <v>54</v>
      </c>
      <c r="E49" s="469">
        <v>9</v>
      </c>
      <c r="F49" s="336"/>
      <c r="G49" s="108">
        <v>47</v>
      </c>
      <c r="H49" s="250" t="s">
        <v>25</v>
      </c>
      <c r="I49" s="462">
        <v>1.3865740740740741E-2</v>
      </c>
      <c r="J49" s="325">
        <v>54</v>
      </c>
      <c r="K49" s="113">
        <f t="shared" si="3"/>
        <v>7.3950617283950618E-3</v>
      </c>
      <c r="L49" s="113" t="str">
        <f>VLOOKUP(H49,Ages!A$1:J$166,10,FALSE)</f>
        <v>60-64</v>
      </c>
      <c r="M49" s="464" t="str">
        <f>IF(I49&lt;=VLOOKUP(L49,'Standards Male'!E$34:J$45,2,FALSE),'Standards Male'!F$33,IF(I49&lt;=VLOOKUP(L49,'Standards Male'!E$34:J$45,3,FALSE),'Standards Male'!G$33,IF(I49&lt;=VLOOKUP(L49,'Standards Male'!E$34:J$45,4,FALSE),'Standards Male'!H$33,IF(I49&lt;=VLOOKUP(L49,'Standards Male'!E$34:J$45,5,FALSE),'Standards Male'!I$33,IF(I49&lt;=VLOOKUP(L49,'Standards Male'!E$34:J$45,6,FALSE),'Standards Male'!J$33,'Standards Male'!J$33)))))</f>
        <v>Copper</v>
      </c>
    </row>
    <row r="50" spans="1:13" ht="14.35" x14ac:dyDescent="0.5">
      <c r="A50" s="108">
        <v>3</v>
      </c>
      <c r="B50" s="360" t="s">
        <v>515</v>
      </c>
      <c r="C50" s="357">
        <f t="shared" si="0"/>
        <v>1.425925925925926E-2</v>
      </c>
      <c r="D50" s="111">
        <f t="shared" si="1"/>
        <v>53</v>
      </c>
      <c r="E50" s="457">
        <v>9</v>
      </c>
      <c r="F50" s="336"/>
      <c r="G50" s="108">
        <v>48</v>
      </c>
      <c r="H50" s="360" t="s">
        <v>515</v>
      </c>
      <c r="I50" s="462">
        <v>1.425925925925926E-2</v>
      </c>
      <c r="J50" s="325">
        <v>53</v>
      </c>
      <c r="K50" s="113">
        <f t="shared" si="3"/>
        <v>7.6049382716049385E-3</v>
      </c>
      <c r="L50" s="113" t="str">
        <f>VLOOKUP(H50,Ages!A$1:J$166,10,FALSE)</f>
        <v>40-44</v>
      </c>
      <c r="M50" s="464" t="str">
        <f>IF(I50&lt;=VLOOKUP(L50,'Standards Male'!E$34:J$45,2,FALSE),'Standards Male'!F$33,IF(I50&lt;=VLOOKUP(L50,'Standards Male'!E$34:J$45,3,FALSE),'Standards Male'!G$33,IF(I50&lt;=VLOOKUP(L50,'Standards Male'!E$34:J$45,4,FALSE),'Standards Male'!H$33,IF(I50&lt;=VLOOKUP(L50,'Standards Male'!E$34:J$45,5,FALSE),'Standards Male'!I$33,IF(I50&lt;=VLOOKUP(L50,'Standards Male'!E$34:J$45,6,FALSE),'Standards Male'!J$33,'Standards Male'!J$33)))))</f>
        <v>Copper</v>
      </c>
    </row>
    <row r="51" spans="1:13" x14ac:dyDescent="0.45">
      <c r="A51" s="242">
        <v>4</v>
      </c>
      <c r="B51" s="468" t="s">
        <v>157</v>
      </c>
      <c r="C51" s="357">
        <f t="shared" si="0"/>
        <v>1.5486111111111112E-2</v>
      </c>
      <c r="D51" s="111">
        <f t="shared" si="1"/>
        <v>50</v>
      </c>
      <c r="E51" s="457">
        <v>9</v>
      </c>
      <c r="F51" s="336"/>
      <c r="G51" s="108">
        <v>49</v>
      </c>
      <c r="H51" s="250" t="s">
        <v>43</v>
      </c>
      <c r="I51" s="353">
        <v>1.4687499999999999E-2</v>
      </c>
      <c r="J51" s="325">
        <v>52</v>
      </c>
      <c r="K51" s="113">
        <f t="shared" ref="K51:K53" si="4">I51/G$1</f>
        <v>7.8333333333333328E-3</v>
      </c>
      <c r="L51" s="113" t="str">
        <f>VLOOKUP(H51,Ages!A$1:J$166,10,FALSE)</f>
        <v>60-64</v>
      </c>
      <c r="M51" s="464" t="str">
        <f>IF(I51&lt;=VLOOKUP(L51,'Standards Male'!E$34:J$45,2,FALSE),'Standards Male'!F$33,IF(I51&lt;=VLOOKUP(L51,'Standards Male'!E$34:J$45,3,FALSE),'Standards Male'!G$33,IF(I51&lt;=VLOOKUP(L51,'Standards Male'!E$34:J$45,4,FALSE),'Standards Male'!H$33,IF(I51&lt;=VLOOKUP(L51,'Standards Male'!E$34:J$45,5,FALSE),'Standards Male'!I$33,IF(I51&lt;=VLOOKUP(L51,'Standards Male'!E$34:J$45,6,FALSE),'Standards Male'!J$33,'Standards Male'!J$33)))))</f>
        <v>Copper</v>
      </c>
    </row>
    <row r="52" spans="1:13" x14ac:dyDescent="0.45">
      <c r="A52" s="243">
        <v>1</v>
      </c>
      <c r="B52" s="299" t="s">
        <v>43</v>
      </c>
      <c r="C52" s="356">
        <f t="shared" si="0"/>
        <v>1.4687499999999999E-2</v>
      </c>
      <c r="D52" s="126">
        <f t="shared" si="1"/>
        <v>52</v>
      </c>
      <c r="E52" s="460">
        <v>10</v>
      </c>
      <c r="F52" s="336"/>
      <c r="G52" s="108">
        <v>50</v>
      </c>
      <c r="H52" s="467" t="s">
        <v>21</v>
      </c>
      <c r="I52" s="353">
        <v>1.5474537037037037E-2</v>
      </c>
      <c r="J52" s="325">
        <v>51</v>
      </c>
      <c r="K52" s="113">
        <f t="shared" si="4"/>
        <v>8.2530864197530862E-3</v>
      </c>
      <c r="L52" s="113" t="str">
        <f>VLOOKUP(H52,Ages!A$1:J$166,10,FALSE)</f>
        <v>75-79</v>
      </c>
      <c r="M52" s="464" t="str">
        <f>IF(I52&lt;=VLOOKUP(L52,'Standards Male'!E$34:J$45,2,FALSE),'Standards Male'!F$33,IF(I52&lt;=VLOOKUP(L52,'Standards Male'!E$34:J$45,3,FALSE),'Standards Male'!G$33,IF(I52&lt;=VLOOKUP(L52,'Standards Male'!E$34:J$45,4,FALSE),'Standards Male'!H$33,IF(I52&lt;=VLOOKUP(L52,'Standards Male'!E$34:J$45,5,FALSE),'Standards Male'!I$33,IF(I52&lt;=VLOOKUP(L52,'Standards Male'!E$34:J$45,6,FALSE),'Standards Male'!J$33,'Standards Male'!J$33)))))</f>
        <v>Copper</v>
      </c>
    </row>
    <row r="53" spans="1:13" x14ac:dyDescent="0.45">
      <c r="A53" s="242">
        <v>2</v>
      </c>
      <c r="B53" s="468" t="s">
        <v>21</v>
      </c>
      <c r="C53" s="358">
        <f t="shared" si="0"/>
        <v>1.5474537037037037E-2</v>
      </c>
      <c r="D53" s="115">
        <f t="shared" si="1"/>
        <v>51</v>
      </c>
      <c r="E53" s="459">
        <v>10</v>
      </c>
      <c r="F53" s="336"/>
      <c r="G53" s="242">
        <v>51</v>
      </c>
      <c r="H53" s="468" t="s">
        <v>157</v>
      </c>
      <c r="I53" s="354">
        <v>1.5486111111111112E-2</v>
      </c>
      <c r="J53" s="325">
        <v>50</v>
      </c>
      <c r="K53" s="245">
        <f t="shared" si="4"/>
        <v>8.2592592592592596E-3</v>
      </c>
      <c r="L53" s="245" t="str">
        <f>VLOOKUP(H53,Ages!A$1:J$166,10,FALSE)</f>
        <v>65-69</v>
      </c>
      <c r="M53" s="465" t="str">
        <f>IF(I53&lt;=VLOOKUP(L53,'Standards Male'!E$34:J$45,2,FALSE),'Standards Male'!F$33,IF(I53&lt;=VLOOKUP(L53,'Standards Male'!E$34:J$45,3,FALSE),'Standards Male'!G$33,IF(I53&lt;=VLOOKUP(L53,'Standards Male'!E$34:J$45,4,FALSE),'Standards Male'!H$33,IF(I53&lt;=VLOOKUP(L53,'Standards Male'!E$34:J$45,5,FALSE),'Standards Male'!I$33,IF(I53&lt;=VLOOKUP(L53,'Standards Male'!E$34:J$45,6,FALSE),'Standards Male'!J$33,'Standards Male'!J$33)))))</f>
        <v>Copper</v>
      </c>
    </row>
    <row r="54" spans="1:13" x14ac:dyDescent="0.45">
      <c r="B54" s="132"/>
      <c r="H54" s="132"/>
    </row>
    <row r="59" spans="1:13" x14ac:dyDescent="0.45">
      <c r="B59" s="132"/>
      <c r="H59" s="132"/>
    </row>
    <row r="63" spans="1:13" x14ac:dyDescent="0.45">
      <c r="B63" s="132"/>
      <c r="H63" s="132"/>
    </row>
    <row r="64" spans="1:13" x14ac:dyDescent="0.45">
      <c r="B64" s="132"/>
      <c r="H64" s="132"/>
    </row>
    <row r="65" spans="2:8" x14ac:dyDescent="0.45">
      <c r="B65" s="132"/>
      <c r="H65" s="132"/>
    </row>
    <row r="66" spans="2:8" x14ac:dyDescent="0.45">
      <c r="B66" s="132"/>
      <c r="H66" s="132"/>
    </row>
    <row r="68" spans="2:8" x14ac:dyDescent="0.45">
      <c r="B68" s="132"/>
      <c r="H68" s="132"/>
    </row>
    <row r="70" spans="2:8" x14ac:dyDescent="0.45">
      <c r="B70" s="3"/>
      <c r="H70" s="3"/>
    </row>
    <row r="71" spans="2:8" x14ac:dyDescent="0.45">
      <c r="B71" s="3"/>
      <c r="H71" s="3"/>
    </row>
    <row r="72" spans="2:8" x14ac:dyDescent="0.45">
      <c r="B72" s="3"/>
      <c r="H72" s="3"/>
    </row>
    <row r="73" spans="2:8" x14ac:dyDescent="0.45">
      <c r="B73" s="3"/>
      <c r="H73" s="3"/>
    </row>
    <row r="74" spans="2:8" x14ac:dyDescent="0.45">
      <c r="B74" s="3"/>
      <c r="H74" s="3"/>
    </row>
    <row r="75" spans="2:8" x14ac:dyDescent="0.45">
      <c r="B75" s="3"/>
      <c r="H75" s="3"/>
    </row>
    <row r="76" spans="2:8" x14ac:dyDescent="0.45">
      <c r="B76" s="3"/>
      <c r="H76" s="3"/>
    </row>
    <row r="77" spans="2:8" x14ac:dyDescent="0.45">
      <c r="B77" s="3"/>
      <c r="H77" s="3"/>
    </row>
    <row r="78" spans="2:8" x14ac:dyDescent="0.45">
      <c r="B78" s="3"/>
      <c r="H78" s="3"/>
    </row>
    <row r="79" spans="2:8" x14ac:dyDescent="0.45">
      <c r="B79" s="3"/>
      <c r="H79" s="3"/>
    </row>
    <row r="80" spans="2:8" x14ac:dyDescent="0.45">
      <c r="B80" s="3"/>
      <c r="H80" s="3"/>
    </row>
    <row r="81" spans="2:8" x14ac:dyDescent="0.45">
      <c r="B81" s="3"/>
      <c r="H81" s="3"/>
    </row>
    <row r="82" spans="2:8" x14ac:dyDescent="0.45">
      <c r="B82" s="3"/>
      <c r="H82" s="3"/>
    </row>
    <row r="83" spans="2:8" x14ac:dyDescent="0.45">
      <c r="B83" s="3"/>
      <c r="H83" s="3"/>
    </row>
    <row r="84" spans="2:8" x14ac:dyDescent="0.45">
      <c r="B84" s="3"/>
      <c r="H84" s="3"/>
    </row>
    <row r="85" spans="2:8" x14ac:dyDescent="0.45">
      <c r="B85" s="3"/>
      <c r="H85" s="3"/>
    </row>
    <row r="86" spans="2:8" x14ac:dyDescent="0.45">
      <c r="B86" s="3"/>
      <c r="H86" s="3"/>
    </row>
    <row r="87" spans="2:8" x14ac:dyDescent="0.45">
      <c r="B87" s="3"/>
      <c r="H87" s="3"/>
    </row>
    <row r="88" spans="2:8" x14ac:dyDescent="0.45">
      <c r="B88" s="3"/>
      <c r="H88" s="3"/>
    </row>
    <row r="89" spans="2:8" x14ac:dyDescent="0.45">
      <c r="B89" s="3"/>
      <c r="H89" s="3"/>
    </row>
    <row r="90" spans="2:8" x14ac:dyDescent="0.45">
      <c r="B90" s="3"/>
      <c r="H90" s="3"/>
    </row>
    <row r="91" spans="2:8" x14ac:dyDescent="0.45">
      <c r="B91" s="3"/>
      <c r="H91" s="3"/>
    </row>
    <row r="92" spans="2:8" x14ac:dyDescent="0.45">
      <c r="B92" s="3"/>
      <c r="H92" s="3"/>
    </row>
    <row r="93" spans="2:8" x14ac:dyDescent="0.45">
      <c r="B93" s="3"/>
      <c r="H93" s="3"/>
    </row>
    <row r="94" spans="2:8" x14ac:dyDescent="0.45">
      <c r="B94" s="3"/>
      <c r="H94" s="3"/>
    </row>
    <row r="95" spans="2:8" x14ac:dyDescent="0.45">
      <c r="B95" s="3"/>
      <c r="H95" s="3"/>
    </row>
  </sheetData>
  <pageMargins left="0.75" right="0.75" top="1" bottom="1" header="0.5" footer="0.5"/>
  <pageSetup paperSize="9" scale="45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6FD25-9F70-4B98-92A7-F7D2AE8003CA}">
  <dimension ref="A1:Q97"/>
  <sheetViews>
    <sheetView showGridLines="0" zoomScaleNormal="100" workbookViewId="0">
      <selection activeCell="H3" sqref="H3:H50"/>
    </sheetView>
  </sheetViews>
  <sheetFormatPr defaultColWidth="13.5859375" defaultRowHeight="13" x14ac:dyDescent="0.45"/>
  <cols>
    <col min="1" max="1" width="4.46875" style="316" customWidth="1"/>
    <col min="2" max="2" width="15.17578125" style="307" customWidth="1"/>
    <col min="3" max="3" width="7.703125" style="342" customWidth="1"/>
    <col min="4" max="4" width="6.17578125" style="316" bestFit="1" customWidth="1"/>
    <col min="5" max="5" width="4.1171875" style="336" customWidth="1"/>
    <col min="6" max="6" width="1.17578125" style="336" customWidth="1"/>
    <col min="7" max="7" width="5.41015625" style="316" bestFit="1" customWidth="1"/>
    <col min="8" max="8" width="17" style="307" bestFit="1" customWidth="1"/>
    <col min="9" max="9" width="9.1171875" style="340" bestFit="1" customWidth="1"/>
    <col min="10" max="10" width="6.17578125" style="316" bestFit="1" customWidth="1"/>
    <col min="11" max="11" width="8.05859375" style="341" customWidth="1"/>
    <col min="12" max="12" width="4.64453125" style="341" customWidth="1"/>
    <col min="13" max="13" width="8.41015625" style="341" customWidth="1"/>
    <col min="14" max="14" width="19.5859375" style="307" customWidth="1"/>
    <col min="15" max="15" width="4.64453125" style="307" customWidth="1"/>
    <col min="16" max="16" width="13.64453125" style="307" customWidth="1"/>
    <col min="17" max="17" width="7.703125" style="307" customWidth="1"/>
    <col min="18" max="18" width="1.9375" style="307" customWidth="1"/>
    <col min="19" max="16384" width="13.5859375" style="307"/>
  </cols>
  <sheetData>
    <row r="1" spans="1:17" s="304" customFormat="1" ht="19.5" customHeight="1" x14ac:dyDescent="0.4">
      <c r="A1" s="496" t="s">
        <v>460</v>
      </c>
      <c r="B1" s="497"/>
      <c r="C1" s="497"/>
      <c r="D1" s="497"/>
      <c r="E1" s="497"/>
      <c r="F1" s="301"/>
      <c r="G1" s="302">
        <v>1.875</v>
      </c>
      <c r="H1" s="303" t="s">
        <v>466</v>
      </c>
      <c r="I1" s="346">
        <v>45924</v>
      </c>
      <c r="J1" s="301"/>
      <c r="L1" s="302"/>
      <c r="M1" s="302"/>
    </row>
    <row r="2" spans="1:17" s="316" customFormat="1" x14ac:dyDescent="0.45">
      <c r="A2" s="310" t="s">
        <v>5</v>
      </c>
      <c r="B2" s="310" t="s">
        <v>6</v>
      </c>
      <c r="C2" s="311" t="s">
        <v>0</v>
      </c>
      <c r="D2" s="312" t="s">
        <v>1</v>
      </c>
      <c r="E2" s="313" t="s">
        <v>41</v>
      </c>
      <c r="F2" s="314"/>
      <c r="G2" s="315" t="s">
        <v>5</v>
      </c>
      <c r="H2" s="305" t="s">
        <v>459</v>
      </c>
      <c r="I2" s="305" t="s">
        <v>0</v>
      </c>
      <c r="J2" s="315" t="s">
        <v>1</v>
      </c>
      <c r="K2" s="305" t="s">
        <v>171</v>
      </c>
      <c r="L2" s="305" t="s">
        <v>226</v>
      </c>
      <c r="M2" s="305" t="s">
        <v>227</v>
      </c>
      <c r="O2" s="317" t="s">
        <v>5</v>
      </c>
      <c r="P2" s="317" t="s">
        <v>145</v>
      </c>
      <c r="Q2" s="318" t="s">
        <v>0</v>
      </c>
    </row>
    <row r="3" spans="1:17" ht="12.75" customHeight="1" x14ac:dyDescent="0.5">
      <c r="A3" s="124">
        <v>1</v>
      </c>
      <c r="B3" s="247" t="s">
        <v>151</v>
      </c>
      <c r="C3" s="356" t="e">
        <f>VLOOKUP($B3,$H$2:$J$50,2,FALSE)</f>
        <v>#N/A</v>
      </c>
      <c r="D3" s="126" t="e">
        <f>VLOOKUP($B3,$H$2:$J$50,3,FALSE)</f>
        <v>#N/A</v>
      </c>
      <c r="E3" s="127">
        <v>1</v>
      </c>
      <c r="F3" s="319"/>
      <c r="G3" s="243">
        <v>1</v>
      </c>
      <c r="H3" s="247"/>
      <c r="I3" s="350">
        <v>7.3148148148148148E-3</v>
      </c>
      <c r="J3" s="320"/>
      <c r="K3" s="121">
        <f t="shared" ref="K3:K47" si="0">I3/G$1</f>
        <v>3.9012345679012347E-3</v>
      </c>
      <c r="L3" s="121" t="e">
        <f>VLOOKUP(H3,Ages!A$1:J$166,10,FALSE)</f>
        <v>#N/A</v>
      </c>
      <c r="M3" s="347" t="e">
        <f>IF(I3&lt;=VLOOKUP(L3,'Standards Male'!E$34:J$45,2,FALSE),'Standards Male'!F$33,IF(I3&lt;=VLOOKUP(L3,'Standards Male'!E$34:J$45,3,FALSE),'Standards Male'!G$33,IF(I3&lt;=VLOOKUP(L3,'Standards Male'!E$34:J$45,4,FALSE),'Standards Male'!H$33,IF(I3&lt;=VLOOKUP(L3,'Standards Male'!E$34:J$45,5,FALSE),'Standards Male'!I$33,IF(I3&lt;=VLOOKUP(L3,'Standards Male'!E$34:J$45,6,FALSE),'Standards Male'!J$33,'Standards Male'!J$33)))))</f>
        <v>#N/A</v>
      </c>
      <c r="N3" s="309"/>
      <c r="O3" s="321">
        <v>1</v>
      </c>
      <c r="P3" s="322" t="s">
        <v>156</v>
      </c>
      <c r="Q3" s="323">
        <v>3.3715277777777775E-2</v>
      </c>
    </row>
    <row r="4" spans="1:17" ht="14.35" x14ac:dyDescent="0.5">
      <c r="A4" s="109">
        <v>2</v>
      </c>
      <c r="B4" s="249" t="s">
        <v>160</v>
      </c>
      <c r="C4" s="357" t="e">
        <f t="shared" ref="C4:C50" si="1">VLOOKUP($B4,$H$2:$J$50,2,FALSE)</f>
        <v>#N/A</v>
      </c>
      <c r="D4" s="111" t="e">
        <f t="shared" ref="D4:D50" si="2">VLOOKUP($B4,$H$2:$J$50,3,FALSE)</f>
        <v>#N/A</v>
      </c>
      <c r="E4" s="112">
        <v>1</v>
      </c>
      <c r="F4" s="324"/>
      <c r="G4" s="108">
        <v>2</v>
      </c>
      <c r="H4" s="249"/>
      <c r="I4" s="351">
        <v>7.9629629629629634E-3</v>
      </c>
      <c r="J4" s="325"/>
      <c r="K4" s="113">
        <f t="shared" si="0"/>
        <v>4.2469135802469136E-3</v>
      </c>
      <c r="L4" s="113" t="e">
        <f>VLOOKUP(H4,Ages!A$1:J$166,10,FALSE)</f>
        <v>#N/A</v>
      </c>
      <c r="M4" s="348" t="e">
        <f>IF(I4&lt;=VLOOKUP(L4,'Standards Male'!E$34:J$45,2,FALSE),'Standards Male'!F$33,IF(I4&lt;=VLOOKUP(L4,'Standards Male'!E$34:J$45,3,FALSE),'Standards Male'!G$33,IF(I4&lt;=VLOOKUP(L4,'Standards Male'!E$34:J$45,4,FALSE),'Standards Male'!H$33,IF(I4&lt;=VLOOKUP(L4,'Standards Male'!E$34:J$45,5,FALSE),'Standards Male'!I$33,IF(I4&lt;=VLOOKUP(L4,'Standards Male'!E$34:J$45,6,FALSE),'Standards Male'!J$33,'Standards Male'!J$33)))))</f>
        <v>#N/A</v>
      </c>
      <c r="O4" s="326">
        <v>2</v>
      </c>
      <c r="P4" s="327" t="s">
        <v>189</v>
      </c>
      <c r="Q4" s="328">
        <v>3.4062500000000002E-2</v>
      </c>
    </row>
    <row r="5" spans="1:17" ht="14.35" x14ac:dyDescent="0.5">
      <c r="A5" s="124">
        <v>1</v>
      </c>
      <c r="B5" s="247" t="s">
        <v>184</v>
      </c>
      <c r="C5" s="356" t="e">
        <f t="shared" si="1"/>
        <v>#N/A</v>
      </c>
      <c r="D5" s="126" t="e">
        <f t="shared" si="2"/>
        <v>#N/A</v>
      </c>
      <c r="E5" s="127">
        <v>1</v>
      </c>
      <c r="F5" s="324"/>
      <c r="G5" s="108">
        <v>3</v>
      </c>
      <c r="H5" s="249"/>
      <c r="I5" s="351">
        <v>8.0208333333333329E-3</v>
      </c>
      <c r="J5" s="325"/>
      <c r="K5" s="113">
        <f t="shared" si="0"/>
        <v>4.2777777777777779E-3</v>
      </c>
      <c r="L5" s="113" t="e">
        <f>VLOOKUP(H5,Ages!A$1:J$166,10,FALSE)</f>
        <v>#N/A</v>
      </c>
      <c r="M5" s="348" t="e">
        <f>IF(I5&lt;=VLOOKUP(L5,'Standards Male'!E$34:J$45,2,FALSE),'Standards Male'!F$33,IF(I5&lt;=VLOOKUP(L5,'Standards Male'!E$34:J$45,3,FALSE),'Standards Male'!G$33,IF(I5&lt;=VLOOKUP(L5,'Standards Male'!E$34:J$45,4,FALSE),'Standards Male'!H$33,IF(I5&lt;=VLOOKUP(L5,'Standards Male'!E$34:J$45,5,FALSE),'Standards Male'!I$33,IF(I5&lt;=VLOOKUP(L5,'Standards Male'!E$34:J$45,6,FALSE),'Standards Male'!J$33,'Standards Male'!J$33)))))</f>
        <v>#N/A</v>
      </c>
      <c r="O5" s="326">
        <v>3</v>
      </c>
      <c r="P5" s="327" t="s">
        <v>61</v>
      </c>
      <c r="Q5" s="328">
        <v>3.5347222222222224E-2</v>
      </c>
    </row>
    <row r="6" spans="1:17" ht="14.35" x14ac:dyDescent="0.5">
      <c r="A6" s="109">
        <v>2</v>
      </c>
      <c r="B6" s="249" t="s">
        <v>44</v>
      </c>
      <c r="C6" s="357" t="e">
        <f t="shared" si="1"/>
        <v>#N/A</v>
      </c>
      <c r="D6" s="111" t="e">
        <f t="shared" si="2"/>
        <v>#N/A</v>
      </c>
      <c r="E6" s="112">
        <v>2</v>
      </c>
      <c r="F6" s="324"/>
      <c r="G6" s="108">
        <v>4</v>
      </c>
      <c r="H6" s="249"/>
      <c r="I6" s="351">
        <v>8.067129629629629E-3</v>
      </c>
      <c r="J6" s="325"/>
      <c r="K6" s="113">
        <f t="shared" si="0"/>
        <v>4.3024691358024688E-3</v>
      </c>
      <c r="L6" s="113" t="e">
        <f>VLOOKUP(H6,Ages!A$1:J$166,10,FALSE)</f>
        <v>#N/A</v>
      </c>
      <c r="M6" s="348" t="e">
        <f>IF(I6&lt;=VLOOKUP(L6,'Standards Male'!E$34:J$45,2,FALSE),'Standards Male'!F$33,IF(I6&lt;=VLOOKUP(L6,'Standards Male'!E$34:J$45,3,FALSE),'Standards Male'!G$33,IF(I6&lt;=VLOOKUP(L6,'Standards Male'!E$34:J$45,4,FALSE),'Standards Male'!H$33,IF(I6&lt;=VLOOKUP(L6,'Standards Male'!E$34:J$45,5,FALSE),'Standards Male'!I$33,IF(I6&lt;=VLOOKUP(L6,'Standards Male'!E$34:J$45,6,FALSE),'Standards Male'!J$33,'Standards Male'!J$33)))))</f>
        <v>#N/A</v>
      </c>
      <c r="O6" s="326">
        <v>4</v>
      </c>
      <c r="P6" s="327" t="s">
        <v>75</v>
      </c>
      <c r="Q6" s="328">
        <v>3.6539351851851851E-2</v>
      </c>
    </row>
    <row r="7" spans="1:17" ht="14.35" x14ac:dyDescent="0.5">
      <c r="A7" s="109">
        <v>3</v>
      </c>
      <c r="B7" s="250" t="s">
        <v>118</v>
      </c>
      <c r="C7" s="357" t="e">
        <f t="shared" si="1"/>
        <v>#N/A</v>
      </c>
      <c r="D7" s="111" t="e">
        <f t="shared" si="2"/>
        <v>#N/A</v>
      </c>
      <c r="E7" s="112">
        <v>2</v>
      </c>
      <c r="F7" s="324"/>
      <c r="G7" s="108">
        <v>5</v>
      </c>
      <c r="H7" s="250"/>
      <c r="I7" s="351">
        <v>8.2870370370370372E-3</v>
      </c>
      <c r="J7" s="325"/>
      <c r="K7" s="113">
        <f t="shared" si="0"/>
        <v>4.4197530864197535E-3</v>
      </c>
      <c r="L7" s="113" t="e">
        <f>VLOOKUP(H7,Ages!A$1:J$166,10,FALSE)</f>
        <v>#N/A</v>
      </c>
      <c r="M7" s="348" t="e">
        <f>IF(I7&lt;=VLOOKUP(L7,'Standards Female'!E$34:J$45,2,FALSE),'Standards Female'!F$33,IF(I7&lt;=VLOOKUP(L7,'Standards Female'!E$34:J$45,3,FALSE),'Standards Female'!G$33,IF(I7&lt;=VLOOKUP(L7,'Standards Female'!E$34:J$45,4,FALSE),'Standards Female'!H$33,IF(I7&lt;=VLOOKUP(L7,'Standards Female'!E$34:J$45,5,FALSE),'Standards Female'!I$33,IF(I7&lt;=VLOOKUP(L7,'Standards Female'!E$34:J$45,6,FALSE),'Standards Female'!J$33,'Standards Female'!J$33)))))</f>
        <v>#N/A</v>
      </c>
      <c r="O7" s="326">
        <v>5</v>
      </c>
      <c r="P7" s="327" t="s">
        <v>23</v>
      </c>
      <c r="Q7" s="328">
        <v>3.7916666666666668E-2</v>
      </c>
    </row>
    <row r="8" spans="1:17" ht="14.35" x14ac:dyDescent="0.5">
      <c r="A8" s="128">
        <v>4</v>
      </c>
      <c r="B8" s="251" t="s">
        <v>106</v>
      </c>
      <c r="C8" s="358" t="e">
        <f t="shared" si="1"/>
        <v>#N/A</v>
      </c>
      <c r="D8" s="115" t="e">
        <f t="shared" si="2"/>
        <v>#N/A</v>
      </c>
      <c r="E8" s="129">
        <v>2</v>
      </c>
      <c r="F8" s="324"/>
      <c r="G8" s="108">
        <v>6</v>
      </c>
      <c r="H8" s="249"/>
      <c r="I8" s="351">
        <v>8.3333333333333332E-3</v>
      </c>
      <c r="J8" s="325"/>
      <c r="K8" s="113">
        <f t="shared" si="0"/>
        <v>4.4444444444444444E-3</v>
      </c>
      <c r="L8" s="113" t="e">
        <f>VLOOKUP(H8,Ages!A$1:J$166,10,FALSE)</f>
        <v>#N/A</v>
      </c>
      <c r="M8" s="348" t="e">
        <f>IF(I8&lt;=VLOOKUP(L8,'Standards Male'!E$34:J$45,2,FALSE),'Standards Male'!F$33,IF(I8&lt;=VLOOKUP(L8,'Standards Male'!E$34:J$45,3,FALSE),'Standards Male'!G$33,IF(I8&lt;=VLOOKUP(L8,'Standards Male'!E$34:J$45,4,FALSE),'Standards Male'!H$33,IF(I8&lt;=VLOOKUP(L8,'Standards Male'!E$34:J$45,5,FALSE),'Standards Male'!I$33,IF(I8&lt;=VLOOKUP(L8,'Standards Male'!E$34:J$45,6,FALSE),'Standards Male'!J$33,'Standards Male'!J$33)))))</f>
        <v>#N/A</v>
      </c>
      <c r="O8" s="326">
        <v>6</v>
      </c>
      <c r="P8" s="327" t="s">
        <v>180</v>
      </c>
      <c r="Q8" s="328">
        <v>3.8090277777777778E-2</v>
      </c>
    </row>
    <row r="9" spans="1:17" ht="14.35" x14ac:dyDescent="0.5">
      <c r="A9" s="109">
        <v>1</v>
      </c>
      <c r="B9" s="249" t="s">
        <v>162</v>
      </c>
      <c r="C9" s="357" t="e">
        <f t="shared" si="1"/>
        <v>#N/A</v>
      </c>
      <c r="D9" s="111" t="e">
        <f t="shared" si="2"/>
        <v>#N/A</v>
      </c>
      <c r="E9" s="112">
        <v>3</v>
      </c>
      <c r="F9" s="324"/>
      <c r="G9" s="108">
        <v>7</v>
      </c>
      <c r="H9" s="249"/>
      <c r="I9" s="359">
        <v>8.5069444444444437E-3</v>
      </c>
      <c r="J9" s="325"/>
      <c r="K9" s="113">
        <f t="shared" si="0"/>
        <v>4.5370370370370365E-3</v>
      </c>
      <c r="L9" s="113" t="e">
        <f>VLOOKUP(H9,Ages!A$1:J$166,10,FALSE)</f>
        <v>#N/A</v>
      </c>
      <c r="M9" s="348" t="e">
        <f>IF(I9&lt;=VLOOKUP(L9,'Standards Male'!E$34:J$45,2,FALSE),'Standards Male'!F$33,IF(I9&lt;=VLOOKUP(L9,'Standards Male'!E$34:J$45,3,FALSE),'Standards Male'!G$33,IF(I9&lt;=VLOOKUP(L9,'Standards Male'!E$34:J$45,4,FALSE),'Standards Male'!H$33,IF(I9&lt;=VLOOKUP(L9,'Standards Male'!E$34:J$45,5,FALSE),'Standards Male'!I$33,IF(I9&lt;=VLOOKUP(L9,'Standards Male'!E$34:J$45,6,FALSE),'Standards Male'!J$33,'Standards Male'!J$33)))))</f>
        <v>#N/A</v>
      </c>
      <c r="O9" s="326">
        <v>7</v>
      </c>
      <c r="P9" s="327" t="s">
        <v>11</v>
      </c>
      <c r="Q9" s="328">
        <v>3.847222222222222E-2</v>
      </c>
    </row>
    <row r="10" spans="1:17" ht="14.35" x14ac:dyDescent="0.5">
      <c r="A10" s="108">
        <v>2</v>
      </c>
      <c r="B10" s="249" t="s">
        <v>159</v>
      </c>
      <c r="C10" s="357" t="e">
        <f t="shared" si="1"/>
        <v>#N/A</v>
      </c>
      <c r="D10" s="111" t="e">
        <f t="shared" si="2"/>
        <v>#N/A</v>
      </c>
      <c r="E10" s="112">
        <v>3</v>
      </c>
      <c r="F10" s="319"/>
      <c r="G10" s="108">
        <v>8</v>
      </c>
      <c r="H10" s="249"/>
      <c r="I10" s="359">
        <v>8.5763888888888886E-3</v>
      </c>
      <c r="J10" s="325"/>
      <c r="K10" s="113">
        <f t="shared" si="0"/>
        <v>4.5740740740740742E-3</v>
      </c>
      <c r="L10" s="113" t="e">
        <f>VLOOKUP(H10,Ages!A$1:J$166,10,FALSE)</f>
        <v>#N/A</v>
      </c>
      <c r="M10" s="348" t="e">
        <f>IF(I10&lt;=VLOOKUP(L10,'Standards Male'!E$34:J$45,2,FALSE),'Standards Male'!F$33,IF(I10&lt;=VLOOKUP(L10,'Standards Male'!E$34:J$45,3,FALSE),'Standards Male'!G$33,IF(I10&lt;=VLOOKUP(L10,'Standards Male'!E$34:J$45,4,FALSE),'Standards Male'!H$33,IF(I10&lt;=VLOOKUP(L10,'Standards Male'!E$34:J$45,5,FALSE),'Standards Male'!I$33,IF(I10&lt;=VLOOKUP(L10,'Standards Male'!E$34:J$45,6,FALSE),'Standards Male'!J$33,'Standards Male'!J$33)))))</f>
        <v>#N/A</v>
      </c>
      <c r="O10" s="326">
        <v>8</v>
      </c>
      <c r="P10" s="327" t="s">
        <v>164</v>
      </c>
      <c r="Q10" s="328">
        <v>3.9606481481481479E-2</v>
      </c>
    </row>
    <row r="11" spans="1:17" ht="12.75" customHeight="1" x14ac:dyDescent="0.5">
      <c r="A11" s="243">
        <v>1</v>
      </c>
      <c r="B11" s="247" t="s">
        <v>167</v>
      </c>
      <c r="C11" s="356" t="e">
        <f t="shared" si="1"/>
        <v>#N/A</v>
      </c>
      <c r="D11" s="126" t="e">
        <f t="shared" si="2"/>
        <v>#N/A</v>
      </c>
      <c r="E11" s="127">
        <v>4</v>
      </c>
      <c r="F11" s="324"/>
      <c r="G11" s="108">
        <v>9</v>
      </c>
      <c r="H11" s="249"/>
      <c r="I11" s="359">
        <v>8.6805555555555559E-3</v>
      </c>
      <c r="J11" s="325"/>
      <c r="K11" s="113">
        <f t="shared" si="0"/>
        <v>4.6296296296296302E-3</v>
      </c>
      <c r="L11" s="113" t="e">
        <f>VLOOKUP(H11,Ages!A$1:J$166,10,FALSE)</f>
        <v>#N/A</v>
      </c>
      <c r="M11" s="348" t="e">
        <f>IF(I11&lt;=VLOOKUP(L11,'Standards Male'!E$34:J$45,2,FALSE),'Standards Male'!F$33,IF(I11&lt;=VLOOKUP(L11,'Standards Male'!E$34:J$45,3,FALSE),'Standards Male'!G$33,IF(I11&lt;=VLOOKUP(L11,'Standards Male'!E$34:J$45,4,FALSE),'Standards Male'!H$33,IF(I11&lt;=VLOOKUP(L11,'Standards Male'!E$34:J$45,5,FALSE),'Standards Male'!I$33,IF(I11&lt;=VLOOKUP(L11,'Standards Male'!E$34:J$45,6,FALSE),'Standards Male'!J$33,'Standards Male'!J$33)))))</f>
        <v>#N/A</v>
      </c>
      <c r="O11" s="326">
        <v>9</v>
      </c>
      <c r="P11" s="327" t="s">
        <v>168</v>
      </c>
      <c r="Q11" s="328">
        <v>4.0092592592592589E-2</v>
      </c>
    </row>
    <row r="12" spans="1:17" ht="14.35" x14ac:dyDescent="0.5">
      <c r="A12" s="108">
        <v>2</v>
      </c>
      <c r="B12" s="249" t="s">
        <v>187</v>
      </c>
      <c r="C12" s="357" t="e">
        <f t="shared" si="1"/>
        <v>#N/A</v>
      </c>
      <c r="D12" s="111" t="e">
        <f t="shared" si="2"/>
        <v>#N/A</v>
      </c>
      <c r="E12" s="112">
        <v>4</v>
      </c>
      <c r="F12" s="324"/>
      <c r="G12" s="108">
        <v>10</v>
      </c>
      <c r="H12" s="249"/>
      <c r="I12" s="359">
        <v>8.7615740740740744E-3</v>
      </c>
      <c r="J12" s="325"/>
      <c r="K12" s="113">
        <f t="shared" si="0"/>
        <v>4.6728395061728396E-3</v>
      </c>
      <c r="L12" s="113" t="e">
        <f>VLOOKUP(H12,Ages!A$1:J$166,10,FALSE)</f>
        <v>#N/A</v>
      </c>
      <c r="M12" s="348" t="e">
        <f>IF(I12&lt;=VLOOKUP(L12,'Standards Male'!E$34:J$45,2,FALSE),'Standards Male'!F$33,IF(I12&lt;=VLOOKUP(L12,'Standards Male'!E$34:J$45,3,FALSE),'Standards Male'!G$33,IF(I12&lt;=VLOOKUP(L12,'Standards Male'!E$34:J$45,4,FALSE),'Standards Male'!H$33,IF(I12&lt;=VLOOKUP(L12,'Standards Male'!E$34:J$45,5,FALSE),'Standards Male'!I$33,IF(I12&lt;=VLOOKUP(L12,'Standards Male'!E$34:J$45,6,FALSE),'Standards Male'!J$33,'Standards Male'!J$33)))))</f>
        <v>#N/A</v>
      </c>
      <c r="O12" s="326">
        <v>10</v>
      </c>
      <c r="P12" s="327" t="s">
        <v>100</v>
      </c>
      <c r="Q12" s="328">
        <v>4.0289351851851854E-2</v>
      </c>
    </row>
    <row r="13" spans="1:17" ht="14.35" x14ac:dyDescent="0.5">
      <c r="A13" s="108">
        <v>3</v>
      </c>
      <c r="B13" s="249" t="s">
        <v>156</v>
      </c>
      <c r="C13" s="357" t="e">
        <f t="shared" si="1"/>
        <v>#N/A</v>
      </c>
      <c r="D13" s="111" t="e">
        <f t="shared" si="2"/>
        <v>#N/A</v>
      </c>
      <c r="E13" s="112">
        <v>4</v>
      </c>
      <c r="F13" s="324"/>
      <c r="G13" s="108">
        <v>11</v>
      </c>
      <c r="H13" s="250"/>
      <c r="I13" s="359" t="s">
        <v>461</v>
      </c>
      <c r="J13" s="325"/>
      <c r="K13" s="113">
        <f t="shared" si="0"/>
        <v>4.9444444444444449E-3</v>
      </c>
      <c r="L13" s="113" t="e">
        <f>VLOOKUP(H13,Ages!A$1:J$166,10,FALSE)</f>
        <v>#N/A</v>
      </c>
      <c r="M13" s="348" t="e">
        <f>IF(I13&lt;=VLOOKUP(L13,'Standards Male'!E$34:J$45,2,FALSE),'Standards Male'!F$33,IF(I13&lt;=VLOOKUP(L13,'Standards Male'!E$34:J$45,3,FALSE),'Standards Male'!G$33,IF(I13&lt;=VLOOKUP(L13,'Standards Male'!E$34:J$45,4,FALSE),'Standards Male'!H$33,IF(I13&lt;=VLOOKUP(L13,'Standards Male'!E$34:J$45,5,FALSE),'Standards Male'!I$33,IF(I13&lt;=VLOOKUP(L13,'Standards Male'!E$34:J$45,6,FALSE),'Standards Male'!J$33,'Standards Male'!J$33)))))</f>
        <v>#N/A</v>
      </c>
      <c r="O13" s="326">
        <v>11</v>
      </c>
      <c r="P13" s="327" t="s">
        <v>56</v>
      </c>
      <c r="Q13" s="328">
        <v>4.1539351851851855E-2</v>
      </c>
    </row>
    <row r="14" spans="1:17" ht="14.35" x14ac:dyDescent="0.5">
      <c r="A14" s="108">
        <v>4</v>
      </c>
      <c r="B14" s="249" t="s">
        <v>155</v>
      </c>
      <c r="C14" s="357" t="e">
        <f t="shared" si="1"/>
        <v>#N/A</v>
      </c>
      <c r="D14" s="111" t="e">
        <f t="shared" si="2"/>
        <v>#N/A</v>
      </c>
      <c r="E14" s="112">
        <v>4</v>
      </c>
      <c r="F14" s="324"/>
      <c r="G14" s="108">
        <v>12</v>
      </c>
      <c r="H14" s="249"/>
      <c r="I14" s="351">
        <v>9.3634259259259261E-3</v>
      </c>
      <c r="J14" s="325"/>
      <c r="K14" s="113">
        <f t="shared" si="0"/>
        <v>4.9938271604938276E-3</v>
      </c>
      <c r="L14" s="113" t="e">
        <f>VLOOKUP(H14,Ages!A$1:J$166,10,FALSE)</f>
        <v>#N/A</v>
      </c>
      <c r="M14" s="348" t="e">
        <f>IF(I14&lt;=VLOOKUP(L14,'Standards Female'!E$34:J$45,2,FALSE),'Standards Female'!F$33,IF(I14&lt;=VLOOKUP(L14,'Standards Female'!E$34:J$45,3,FALSE),'Standards Female'!G$33,IF(I14&lt;=VLOOKUP(L14,'Standards Female'!E$34:J$45,4,FALSE),'Standards Female'!H$33,IF(I14&lt;=VLOOKUP(L14,'Standards Female'!E$34:J$45,5,FALSE),'Standards Female'!I$33,IF(I14&lt;=VLOOKUP(L14,'Standards Female'!E$34:J$45,6,FALSE),'Standards Female'!J$33,'Standards Female'!J$33)))))</f>
        <v>#N/A</v>
      </c>
      <c r="O14" s="326">
        <v>12</v>
      </c>
      <c r="P14" s="327" t="s">
        <v>186</v>
      </c>
      <c r="Q14" s="328">
        <v>4.189814814814815E-2</v>
      </c>
    </row>
    <row r="15" spans="1:17" ht="14.35" x14ac:dyDescent="0.5">
      <c r="A15" s="108">
        <v>5</v>
      </c>
      <c r="B15" s="249" t="s">
        <v>175</v>
      </c>
      <c r="C15" s="357" t="e">
        <f t="shared" si="1"/>
        <v>#N/A</v>
      </c>
      <c r="D15" s="111" t="e">
        <f t="shared" si="2"/>
        <v>#N/A</v>
      </c>
      <c r="E15" s="112">
        <v>4</v>
      </c>
      <c r="F15" s="324"/>
      <c r="G15" s="108">
        <v>13</v>
      </c>
      <c r="H15" s="250"/>
      <c r="I15" s="351">
        <v>9.5023148148148141E-3</v>
      </c>
      <c r="J15" s="325"/>
      <c r="K15" s="113">
        <f t="shared" si="0"/>
        <v>5.0679012345679012E-3</v>
      </c>
      <c r="L15" s="113" t="e">
        <f>VLOOKUP(H15,Ages!A$1:J$166,10,FALSE)</f>
        <v>#N/A</v>
      </c>
      <c r="M15" s="348" t="e">
        <f>IF(I15&lt;=VLOOKUP(L15,'Standards Male'!E$34:J$45,2,FALSE),'Standards Male'!F$33,IF(I15&lt;=VLOOKUP(L15,'Standards Male'!E$34:J$45,3,FALSE),'Standards Male'!G$33,IF(I15&lt;=VLOOKUP(L15,'Standards Male'!E$34:J$45,4,FALSE),'Standards Male'!H$33,IF(I15&lt;=VLOOKUP(L15,'Standards Male'!E$34:J$45,5,FALSE),'Standards Male'!I$33,IF(I15&lt;=VLOOKUP(L15,'Standards Male'!E$34:J$45,6,FALSE),'Standards Male'!J$33,'Standards Male'!J$33)))))</f>
        <v>#N/A</v>
      </c>
      <c r="O15" s="326">
        <v>13</v>
      </c>
      <c r="P15" s="327" t="s">
        <v>141</v>
      </c>
      <c r="Q15" s="328">
        <v>4.2152777777777775E-2</v>
      </c>
    </row>
    <row r="16" spans="1:17" ht="14.35" x14ac:dyDescent="0.5">
      <c r="A16" s="242">
        <v>6</v>
      </c>
      <c r="B16" s="251" t="s">
        <v>61</v>
      </c>
      <c r="C16" s="358" t="e">
        <f t="shared" si="1"/>
        <v>#N/A</v>
      </c>
      <c r="D16" s="115" t="e">
        <f t="shared" si="2"/>
        <v>#N/A</v>
      </c>
      <c r="E16" s="129">
        <v>4</v>
      </c>
      <c r="F16" s="319"/>
      <c r="G16" s="108">
        <v>14</v>
      </c>
      <c r="H16" s="249"/>
      <c r="I16" s="351">
        <v>9.8263888888888897E-3</v>
      </c>
      <c r="J16" s="325"/>
      <c r="K16" s="113">
        <f t="shared" si="0"/>
        <v>5.2407407407407411E-3</v>
      </c>
      <c r="L16" s="113" t="e">
        <f>VLOOKUP(H16,Ages!A$1:J$166,10,FALSE)</f>
        <v>#N/A</v>
      </c>
      <c r="M16" s="348" t="e">
        <f>IF(I16&lt;=VLOOKUP(L16,'Standards Male'!E$34:J$45,2,FALSE),'Standards Male'!F$33,IF(I16&lt;=VLOOKUP(L16,'Standards Male'!E$34:J$45,3,FALSE),'Standards Male'!G$33,IF(I16&lt;=VLOOKUP(L16,'Standards Male'!E$34:J$45,4,FALSE),'Standards Male'!H$33,IF(I16&lt;=VLOOKUP(L16,'Standards Male'!E$34:J$45,5,FALSE),'Standards Male'!I$33,IF(I16&lt;=VLOOKUP(L16,'Standards Male'!E$34:J$45,6,FALSE),'Standards Male'!J$33,'Standards Male'!J$33)))))</f>
        <v>#N/A</v>
      </c>
      <c r="O16" s="326">
        <v>14</v>
      </c>
      <c r="P16" s="327" t="s">
        <v>183</v>
      </c>
      <c r="Q16" s="328">
        <v>4.2395833333333334E-2</v>
      </c>
    </row>
    <row r="17" spans="1:17" ht="14.35" x14ac:dyDescent="0.5">
      <c r="A17" s="108">
        <v>1</v>
      </c>
      <c r="B17" s="250" t="s">
        <v>92</v>
      </c>
      <c r="C17" s="357" t="e">
        <f t="shared" si="1"/>
        <v>#N/A</v>
      </c>
      <c r="D17" s="111" t="e">
        <f t="shared" si="2"/>
        <v>#N/A</v>
      </c>
      <c r="E17" s="112">
        <v>5</v>
      </c>
      <c r="F17" s="324"/>
      <c r="G17" s="108">
        <v>15</v>
      </c>
      <c r="H17" s="250"/>
      <c r="I17" s="351">
        <v>9.8842592592592593E-3</v>
      </c>
      <c r="J17" s="325"/>
      <c r="K17" s="113">
        <f t="shared" si="0"/>
        <v>5.2716049382716046E-3</v>
      </c>
      <c r="L17" s="113" t="e">
        <f>VLOOKUP(H17,Ages!A$1:J$166,10,FALSE)</f>
        <v>#N/A</v>
      </c>
      <c r="M17" s="348" t="e">
        <f>IF(I17&lt;=VLOOKUP(L17,'Standards Female'!E$34:J$45,2,FALSE),'Standards Female'!F$33,IF(I17&lt;=VLOOKUP(L17,'Standards Female'!E$34:J$45,3,FALSE),'Standards Female'!G$33,IF(I17&lt;=VLOOKUP(L17,'Standards Female'!E$34:J$45,4,FALSE),'Standards Female'!H$33,IF(I17&lt;=VLOOKUP(L17,'Standards Female'!E$34:J$45,5,FALSE),'Standards Female'!I$33,IF(I17&lt;=VLOOKUP(L17,'Standards Female'!E$34:J$45,6,FALSE),'Standards Female'!J$33,'Standards Female'!J$33)))))</f>
        <v>#N/A</v>
      </c>
      <c r="O17" s="326">
        <v>15</v>
      </c>
      <c r="P17" s="327" t="s">
        <v>222</v>
      </c>
      <c r="Q17" s="328">
        <v>4.3078703703703702E-2</v>
      </c>
    </row>
    <row r="18" spans="1:17" ht="14.35" x14ac:dyDescent="0.5">
      <c r="A18" s="108">
        <v>2</v>
      </c>
      <c r="B18" s="249" t="s">
        <v>19</v>
      </c>
      <c r="C18" s="357" t="e">
        <f t="shared" si="1"/>
        <v>#N/A</v>
      </c>
      <c r="D18" s="111" t="e">
        <f t="shared" si="2"/>
        <v>#N/A</v>
      </c>
      <c r="E18" s="112">
        <v>5</v>
      </c>
      <c r="F18" s="324"/>
      <c r="G18" s="108">
        <v>16</v>
      </c>
      <c r="H18" s="249"/>
      <c r="I18" s="351">
        <v>9.9537037037037042E-3</v>
      </c>
      <c r="J18" s="325"/>
      <c r="K18" s="113">
        <f t="shared" si="0"/>
        <v>5.3086419753086422E-3</v>
      </c>
      <c r="L18" s="113" t="e">
        <f>VLOOKUP(H18,Ages!A$1:J$166,10,FALSE)</f>
        <v>#N/A</v>
      </c>
      <c r="M18" s="348" t="e">
        <f>IF(I18&lt;=VLOOKUP(L18,'Standards Female'!E$34:J$45,2,FALSE),'Standards Female'!F$33,IF(I18&lt;=VLOOKUP(L18,'Standards Female'!E$34:J$45,3,FALSE),'Standards Female'!G$33,IF(I18&lt;=VLOOKUP(L18,'Standards Female'!E$34:J$45,4,FALSE),'Standards Female'!H$33,IF(I18&lt;=VLOOKUP(L18,'Standards Female'!E$34:J$45,5,FALSE),'Standards Female'!I$33,IF(I18&lt;=VLOOKUP(L18,'Standards Female'!E$34:J$45,6,FALSE),'Standards Female'!J$33,'Standards Female'!J$33)))))</f>
        <v>#N/A</v>
      </c>
      <c r="O18" s="326">
        <v>16</v>
      </c>
      <c r="P18" s="327" t="s">
        <v>181</v>
      </c>
      <c r="Q18" s="328">
        <v>4.3368055555555556E-2</v>
      </c>
    </row>
    <row r="19" spans="1:17" ht="14.35" x14ac:dyDescent="0.5">
      <c r="A19" s="243">
        <v>1</v>
      </c>
      <c r="B19" s="299" t="s">
        <v>169</v>
      </c>
      <c r="C19" s="356" t="e">
        <f t="shared" si="1"/>
        <v>#N/A</v>
      </c>
      <c r="D19" s="126" t="e">
        <f t="shared" si="2"/>
        <v>#N/A</v>
      </c>
      <c r="E19" s="127">
        <v>6</v>
      </c>
      <c r="F19" s="324"/>
      <c r="G19" s="108">
        <v>17</v>
      </c>
      <c r="H19" s="249"/>
      <c r="I19" s="351">
        <v>9.9652777777777778E-3</v>
      </c>
      <c r="J19" s="325"/>
      <c r="K19" s="113">
        <f t="shared" si="0"/>
        <v>5.3148148148148147E-3</v>
      </c>
      <c r="L19" s="113" t="e">
        <f>VLOOKUP(H19,Ages!A$1:J$166,10,FALSE)</f>
        <v>#N/A</v>
      </c>
      <c r="M19" s="348" t="e">
        <f>IF(I19&lt;=VLOOKUP(L19,'Standards Female'!E$34:J$45,2,FALSE),'Standards Female'!F$33,IF(I19&lt;=VLOOKUP(L19,'Standards Female'!E$34:J$45,3,FALSE),'Standards Female'!G$33,IF(I19&lt;=VLOOKUP(L19,'Standards Female'!E$34:J$45,4,FALSE),'Standards Female'!H$33,IF(I19&lt;=VLOOKUP(L19,'Standards Female'!E$34:J$45,5,FALSE),'Standards Female'!I$33,IF(I19&lt;=VLOOKUP(L19,'Standards Female'!E$34:J$45,6,FALSE),'Standards Female'!J$33,'Standards Female'!J$33)))))</f>
        <v>#N/A</v>
      </c>
      <c r="O19" s="326">
        <v>17</v>
      </c>
      <c r="P19" s="327" t="s">
        <v>85</v>
      </c>
      <c r="Q19" s="328">
        <v>4.3611111111111114E-2</v>
      </c>
    </row>
    <row r="20" spans="1:17" ht="14.35" x14ac:dyDescent="0.5">
      <c r="A20" s="108">
        <v>2</v>
      </c>
      <c r="B20" s="250" t="s">
        <v>93</v>
      </c>
      <c r="C20" s="357" t="e">
        <f t="shared" si="1"/>
        <v>#N/A</v>
      </c>
      <c r="D20" s="111" t="e">
        <f t="shared" si="2"/>
        <v>#N/A</v>
      </c>
      <c r="E20" s="112">
        <v>6</v>
      </c>
      <c r="F20" s="329"/>
      <c r="G20" s="108">
        <v>18</v>
      </c>
      <c r="H20" s="249"/>
      <c r="I20" s="351">
        <v>1.0034722222222223E-2</v>
      </c>
      <c r="J20" s="325"/>
      <c r="K20" s="113">
        <f t="shared" si="0"/>
        <v>5.3518518518518524E-3</v>
      </c>
      <c r="L20" s="113" t="e">
        <f>VLOOKUP(H20,Ages!A$1:J$166,10,FALSE)</f>
        <v>#N/A</v>
      </c>
      <c r="M20" s="348" t="e">
        <f>IF(I20&lt;=VLOOKUP(L20,'Standards Female'!E$34:J$45,2,FALSE),'Standards Female'!F$33,IF(I20&lt;=VLOOKUP(L20,'Standards Female'!E$34:J$45,3,FALSE),'Standards Female'!G$33,IF(I20&lt;=VLOOKUP(L20,'Standards Female'!E$34:J$45,4,FALSE),'Standards Female'!H$33,IF(I20&lt;=VLOOKUP(L20,'Standards Female'!E$34:J$45,5,FALSE),'Standards Female'!I$33,IF(I20&lt;=VLOOKUP(L20,'Standards Female'!E$34:J$45,6,FALSE),'Standards Female'!J$33,'Standards Female'!J$33)))))</f>
        <v>#N/A</v>
      </c>
      <c r="O20" s="326">
        <v>18</v>
      </c>
      <c r="P20" s="327" t="s">
        <v>153</v>
      </c>
      <c r="Q20" s="328">
        <v>4.5462962962962962E-2</v>
      </c>
    </row>
    <row r="21" spans="1:17" ht="14.35" x14ac:dyDescent="0.5">
      <c r="A21" s="108">
        <v>3</v>
      </c>
      <c r="B21" s="249" t="s">
        <v>75</v>
      </c>
      <c r="C21" s="357" t="e">
        <f t="shared" si="1"/>
        <v>#N/A</v>
      </c>
      <c r="D21" s="111" t="e">
        <f t="shared" si="2"/>
        <v>#N/A</v>
      </c>
      <c r="E21" s="112">
        <v>6</v>
      </c>
      <c r="F21" s="330"/>
      <c r="G21" s="108">
        <v>19</v>
      </c>
      <c r="H21" s="249"/>
      <c r="I21" s="351">
        <v>1.0127314814814815E-2</v>
      </c>
      <c r="J21" s="325"/>
      <c r="K21" s="113">
        <f t="shared" si="0"/>
        <v>5.4012345679012343E-3</v>
      </c>
      <c r="L21" s="113" t="e">
        <f>VLOOKUP(H21,Ages!A$1:J$166,10,FALSE)</f>
        <v>#N/A</v>
      </c>
      <c r="M21" s="348" t="e">
        <f>IF(I21&lt;=VLOOKUP(L21,'Standards Male'!E$34:J$45,2,FALSE),'Standards Male'!F$33,IF(I21&lt;=VLOOKUP(L21,'Standards Male'!E$34:J$45,3,FALSE),'Standards Male'!G$33,IF(I21&lt;=VLOOKUP(L21,'Standards Male'!E$34:J$45,4,FALSE),'Standards Male'!H$33,IF(I21&lt;=VLOOKUP(L21,'Standards Male'!E$34:J$45,5,FALSE),'Standards Male'!I$33,IF(I21&lt;=VLOOKUP(L21,'Standards Male'!E$34:J$45,6,FALSE),'Standards Male'!J$33,'Standards Male'!J$33)))))</f>
        <v>#N/A</v>
      </c>
      <c r="O21" s="326">
        <v>19</v>
      </c>
      <c r="P21" s="327" t="s">
        <v>45</v>
      </c>
      <c r="Q21" s="328">
        <v>4.5856481481481484E-2</v>
      </c>
    </row>
    <row r="22" spans="1:17" ht="12.75" customHeight="1" x14ac:dyDescent="0.5">
      <c r="A22" s="108">
        <v>4</v>
      </c>
      <c r="B22" s="249" t="s">
        <v>180</v>
      </c>
      <c r="C22" s="357" t="e">
        <f t="shared" si="1"/>
        <v>#N/A</v>
      </c>
      <c r="D22" s="111" t="e">
        <f t="shared" si="2"/>
        <v>#N/A</v>
      </c>
      <c r="E22" s="112">
        <v>6</v>
      </c>
      <c r="F22" s="330"/>
      <c r="G22" s="108">
        <v>20</v>
      </c>
      <c r="H22" s="249"/>
      <c r="I22" s="351">
        <v>1.0243055555555556E-2</v>
      </c>
      <c r="J22" s="325"/>
      <c r="K22" s="113">
        <f t="shared" si="0"/>
        <v>5.4629629629629629E-3</v>
      </c>
      <c r="L22" s="113" t="e">
        <f>VLOOKUP(H22,Ages!A$1:J$166,10,FALSE)</f>
        <v>#N/A</v>
      </c>
      <c r="M22" s="348" t="e">
        <f>IF(I22&lt;=VLOOKUP(L22,'Standards Female'!E$34:J$45,2,FALSE),'Standards Female'!F$33,IF(I22&lt;=VLOOKUP(L22,'Standards Female'!E$34:J$45,3,FALSE),'Standards Female'!G$33,IF(I22&lt;=VLOOKUP(L22,'Standards Female'!E$34:J$45,4,FALSE),'Standards Female'!H$33,IF(I22&lt;=VLOOKUP(L22,'Standards Female'!E$34:J$45,5,FALSE),'Standards Female'!I$33,IF(I22&lt;=VLOOKUP(L22,'Standards Female'!E$34:J$45,6,FALSE),'Standards Female'!J$33,'Standards Female'!J$33)))))</f>
        <v>#N/A</v>
      </c>
      <c r="O22" s="326">
        <v>20</v>
      </c>
      <c r="P22" s="327" t="s">
        <v>25</v>
      </c>
      <c r="Q22" s="328">
        <v>4.6018518518518521E-2</v>
      </c>
    </row>
    <row r="23" spans="1:17" ht="14.35" x14ac:dyDescent="0.5">
      <c r="A23" s="108">
        <v>5</v>
      </c>
      <c r="B23" s="249" t="s">
        <v>51</v>
      </c>
      <c r="C23" s="357" t="e">
        <f t="shared" si="1"/>
        <v>#N/A</v>
      </c>
      <c r="D23" s="111" t="e">
        <f t="shared" si="2"/>
        <v>#N/A</v>
      </c>
      <c r="E23" s="112">
        <v>6</v>
      </c>
      <c r="F23" s="330"/>
      <c r="G23" s="108">
        <v>21</v>
      </c>
      <c r="H23" s="249"/>
      <c r="I23" s="351">
        <v>1.0416666666666666E-2</v>
      </c>
      <c r="J23" s="325"/>
      <c r="K23" s="113">
        <f t="shared" si="0"/>
        <v>5.5555555555555549E-3</v>
      </c>
      <c r="L23" s="113" t="e">
        <f>VLOOKUP(H23,Ages!A$1:J$166,10,FALSE)</f>
        <v>#N/A</v>
      </c>
      <c r="M23" s="348" t="e">
        <f>IF(I23&lt;=VLOOKUP(L23,'Standards Female'!E$34:J$45,2,FALSE),'Standards Female'!F$33,IF(I23&lt;=VLOOKUP(L23,'Standards Female'!E$34:J$45,3,FALSE),'Standards Female'!G$33,IF(I23&lt;=VLOOKUP(L23,'Standards Female'!E$34:J$45,4,FALSE),'Standards Female'!H$33,IF(I23&lt;=VLOOKUP(L23,'Standards Female'!E$34:J$45,5,FALSE),'Standards Female'!I$33,IF(I23&lt;=VLOOKUP(L23,'Standards Female'!E$34:J$45,6,FALSE),'Standards Female'!J$33,'Standards Female'!J$33)))))</f>
        <v>#N/A</v>
      </c>
      <c r="O23" s="326">
        <v>21</v>
      </c>
      <c r="P23" s="327" t="s">
        <v>22</v>
      </c>
      <c r="Q23" s="328">
        <v>4.7407407407407405E-2</v>
      </c>
    </row>
    <row r="24" spans="1:17" ht="14.35" x14ac:dyDescent="0.5">
      <c r="A24" s="242">
        <v>6</v>
      </c>
      <c r="B24" s="300" t="s">
        <v>23</v>
      </c>
      <c r="C24" s="358" t="e">
        <f t="shared" si="1"/>
        <v>#N/A</v>
      </c>
      <c r="D24" s="115" t="e">
        <f t="shared" si="2"/>
        <v>#N/A</v>
      </c>
      <c r="E24" s="129">
        <v>6</v>
      </c>
      <c r="F24" s="330"/>
      <c r="G24" s="108">
        <v>22</v>
      </c>
      <c r="H24" s="249"/>
      <c r="I24" s="351">
        <v>1.0462962962962962E-2</v>
      </c>
      <c r="J24" s="325"/>
      <c r="K24" s="113">
        <f t="shared" si="0"/>
        <v>5.5802469135802467E-3</v>
      </c>
      <c r="L24" s="113" t="e">
        <f>VLOOKUP(H24,Ages!A$1:J$166,10,FALSE)</f>
        <v>#N/A</v>
      </c>
      <c r="M24" s="348" t="e">
        <f>IF(I24&lt;=VLOOKUP(L24,'Standards Female'!E$34:J$45,2,FALSE),'Standards Female'!F$33,IF(I24&lt;=VLOOKUP(L24,'Standards Female'!E$34:J$45,3,FALSE),'Standards Female'!G$33,IF(I24&lt;=VLOOKUP(L24,'Standards Female'!E$34:J$45,4,FALSE),'Standards Female'!H$33,IF(I24&lt;=VLOOKUP(L24,'Standards Female'!E$34:J$45,5,FALSE),'Standards Female'!I$33,IF(I24&lt;=VLOOKUP(L24,'Standards Female'!E$34:J$45,6,FALSE),'Standards Female'!J$33,'Standards Female'!J$33)))))</f>
        <v>#N/A</v>
      </c>
      <c r="O24" s="326">
        <v>22</v>
      </c>
      <c r="P24" s="327" t="s">
        <v>76</v>
      </c>
      <c r="Q24" s="328">
        <v>4.8032407407407406E-2</v>
      </c>
    </row>
    <row r="25" spans="1:17" ht="14.35" x14ac:dyDescent="0.5">
      <c r="A25" s="243">
        <v>1</v>
      </c>
      <c r="B25" s="247" t="s">
        <v>70</v>
      </c>
      <c r="C25" s="356" t="e">
        <f t="shared" si="1"/>
        <v>#N/A</v>
      </c>
      <c r="D25" s="126" t="e">
        <f t="shared" si="2"/>
        <v>#N/A</v>
      </c>
      <c r="E25" s="127">
        <v>7</v>
      </c>
      <c r="F25" s="330"/>
      <c r="G25" s="108">
        <v>23</v>
      </c>
      <c r="H25" s="249"/>
      <c r="I25" s="351">
        <v>1.0474537037037037E-2</v>
      </c>
      <c r="J25" s="325"/>
      <c r="K25" s="113">
        <f t="shared" si="0"/>
        <v>5.5864197530864201E-3</v>
      </c>
      <c r="L25" s="113" t="e">
        <f>VLOOKUP(H25,Ages!A$1:J$166,10,FALSE)</f>
        <v>#N/A</v>
      </c>
      <c r="M25" s="348" t="e">
        <f>IF(I25&lt;=VLOOKUP(L25,'Standards Female'!E$34:J$45,2,FALSE),'Standards Female'!F$33,IF(I25&lt;=VLOOKUP(L25,'Standards Female'!E$34:J$45,3,FALSE),'Standards Female'!G$33,IF(I25&lt;=VLOOKUP(L25,'Standards Female'!E$34:J$45,4,FALSE),'Standards Female'!H$33,IF(I25&lt;=VLOOKUP(L25,'Standards Female'!E$34:J$45,5,FALSE),'Standards Female'!I$33,IF(I25&lt;=VLOOKUP(L25,'Standards Female'!E$34:J$45,6,FALSE),'Standards Female'!J$33,'Standards Female'!J$33)))))</f>
        <v>#N/A</v>
      </c>
      <c r="O25" s="326">
        <v>23</v>
      </c>
      <c r="P25" s="327" t="s">
        <v>144</v>
      </c>
      <c r="Q25" s="328">
        <v>6.3576388888888891E-2</v>
      </c>
    </row>
    <row r="26" spans="1:17" ht="14.35" x14ac:dyDescent="0.5">
      <c r="A26" s="108">
        <v>2</v>
      </c>
      <c r="B26" s="249" t="s">
        <v>164</v>
      </c>
      <c r="C26" s="357" t="e">
        <f t="shared" si="1"/>
        <v>#N/A</v>
      </c>
      <c r="D26" s="111" t="e">
        <f t="shared" si="2"/>
        <v>#N/A</v>
      </c>
      <c r="E26" s="112">
        <v>7</v>
      </c>
      <c r="F26" s="330"/>
      <c r="G26" s="108">
        <v>24</v>
      </c>
      <c r="H26" s="249"/>
      <c r="I26" s="351">
        <v>1.0486111111111111E-2</v>
      </c>
      <c r="J26" s="325"/>
      <c r="K26" s="113">
        <f t="shared" si="0"/>
        <v>5.5925925925925926E-3</v>
      </c>
      <c r="L26" s="113" t="e">
        <f>VLOOKUP(H26,Ages!A$1:J$166,10,FALSE)</f>
        <v>#N/A</v>
      </c>
      <c r="M26" s="348" t="e">
        <f>IF(I26&lt;=VLOOKUP(L26,'Standards Female'!E$34:J$45,2,FALSE),'Standards Female'!F$33,IF(I26&lt;=VLOOKUP(L26,'Standards Female'!E$34:J$45,3,FALSE),'Standards Female'!G$33,IF(I26&lt;=VLOOKUP(L26,'Standards Female'!E$34:J$45,4,FALSE),'Standards Female'!H$33,IF(I26&lt;=VLOOKUP(L26,'Standards Female'!E$34:J$45,5,FALSE),'Standards Female'!I$33,IF(I26&lt;=VLOOKUP(L26,'Standards Female'!E$34:J$45,6,FALSE),'Standards Female'!J$33,'Standards Female'!J$33)))))</f>
        <v>#N/A</v>
      </c>
      <c r="O26" s="326">
        <v>24</v>
      </c>
      <c r="P26" s="327" t="s">
        <v>24</v>
      </c>
      <c r="Q26" s="328" t="s">
        <v>174</v>
      </c>
    </row>
    <row r="27" spans="1:17" ht="14.35" x14ac:dyDescent="0.5">
      <c r="A27" s="109">
        <v>3</v>
      </c>
      <c r="B27" s="249" t="s">
        <v>158</v>
      </c>
      <c r="C27" s="357" t="e">
        <f t="shared" si="1"/>
        <v>#N/A</v>
      </c>
      <c r="D27" s="111" t="e">
        <f t="shared" si="2"/>
        <v>#N/A</v>
      </c>
      <c r="E27" s="112">
        <v>7</v>
      </c>
      <c r="F27" s="330"/>
      <c r="G27" s="108">
        <v>25</v>
      </c>
      <c r="H27" s="249"/>
      <c r="I27" s="351">
        <v>1.0543981481481482E-2</v>
      </c>
      <c r="J27" s="325"/>
      <c r="K27" s="113">
        <f t="shared" si="0"/>
        <v>5.6234567901234569E-3</v>
      </c>
      <c r="L27" s="113" t="e">
        <f>VLOOKUP(H27,Ages!A$1:J$166,10,FALSE)</f>
        <v>#N/A</v>
      </c>
      <c r="M27" s="348" t="e">
        <f>IF(I27&lt;=VLOOKUP(L27,'Standards Male'!E$34:J$45,2,FALSE),'Standards Male'!F$33,IF(I27&lt;=VLOOKUP(L27,'Standards Male'!E$34:J$45,3,FALSE),'Standards Male'!G$33,IF(I27&lt;=VLOOKUP(L27,'Standards Male'!E$34:J$45,4,FALSE),'Standards Male'!H$33,IF(I27&lt;=VLOOKUP(L27,'Standards Male'!E$34:J$45,5,FALSE),'Standards Male'!I$33,IF(I27&lt;=VLOOKUP(L27,'Standards Male'!E$34:J$45,6,FALSE),'Standards Male'!J$33,'Standards Male'!J$33)))))</f>
        <v>#N/A</v>
      </c>
      <c r="O27" s="326">
        <v>25</v>
      </c>
      <c r="P27" s="327" t="s">
        <v>144</v>
      </c>
      <c r="Q27" s="328">
        <v>4.0740740740740744E-2</v>
      </c>
    </row>
    <row r="28" spans="1:17" ht="14.35" x14ac:dyDescent="0.5">
      <c r="A28" s="108">
        <v>4</v>
      </c>
      <c r="B28" s="249" t="s">
        <v>11</v>
      </c>
      <c r="C28" s="357" t="e">
        <f t="shared" si="1"/>
        <v>#N/A</v>
      </c>
      <c r="D28" s="111" t="e">
        <f t="shared" si="2"/>
        <v>#N/A</v>
      </c>
      <c r="E28" s="112">
        <v>7</v>
      </c>
      <c r="F28" s="330"/>
      <c r="G28" s="108">
        <v>26</v>
      </c>
      <c r="H28" s="249"/>
      <c r="I28" s="351">
        <v>1.0636574074074074E-2</v>
      </c>
      <c r="J28" s="325"/>
      <c r="K28" s="113">
        <f t="shared" si="0"/>
        <v>5.6728395061728396E-3</v>
      </c>
      <c r="L28" s="113" t="e">
        <f>VLOOKUP(H28,Ages!A$1:J$166,10,FALSE)</f>
        <v>#N/A</v>
      </c>
      <c r="M28" s="348" t="e">
        <f>IF(I28&lt;=VLOOKUP(L28,'Standards Female'!E$34:J$45,2,FALSE),'Standards Female'!F$33,IF(I28&lt;=VLOOKUP(L28,'Standards Female'!E$34:J$45,3,FALSE),'Standards Female'!G$33,IF(I28&lt;=VLOOKUP(L28,'Standards Female'!E$34:J$45,4,FALSE),'Standards Female'!H$33,IF(I28&lt;=VLOOKUP(L28,'Standards Female'!E$34:J$45,5,FALSE),'Standards Female'!I$33,IF(I28&lt;=VLOOKUP(L28,'Standards Female'!E$34:J$45,6,FALSE),'Standards Female'!J$33,'Standards Female'!J$33)))))</f>
        <v>#N/A</v>
      </c>
      <c r="O28" s="331">
        <v>26</v>
      </c>
      <c r="P28" s="332" t="s">
        <v>14</v>
      </c>
      <c r="Q28" s="333">
        <v>4.0752314814814818E-2</v>
      </c>
    </row>
    <row r="29" spans="1:17" ht="14.35" x14ac:dyDescent="0.5">
      <c r="A29" s="108">
        <v>5</v>
      </c>
      <c r="B29" s="249" t="s">
        <v>18</v>
      </c>
      <c r="C29" s="357" t="e">
        <f t="shared" si="1"/>
        <v>#N/A</v>
      </c>
      <c r="D29" s="111" t="e">
        <f t="shared" si="2"/>
        <v>#N/A</v>
      </c>
      <c r="E29" s="112">
        <v>7</v>
      </c>
      <c r="F29" s="330"/>
      <c r="G29" s="108">
        <v>27</v>
      </c>
      <c r="H29" s="250"/>
      <c r="I29" s="351">
        <v>1.0763888888888889E-2</v>
      </c>
      <c r="J29" s="325"/>
      <c r="K29" s="113">
        <f t="shared" si="0"/>
        <v>5.7407407407407407E-3</v>
      </c>
      <c r="L29" s="113" t="e">
        <f>VLOOKUP(H29,Ages!A$1:J$166,10,FALSE)</f>
        <v>#N/A</v>
      </c>
      <c r="M29" s="348" t="e">
        <f>IF(I29&lt;=VLOOKUP(L29,'Standards Female'!E$34:J$45,2,FALSE),'Standards Female'!F$33,IF(I29&lt;=VLOOKUP(L29,'Standards Female'!E$34:J$45,3,FALSE),'Standards Female'!G$33,IF(I29&lt;=VLOOKUP(L29,'Standards Female'!E$34:J$45,4,FALSE),'Standards Female'!H$33,IF(I29&lt;=VLOOKUP(L29,'Standards Female'!E$34:J$45,5,FALSE),'Standards Female'!I$33,IF(I29&lt;=VLOOKUP(L29,'Standards Female'!E$34:J$45,6,FALSE),'Standards Female'!J$33,'Standards Female'!J$33)))))</f>
        <v>#N/A</v>
      </c>
    </row>
    <row r="30" spans="1:17" ht="14.35" x14ac:dyDescent="0.5">
      <c r="A30" s="109">
        <v>6</v>
      </c>
      <c r="B30" s="249" t="s">
        <v>56</v>
      </c>
      <c r="C30" s="357" t="e">
        <f t="shared" si="1"/>
        <v>#N/A</v>
      </c>
      <c r="D30" s="111" t="e">
        <f t="shared" si="2"/>
        <v>#N/A</v>
      </c>
      <c r="E30" s="112">
        <v>7</v>
      </c>
      <c r="F30" s="330"/>
      <c r="G30" s="108">
        <v>28</v>
      </c>
      <c r="H30" s="249"/>
      <c r="I30" s="351">
        <v>1.0914351851851852E-2</v>
      </c>
      <c r="J30" s="325"/>
      <c r="K30" s="113">
        <f t="shared" si="0"/>
        <v>5.8209876543209877E-3</v>
      </c>
      <c r="L30" s="113" t="e">
        <f>VLOOKUP(H30,Ages!A$1:J$166,10,FALSE)</f>
        <v>#N/A</v>
      </c>
      <c r="M30" s="348" t="e">
        <f>IF(I30&lt;=VLOOKUP(L30,'Standards Male'!E$34:J$45,2,FALSE),'Standards Male'!F$33,IF(I30&lt;=VLOOKUP(L30,'Standards Male'!E$34:J$45,3,FALSE),'Standards Male'!G$33,IF(I30&lt;=VLOOKUP(L30,'Standards Male'!E$34:J$45,4,FALSE),'Standards Male'!H$33,IF(I30&lt;=VLOOKUP(L30,'Standards Male'!E$34:J$45,5,FALSE),'Standards Male'!I$33,IF(I30&lt;=VLOOKUP(L30,'Standards Male'!E$34:J$45,6,FALSE),'Standards Male'!J$33,'Standards Male'!J$33)))))</f>
        <v>#N/A</v>
      </c>
      <c r="O30" s="306" t="s">
        <v>172</v>
      </c>
    </row>
    <row r="31" spans="1:17" ht="14.35" x14ac:dyDescent="0.5">
      <c r="A31" s="128">
        <v>7</v>
      </c>
      <c r="B31" s="251" t="s">
        <v>157</v>
      </c>
      <c r="C31" s="358" t="e">
        <f t="shared" si="1"/>
        <v>#N/A</v>
      </c>
      <c r="D31" s="115" t="e">
        <f t="shared" si="2"/>
        <v>#N/A</v>
      </c>
      <c r="E31" s="129">
        <v>7</v>
      </c>
      <c r="F31" s="329"/>
      <c r="G31" s="108">
        <v>29</v>
      </c>
      <c r="H31" s="249"/>
      <c r="I31" s="351">
        <v>1.0925925925925926E-2</v>
      </c>
      <c r="J31" s="325"/>
      <c r="K31" s="113">
        <f t="shared" si="0"/>
        <v>5.8271604938271602E-3</v>
      </c>
      <c r="L31" s="113" t="e">
        <f>VLOOKUP(H31,Ages!A$1:J$166,10,FALSE)</f>
        <v>#N/A</v>
      </c>
      <c r="M31" s="348" t="e">
        <f>IF(I31&lt;=VLOOKUP(L31,'Standards Female'!E$34:J$45,2,FALSE),'Standards Female'!F$33,IF(I31&lt;=VLOOKUP(L31,'Standards Female'!E$34:J$45,3,FALSE),'Standards Female'!G$33,IF(I31&lt;=VLOOKUP(L31,'Standards Female'!E$34:J$45,4,FALSE),'Standards Female'!H$33,IF(I31&lt;=VLOOKUP(L31,'Standards Female'!E$34:J$45,5,FALSE),'Standards Female'!I$33,IF(I31&lt;=VLOOKUP(L31,'Standards Female'!E$34:J$45,6,FALSE),'Standards Female'!J$33,'Standards Female'!J$33)))))</f>
        <v>#N/A</v>
      </c>
      <c r="O31" s="307" t="s">
        <v>464</v>
      </c>
    </row>
    <row r="32" spans="1:17" ht="14.35" x14ac:dyDescent="0.5">
      <c r="A32" s="243">
        <v>1</v>
      </c>
      <c r="B32" s="247" t="s">
        <v>186</v>
      </c>
      <c r="C32" s="356" t="e">
        <f t="shared" si="1"/>
        <v>#N/A</v>
      </c>
      <c r="D32" s="126" t="e">
        <f t="shared" si="2"/>
        <v>#N/A</v>
      </c>
      <c r="E32" s="127">
        <v>8</v>
      </c>
      <c r="F32" s="330"/>
      <c r="G32" s="108">
        <v>30</v>
      </c>
      <c r="H32" s="250"/>
      <c r="I32" s="351">
        <v>1.1018518518518518E-2</v>
      </c>
      <c r="J32" s="325"/>
      <c r="K32" s="113">
        <f t="shared" si="0"/>
        <v>5.8765432098765429E-3</v>
      </c>
      <c r="L32" s="113" t="e">
        <f>VLOOKUP(H32,Ages!A$1:J$166,10,FALSE)</f>
        <v>#N/A</v>
      </c>
      <c r="M32" s="348" t="e">
        <f>IF(I32&lt;=VLOOKUP(L32,'Standards Male'!E$34:J$45,2,FALSE),'Standards Male'!F$33,IF(I32&lt;=VLOOKUP(L32,'Standards Male'!E$34:J$45,3,FALSE),'Standards Male'!G$33,IF(I32&lt;=VLOOKUP(L32,'Standards Male'!E$34:J$45,4,FALSE),'Standards Male'!H$33,IF(I32&lt;=VLOOKUP(L32,'Standards Male'!E$34:J$45,5,FALSE),'Standards Male'!I$33,IF(I32&lt;=VLOOKUP(L32,'Standards Male'!E$34:J$45,6,FALSE),'Standards Male'!J$33,'Standards Male'!J$33)))))</f>
        <v>#N/A</v>
      </c>
      <c r="O32" s="307" t="s">
        <v>141</v>
      </c>
    </row>
    <row r="33" spans="1:15" ht="12.75" customHeight="1" x14ac:dyDescent="0.5">
      <c r="A33" s="108">
        <v>2</v>
      </c>
      <c r="B33" s="250" t="s">
        <v>12</v>
      </c>
      <c r="C33" s="357" t="e">
        <f t="shared" si="1"/>
        <v>#N/A</v>
      </c>
      <c r="D33" s="111" t="e">
        <f t="shared" si="2"/>
        <v>#N/A</v>
      </c>
      <c r="E33" s="112">
        <v>8</v>
      </c>
      <c r="F33" s="330"/>
      <c r="G33" s="108">
        <v>31</v>
      </c>
      <c r="H33" s="249"/>
      <c r="I33" s="351">
        <v>1.1041666666666667E-2</v>
      </c>
      <c r="J33" s="325"/>
      <c r="K33" s="113">
        <f t="shared" si="0"/>
        <v>5.8888888888888888E-3</v>
      </c>
      <c r="L33" s="113" t="e">
        <f>VLOOKUP(H33,Ages!A$1:J$166,10,FALSE)</f>
        <v>#N/A</v>
      </c>
      <c r="M33" s="348" t="e">
        <f>IF(I33&lt;=VLOOKUP(L33,'Standards Female'!E$34:J$45,2,FALSE),'Standards Female'!F$33,IF(I33&lt;=VLOOKUP(L33,'Standards Female'!E$34:J$45,3,FALSE),'Standards Female'!G$33,IF(I33&lt;=VLOOKUP(L33,'Standards Female'!E$34:J$45,4,FALSE),'Standards Female'!H$33,IF(I33&lt;=VLOOKUP(L33,'Standards Female'!E$34:J$45,5,FALSE),'Standards Female'!I$33,IF(I33&lt;=VLOOKUP(L33,'Standards Female'!E$34:J$45,6,FALSE),'Standards Female'!J$33,'Standards Female'!J$33)))))</f>
        <v>#N/A</v>
      </c>
      <c r="O33" s="301" t="s">
        <v>163</v>
      </c>
    </row>
    <row r="34" spans="1:15" ht="12.75" customHeight="1" x14ac:dyDescent="0.5">
      <c r="A34" s="108">
        <v>3</v>
      </c>
      <c r="B34" s="249" t="s">
        <v>182</v>
      </c>
      <c r="C34" s="357" t="e">
        <f t="shared" si="1"/>
        <v>#N/A</v>
      </c>
      <c r="D34" s="111" t="e">
        <f t="shared" si="2"/>
        <v>#N/A</v>
      </c>
      <c r="E34" s="112">
        <v>8</v>
      </c>
      <c r="F34" s="330"/>
      <c r="G34" s="108">
        <v>32</v>
      </c>
      <c r="H34" s="250"/>
      <c r="I34" s="351">
        <v>1.1076388888888889E-2</v>
      </c>
      <c r="J34" s="325"/>
      <c r="K34" s="113">
        <f t="shared" si="0"/>
        <v>5.9074074074074072E-3</v>
      </c>
      <c r="L34" s="113" t="e">
        <f>VLOOKUP(H34,Ages!A$1:J$166,10,FALSE)</f>
        <v>#N/A</v>
      </c>
      <c r="M34" s="348" t="e">
        <f>IF(I34&lt;=VLOOKUP(L34,'Standards Female'!E$34:J$45,2,FALSE),'Standards Female'!F$33,IF(I34&lt;=VLOOKUP(L34,'Standards Female'!E$34:J$45,3,FALSE),'Standards Female'!G$33,IF(I34&lt;=VLOOKUP(L34,'Standards Female'!E$34:J$45,4,FALSE),'Standards Female'!H$33,IF(I34&lt;=VLOOKUP(L34,'Standards Female'!E$34:J$45,5,FALSE),'Standards Female'!I$33,IF(I34&lt;=VLOOKUP(L34,'Standards Female'!E$34:J$45,6,FALSE),'Standards Female'!J$33,'Standards Female'!J$33)))))</f>
        <v>#N/A</v>
      </c>
      <c r="N34" s="334"/>
      <c r="O34" s="301" t="s">
        <v>74</v>
      </c>
    </row>
    <row r="35" spans="1:15" ht="14.35" x14ac:dyDescent="0.5">
      <c r="A35" s="108">
        <v>4</v>
      </c>
      <c r="B35" s="250" t="s">
        <v>100</v>
      </c>
      <c r="C35" s="357" t="e">
        <f t="shared" si="1"/>
        <v>#N/A</v>
      </c>
      <c r="D35" s="108" t="e">
        <f t="shared" si="2"/>
        <v>#N/A</v>
      </c>
      <c r="E35" s="335">
        <v>8</v>
      </c>
      <c r="G35" s="108">
        <v>33</v>
      </c>
      <c r="H35" s="250"/>
      <c r="I35" s="351">
        <v>1.1238425925925926E-2</v>
      </c>
      <c r="J35" s="325"/>
      <c r="K35" s="113">
        <f t="shared" si="0"/>
        <v>5.9938271604938276E-3</v>
      </c>
      <c r="L35" s="113" t="e">
        <f>VLOOKUP(H35,Ages!A$1:J$166,10,FALSE)</f>
        <v>#N/A</v>
      </c>
      <c r="M35" s="348" t="e">
        <f>IF(I35&lt;=VLOOKUP(L35,'Standards Male'!E$34:J$45,2,FALSE),'Standards Male'!F$33,IF(I35&lt;=VLOOKUP(L35,'Standards Male'!E$34:J$45,3,FALSE),'Standards Male'!G$33,IF(I35&lt;=VLOOKUP(L35,'Standards Male'!E$34:J$45,4,FALSE),'Standards Male'!H$33,IF(I35&lt;=VLOOKUP(L35,'Standards Male'!E$34:J$45,5,FALSE),'Standards Male'!I$33,IF(I35&lt;=VLOOKUP(L35,'Standards Male'!E$34:J$45,6,FALSE),'Standards Male'!J$33,'Standards Male'!J$33)))))</f>
        <v>#N/A</v>
      </c>
      <c r="N35" s="337"/>
      <c r="O35" s="301" t="s">
        <v>21</v>
      </c>
    </row>
    <row r="36" spans="1:15" ht="14.35" x14ac:dyDescent="0.5">
      <c r="A36" s="108">
        <v>5</v>
      </c>
      <c r="B36" s="250" t="s">
        <v>78</v>
      </c>
      <c r="C36" s="357" t="e">
        <f t="shared" si="1"/>
        <v>#N/A</v>
      </c>
      <c r="D36" s="108" t="e">
        <f t="shared" si="2"/>
        <v>#N/A</v>
      </c>
      <c r="E36" s="335">
        <v>8</v>
      </c>
      <c r="G36" s="108">
        <v>34</v>
      </c>
      <c r="H36" s="249"/>
      <c r="I36" s="351">
        <v>1.1273148148148148E-2</v>
      </c>
      <c r="J36" s="325"/>
      <c r="K36" s="113">
        <f t="shared" si="0"/>
        <v>6.012345679012346E-3</v>
      </c>
      <c r="L36" s="113" t="e">
        <f>VLOOKUP(H36,Ages!A$1:J$166,10,FALSE)</f>
        <v>#N/A</v>
      </c>
      <c r="M36" s="348" t="e">
        <f>IF(I36&lt;=VLOOKUP(L36,'Standards Female'!E$34:J$45,2,FALSE),'Standards Female'!F$33,IF(I36&lt;=VLOOKUP(L36,'Standards Female'!E$34:J$45,3,FALSE),'Standards Female'!G$33,IF(I36&lt;=VLOOKUP(L36,'Standards Female'!E$34:J$45,4,FALSE),'Standards Female'!H$33,IF(I36&lt;=VLOOKUP(L36,'Standards Female'!E$34:J$45,5,FALSE),'Standards Female'!I$33,IF(I36&lt;=VLOOKUP(L36,'Standards Female'!E$34:J$45,6,FALSE),'Standards Female'!J$33,'Standards Female'!J$33)))))</f>
        <v>#N/A</v>
      </c>
      <c r="O36" s="301" t="s">
        <v>161</v>
      </c>
    </row>
    <row r="37" spans="1:15" ht="14.35" x14ac:dyDescent="0.5">
      <c r="A37" s="108">
        <v>6</v>
      </c>
      <c r="B37" s="249" t="s">
        <v>181</v>
      </c>
      <c r="C37" s="357" t="e">
        <f t="shared" si="1"/>
        <v>#N/A</v>
      </c>
      <c r="D37" s="108" t="e">
        <f t="shared" si="2"/>
        <v>#N/A</v>
      </c>
      <c r="E37" s="335">
        <v>8</v>
      </c>
      <c r="G37" s="108">
        <v>35</v>
      </c>
      <c r="H37" s="249"/>
      <c r="I37" s="351">
        <v>1.1307870370370371E-2</v>
      </c>
      <c r="J37" s="325"/>
      <c r="K37" s="113">
        <f t="shared" si="0"/>
        <v>6.0308641975308644E-3</v>
      </c>
      <c r="L37" s="113" t="e">
        <f>VLOOKUP(H37,Ages!A$1:J$166,10,FALSE)</f>
        <v>#N/A</v>
      </c>
      <c r="M37" s="348" t="e">
        <f>IF(I37&lt;=VLOOKUP(L37,'Standards Female'!E$34:J$45,2,FALSE),'Standards Female'!F$33,IF(I37&lt;=VLOOKUP(L37,'Standards Female'!E$34:J$45,3,FALSE),'Standards Female'!G$33,IF(I37&lt;=VLOOKUP(L37,'Standards Female'!E$34:J$45,4,FALSE),'Standards Female'!H$33,IF(I37&lt;=VLOOKUP(L37,'Standards Female'!E$34:J$45,5,FALSE),'Standards Female'!I$33,IF(I37&lt;=VLOOKUP(L37,'Standards Female'!E$34:J$45,6,FALSE),'Standards Female'!J$33,'Standards Female'!J$33)))))</f>
        <v>#N/A</v>
      </c>
      <c r="O37" s="301" t="s">
        <v>66</v>
      </c>
    </row>
    <row r="38" spans="1:15" ht="14.35" x14ac:dyDescent="0.5">
      <c r="A38" s="108">
        <v>7</v>
      </c>
      <c r="B38" s="250" t="s">
        <v>185</v>
      </c>
      <c r="C38" s="357" t="e">
        <f t="shared" si="1"/>
        <v>#N/A</v>
      </c>
      <c r="D38" s="108" t="e">
        <f t="shared" si="2"/>
        <v>#N/A</v>
      </c>
      <c r="E38" s="335">
        <v>8</v>
      </c>
      <c r="G38" s="108">
        <v>36</v>
      </c>
      <c r="H38" s="249"/>
      <c r="I38" s="351">
        <v>1.1342592592592593E-2</v>
      </c>
      <c r="J38" s="325"/>
      <c r="K38" s="113">
        <f t="shared" si="0"/>
        <v>6.0493827160493828E-3</v>
      </c>
      <c r="L38" s="113" t="e">
        <f>VLOOKUP(H38,Ages!A$1:J$166,10,FALSE)</f>
        <v>#N/A</v>
      </c>
      <c r="M38" s="348" t="e">
        <f>IF(I38&lt;=VLOOKUP(L38,'Standards Female'!E$34:J$45,2,FALSE),'Standards Female'!F$33,IF(I38&lt;=VLOOKUP(L38,'Standards Female'!E$34:J$45,3,FALSE),'Standards Female'!G$33,IF(I38&lt;=VLOOKUP(L38,'Standards Female'!E$34:J$45,4,FALSE),'Standards Female'!H$33,IF(I38&lt;=VLOOKUP(L38,'Standards Female'!E$34:J$45,5,FALSE),'Standards Female'!I$33,IF(I38&lt;=VLOOKUP(L38,'Standards Female'!E$34:J$45,6,FALSE),'Standards Female'!J$33,'Standards Female'!J$33)))))</f>
        <v>#N/A</v>
      </c>
      <c r="O38" s="301" t="s">
        <v>63</v>
      </c>
    </row>
    <row r="39" spans="1:15" ht="14.35" x14ac:dyDescent="0.5">
      <c r="A39" s="108">
        <v>8</v>
      </c>
      <c r="B39" s="249" t="s">
        <v>52</v>
      </c>
      <c r="C39" s="357" t="e">
        <f t="shared" si="1"/>
        <v>#N/A</v>
      </c>
      <c r="D39" s="108" t="e">
        <f t="shared" si="2"/>
        <v>#N/A</v>
      </c>
      <c r="E39" s="335">
        <v>8</v>
      </c>
      <c r="G39" s="108">
        <v>37</v>
      </c>
      <c r="H39" s="249"/>
      <c r="I39" s="351">
        <v>1.1354166666666667E-2</v>
      </c>
      <c r="J39" s="325"/>
      <c r="K39" s="113">
        <f t="shared" si="0"/>
        <v>6.0555555555555553E-3</v>
      </c>
      <c r="L39" s="113" t="s">
        <v>437</v>
      </c>
      <c r="M39" s="348" t="str">
        <f>IF(I39&lt;=VLOOKUP(L39,'Standards Female'!E$34:J$45,2,FALSE),'Standards Female'!F$33,IF(I39&lt;=VLOOKUP(L39,'Standards Female'!E$34:J$45,3,FALSE),'Standards Female'!G$33,IF(I39&lt;=VLOOKUP(L39,'Standards Female'!E$34:J$45,4,FALSE),'Standards Female'!H$33,IF(I39&lt;=VLOOKUP(L39,'Standards Female'!E$34:J$45,5,FALSE),'Standards Female'!I$33,IF(I39&lt;=VLOOKUP(L39,'Standards Female'!E$34:J$45,6,FALSE),'Standards Female'!J$33,'Standards Female'!J$33)))))</f>
        <v>Copper</v>
      </c>
      <c r="O39" s="307" t="s">
        <v>463</v>
      </c>
    </row>
    <row r="40" spans="1:15" ht="14.35" x14ac:dyDescent="0.5">
      <c r="A40" s="242">
        <v>9</v>
      </c>
      <c r="B40" s="300" t="s">
        <v>141</v>
      </c>
      <c r="C40" s="358" t="e">
        <f t="shared" si="1"/>
        <v>#N/A</v>
      </c>
      <c r="D40" s="242" t="e">
        <f t="shared" si="2"/>
        <v>#N/A</v>
      </c>
      <c r="E40" s="338">
        <v>8</v>
      </c>
      <c r="G40" s="108">
        <v>38</v>
      </c>
      <c r="H40" s="250"/>
      <c r="I40" s="351">
        <v>1.1527777777777777E-2</v>
      </c>
      <c r="J40" s="325"/>
      <c r="K40" s="113">
        <f t="shared" si="0"/>
        <v>6.1481481481481482E-3</v>
      </c>
      <c r="L40" s="113" t="e">
        <f>VLOOKUP(H40,Ages!A$1:J$166,10,FALSE)</f>
        <v>#N/A</v>
      </c>
      <c r="M40" s="348" t="e">
        <f>IF(I40&lt;=VLOOKUP(L40,'Standards Male'!E$34:J$45,2,FALSE),'Standards Male'!F$33,IF(I40&lt;=VLOOKUP(L40,'Standards Male'!E$34:J$45,3,FALSE),'Standards Male'!G$33,IF(I40&lt;=VLOOKUP(L40,'Standards Male'!E$34:J$45,4,FALSE),'Standards Male'!H$33,IF(I40&lt;=VLOOKUP(L40,'Standards Male'!E$34:J$45,5,FALSE),'Standards Male'!I$33,IF(I40&lt;=VLOOKUP(L40,'Standards Male'!E$34:J$45,6,FALSE),'Standards Male'!J$33,'Standards Male'!J$33)))))</f>
        <v>#N/A</v>
      </c>
    </row>
    <row r="41" spans="1:15" ht="14.35" x14ac:dyDescent="0.5">
      <c r="A41" s="243">
        <v>1</v>
      </c>
      <c r="B41" s="247" t="s">
        <v>222</v>
      </c>
      <c r="C41" s="356" t="e">
        <f t="shared" si="1"/>
        <v>#N/A</v>
      </c>
      <c r="D41" s="243" t="e">
        <f t="shared" si="2"/>
        <v>#N/A</v>
      </c>
      <c r="E41" s="339">
        <v>9</v>
      </c>
      <c r="G41" s="108">
        <v>39</v>
      </c>
      <c r="H41" s="249"/>
      <c r="I41" s="351">
        <v>1.1539351851851851E-2</v>
      </c>
      <c r="J41" s="325"/>
      <c r="K41" s="113">
        <f t="shared" si="0"/>
        <v>6.1543209876543208E-3</v>
      </c>
      <c r="L41" s="113" t="e">
        <f>VLOOKUP(H41,Ages!A$1:J$166,10,FALSE)</f>
        <v>#N/A</v>
      </c>
      <c r="M41" s="348" t="e">
        <f>IF(I41&lt;=VLOOKUP(L41,'Standards Female'!E$34:J$45,2,FALSE),'Standards Female'!F$33,IF(I41&lt;=VLOOKUP(L41,'Standards Female'!E$34:J$45,3,FALSE),'Standards Female'!G$33,IF(I41&lt;=VLOOKUP(L41,'Standards Female'!E$34:J$45,4,FALSE),'Standards Female'!H$33,IF(I41&lt;=VLOOKUP(L41,'Standards Female'!E$34:J$45,5,FALSE),'Standards Female'!I$33,IF(I41&lt;=VLOOKUP(L41,'Standards Female'!E$34:J$45,6,FALSE),'Standards Female'!J$33,'Standards Female'!J$33)))))</f>
        <v>#N/A</v>
      </c>
    </row>
    <row r="42" spans="1:15" ht="14.35" x14ac:dyDescent="0.5">
      <c r="A42" s="108">
        <v>2</v>
      </c>
      <c r="B42" s="249" t="s">
        <v>183</v>
      </c>
      <c r="C42" s="357" t="e">
        <f t="shared" si="1"/>
        <v>#N/A</v>
      </c>
      <c r="D42" s="108" t="e">
        <f t="shared" si="2"/>
        <v>#N/A</v>
      </c>
      <c r="E42" s="335">
        <v>9</v>
      </c>
      <c r="G42" s="108">
        <v>40</v>
      </c>
      <c r="H42" s="249"/>
      <c r="I42" s="351">
        <v>1.1574074074074073E-2</v>
      </c>
      <c r="J42" s="325"/>
      <c r="K42" s="113">
        <f t="shared" si="0"/>
        <v>6.1728395061728392E-3</v>
      </c>
      <c r="L42" s="113" t="e">
        <f>VLOOKUP(H42,Ages!A$1:J$166,10,FALSE)</f>
        <v>#N/A</v>
      </c>
      <c r="M42" s="348" t="e">
        <f>IF(I42&lt;=VLOOKUP(L42,'Standards Female'!E$34:J$45,2,FALSE),'Standards Female'!F$33,IF(I42&lt;=VLOOKUP(L42,'Standards Female'!E$34:J$45,3,FALSE),'Standards Female'!G$33,IF(I42&lt;=VLOOKUP(L42,'Standards Female'!E$34:J$45,4,FALSE),'Standards Female'!H$33,IF(I42&lt;=VLOOKUP(L42,'Standards Female'!E$34:J$45,5,FALSE),'Standards Female'!I$33,IF(I42&lt;=VLOOKUP(L42,'Standards Female'!E$34:J$45,6,FALSE),'Standards Female'!J$33,'Standards Female'!J$33)))))</f>
        <v>#N/A</v>
      </c>
    </row>
    <row r="43" spans="1:15" ht="14.35" x14ac:dyDescent="0.5">
      <c r="A43" s="108">
        <v>3</v>
      </c>
      <c r="B43" s="249" t="s">
        <v>462</v>
      </c>
      <c r="C43" s="357" t="e">
        <f t="shared" si="1"/>
        <v>#N/A</v>
      </c>
      <c r="D43" s="108" t="e">
        <f t="shared" si="2"/>
        <v>#N/A</v>
      </c>
      <c r="E43" s="335">
        <v>9</v>
      </c>
      <c r="G43" s="108">
        <v>41</v>
      </c>
      <c r="H43" s="250"/>
      <c r="I43" s="351">
        <v>1.1585648148148149E-2</v>
      </c>
      <c r="J43" s="325"/>
      <c r="K43" s="113">
        <f t="shared" si="0"/>
        <v>6.1790123456790125E-3</v>
      </c>
      <c r="L43" s="113" t="e">
        <f>VLOOKUP(H43,Ages!A$1:J$166,10,FALSE)</f>
        <v>#N/A</v>
      </c>
      <c r="M43" s="348" t="e">
        <f>IF(I43&lt;=VLOOKUP(L43,'Standards Male'!E$34:J$45,2,FALSE),'Standards Male'!F$33,IF(I43&lt;=VLOOKUP(L43,'Standards Male'!E$34:J$45,3,FALSE),'Standards Male'!G$33,IF(I43&lt;=VLOOKUP(L43,'Standards Male'!E$34:J$45,4,FALSE),'Standards Male'!H$33,IF(I43&lt;=VLOOKUP(L43,'Standards Male'!E$34:J$45,5,FALSE),'Standards Male'!I$33,IF(I43&lt;=VLOOKUP(L43,'Standards Male'!E$34:J$45,6,FALSE),'Standards Male'!J$33,'Standards Male'!J$33)))))</f>
        <v>#N/A</v>
      </c>
    </row>
    <row r="44" spans="1:15" ht="14.35" x14ac:dyDescent="0.5">
      <c r="A44" s="108">
        <v>4</v>
      </c>
      <c r="B44" s="249" t="s">
        <v>153</v>
      </c>
      <c r="C44" s="357" t="e">
        <f t="shared" si="1"/>
        <v>#N/A</v>
      </c>
      <c r="D44" s="108" t="e">
        <f t="shared" si="2"/>
        <v>#N/A</v>
      </c>
      <c r="E44" s="335">
        <v>9</v>
      </c>
      <c r="G44" s="108">
        <v>42</v>
      </c>
      <c r="H44" s="249"/>
      <c r="I44" s="351">
        <v>1.1817129629629629E-2</v>
      </c>
      <c r="J44" s="325"/>
      <c r="K44" s="113">
        <f t="shared" si="0"/>
        <v>6.3024691358024689E-3</v>
      </c>
      <c r="L44" s="113" t="e">
        <f>VLOOKUP(H44,Ages!A$1:J$166,10,FALSE)</f>
        <v>#N/A</v>
      </c>
      <c r="M44" s="348" t="e">
        <f>IF(I44&lt;=VLOOKUP(L44,'Standards Female'!E$34:J$45,2,FALSE),'Standards Female'!F$33,IF(I44&lt;=VLOOKUP(L44,'Standards Female'!E$34:J$45,3,FALSE),'Standards Female'!G$33,IF(I44&lt;=VLOOKUP(L44,'Standards Female'!E$34:J$45,4,FALSE),'Standards Female'!H$33,IF(I44&lt;=VLOOKUP(L44,'Standards Female'!E$34:J$45,5,FALSE),'Standards Female'!I$33,IF(I44&lt;=VLOOKUP(L44,'Standards Female'!E$34:J$45,6,FALSE),'Standards Female'!J$33,'Standards Female'!J$33)))))</f>
        <v>#N/A</v>
      </c>
    </row>
    <row r="45" spans="1:15" ht="15.7" x14ac:dyDescent="0.5">
      <c r="A45" s="108">
        <v>5</v>
      </c>
      <c r="B45" s="250" t="s">
        <v>134</v>
      </c>
      <c r="C45" s="357" t="e">
        <f t="shared" si="1"/>
        <v>#N/A</v>
      </c>
      <c r="D45" s="108" t="e">
        <f t="shared" si="2"/>
        <v>#N/A</v>
      </c>
      <c r="E45" s="335">
        <v>9</v>
      </c>
      <c r="G45" s="108">
        <v>43</v>
      </c>
      <c r="H45" s="249"/>
      <c r="I45" s="351">
        <v>1.21875E-2</v>
      </c>
      <c r="J45" s="325"/>
      <c r="K45" s="113">
        <f t="shared" si="0"/>
        <v>6.5000000000000006E-3</v>
      </c>
      <c r="L45" s="113" t="e">
        <f>VLOOKUP(H45,Ages!A$1:J$166,10,FALSE)</f>
        <v>#N/A</v>
      </c>
      <c r="M45" s="348" t="e">
        <f>IF(I45&lt;=VLOOKUP(L45,'Standards Male'!E$34:J$45,2,FALSE),'Standards Male'!F$33,IF(I45&lt;=VLOOKUP(L45,'Standards Male'!E$34:J$45,3,FALSE),'Standards Male'!G$33,IF(I45&lt;=VLOOKUP(L45,'Standards Male'!E$34:J$45,4,FALSE),'Standards Male'!H$33,IF(I45&lt;=VLOOKUP(L45,'Standards Male'!E$34:J$45,5,FALSE),'Standards Male'!I$33,IF(I45&lt;=VLOOKUP(L45,'Standards Male'!E$34:J$45,6,FALSE),'Standards Male'!J$33,'Standards Male'!J$33)))))</f>
        <v>#N/A</v>
      </c>
      <c r="O45" s="352"/>
    </row>
    <row r="46" spans="1:15" ht="14.35" x14ac:dyDescent="0.5">
      <c r="A46" s="242">
        <v>6</v>
      </c>
      <c r="B46" s="251" t="s">
        <v>85</v>
      </c>
      <c r="C46" s="358" t="e">
        <f t="shared" si="1"/>
        <v>#N/A</v>
      </c>
      <c r="D46" s="242" t="e">
        <f t="shared" si="2"/>
        <v>#N/A</v>
      </c>
      <c r="E46" s="338">
        <v>9</v>
      </c>
      <c r="G46" s="108">
        <v>44</v>
      </c>
      <c r="H46" s="249"/>
      <c r="I46" s="351">
        <v>1.2789351851851852E-2</v>
      </c>
      <c r="J46" s="325"/>
      <c r="K46" s="113">
        <f t="shared" si="0"/>
        <v>6.8209876543209877E-3</v>
      </c>
      <c r="L46" s="113" t="e">
        <f>VLOOKUP(H46,Ages!A$1:J$166,10,FALSE)</f>
        <v>#N/A</v>
      </c>
      <c r="M46" s="348" t="e">
        <f>IF(I46&lt;=VLOOKUP(L46,'Standards Female'!E$34:J$45,2,FALSE),'Standards Female'!F$33,IF(I46&lt;=VLOOKUP(L46,'Standards Female'!E$34:J$45,3,FALSE),'Standards Female'!G$33,IF(I46&lt;=VLOOKUP(L46,'Standards Female'!E$34:J$45,4,FALSE),'Standards Female'!H$33,IF(I46&lt;=VLOOKUP(L46,'Standards Female'!E$34:J$45,5,FALSE),'Standards Female'!I$33,IF(I46&lt;=VLOOKUP(L46,'Standards Female'!E$34:J$45,6,FALSE),'Standards Female'!J$33,'Standards Female'!J$33)))))</f>
        <v>#N/A</v>
      </c>
      <c r="O46"/>
    </row>
    <row r="47" spans="1:15" ht="15.7" x14ac:dyDescent="0.5">
      <c r="A47" s="243">
        <v>1</v>
      </c>
      <c r="B47" s="247" t="s">
        <v>22</v>
      </c>
      <c r="C47" s="356" t="e">
        <f t="shared" si="1"/>
        <v>#N/A</v>
      </c>
      <c r="D47" s="243" t="e">
        <f t="shared" si="2"/>
        <v>#N/A</v>
      </c>
      <c r="E47" s="339">
        <v>10</v>
      </c>
      <c r="G47" s="108">
        <v>45</v>
      </c>
      <c r="H47" s="249"/>
      <c r="I47" s="351">
        <v>1.462962962962963E-2</v>
      </c>
      <c r="J47" s="325"/>
      <c r="K47" s="113">
        <f t="shared" si="0"/>
        <v>7.8024691358024693E-3</v>
      </c>
      <c r="L47" s="113" t="e">
        <f>VLOOKUP(H47,Ages!A$1:J$166,10,FALSE)</f>
        <v>#N/A</v>
      </c>
      <c r="M47" s="348" t="e">
        <f>IF(I47&lt;=VLOOKUP(L47,'Standards Female'!E$34:J$45,2,FALSE),'Standards Female'!F$33,IF(I47&lt;=VLOOKUP(L47,'Standards Female'!E$34:J$45,3,FALSE),'Standards Female'!G$33,IF(I47&lt;=VLOOKUP(L47,'Standards Female'!E$34:J$45,4,FALSE),'Standards Female'!H$33,IF(I47&lt;=VLOOKUP(L47,'Standards Female'!E$34:J$45,5,FALSE),'Standards Female'!I$33,IF(I47&lt;=VLOOKUP(L47,'Standards Female'!E$34:J$45,6,FALSE),'Standards Female'!J$33,'Standards Female'!J$33)))))</f>
        <v>#N/A</v>
      </c>
      <c r="O47" s="352"/>
    </row>
    <row r="48" spans="1:15" ht="14.35" x14ac:dyDescent="0.5">
      <c r="A48" s="108">
        <v>2</v>
      </c>
      <c r="B48" s="249" t="s">
        <v>33</v>
      </c>
      <c r="C48" s="357" t="e">
        <f t="shared" si="1"/>
        <v>#N/A</v>
      </c>
      <c r="D48" s="108" t="e">
        <f t="shared" si="2"/>
        <v>#N/A</v>
      </c>
      <c r="E48" s="335">
        <v>10</v>
      </c>
      <c r="G48" s="108">
        <v>46</v>
      </c>
      <c r="H48" s="250"/>
      <c r="I48" s="353">
        <v>1.5370370370370371E-2</v>
      </c>
      <c r="J48" s="325"/>
      <c r="K48" s="113">
        <f t="shared" ref="K48:K50" si="3">I48/G$1</f>
        <v>8.197530864197531E-3</v>
      </c>
      <c r="L48" s="113" t="e">
        <f>VLOOKUP(H48,Ages!A$1:J$166,10,FALSE)</f>
        <v>#N/A</v>
      </c>
      <c r="M48" s="348" t="e">
        <f>IF(I48&lt;=VLOOKUP(L48,'Standards Female'!E$34:J$45,2,FALSE),'Standards Female'!F$33,IF(I48&lt;=VLOOKUP(L48,'Standards Female'!E$34:J$45,3,FALSE),'Standards Female'!G$33,IF(I48&lt;=VLOOKUP(L48,'Standards Female'!E$34:J$45,4,FALSE),'Standards Female'!H$33,IF(I48&lt;=VLOOKUP(L48,'Standards Female'!E$34:J$45,5,FALSE),'Standards Female'!I$33,IF(I48&lt;=VLOOKUP(L48,'Standards Female'!E$34:J$45,6,FALSE),'Standards Female'!J$33,'Standards Female'!J$33)))))</f>
        <v>#N/A</v>
      </c>
      <c r="O48"/>
    </row>
    <row r="49" spans="1:15" ht="15.7" x14ac:dyDescent="0.5">
      <c r="A49" s="108">
        <v>3</v>
      </c>
      <c r="B49" s="250" t="s">
        <v>43</v>
      </c>
      <c r="C49" s="357" t="e">
        <f t="shared" si="1"/>
        <v>#N/A</v>
      </c>
      <c r="D49" s="108" t="e">
        <f t="shared" si="2"/>
        <v>#N/A</v>
      </c>
      <c r="E49" s="335">
        <v>10</v>
      </c>
      <c r="G49" s="108">
        <v>47</v>
      </c>
      <c r="H49" s="250"/>
      <c r="I49" s="353">
        <v>1.6168981481481482E-2</v>
      </c>
      <c r="J49" s="325"/>
      <c r="K49" s="113">
        <f t="shared" si="3"/>
        <v>8.6234567901234578E-3</v>
      </c>
      <c r="L49" s="113" t="e">
        <f>VLOOKUP(H49,Ages!A$1:J$166,10,FALSE)</f>
        <v>#N/A</v>
      </c>
      <c r="M49" s="348" t="e">
        <f>IF(I49&lt;=VLOOKUP(L49,'Standards Female'!E$34:J$45,2,FALSE),'Standards Female'!F$33,IF(I49&lt;=VLOOKUP(L49,'Standards Female'!E$34:J$45,3,FALSE),'Standards Female'!G$33,IF(I49&lt;=VLOOKUP(L49,'Standards Female'!E$34:J$45,4,FALSE),'Standards Female'!H$33,IF(I49&lt;=VLOOKUP(L49,'Standards Female'!E$34:J$45,5,FALSE),'Standards Female'!I$33,IF(I49&lt;=VLOOKUP(L49,'Standards Female'!E$34:J$45,6,FALSE),'Standards Female'!J$33,'Standards Female'!J$33)))))</f>
        <v>#N/A</v>
      </c>
      <c r="O49" s="352"/>
    </row>
    <row r="50" spans="1:15" ht="14.35" x14ac:dyDescent="0.5">
      <c r="A50" s="242">
        <v>4</v>
      </c>
      <c r="B50" s="300" t="s">
        <v>144</v>
      </c>
      <c r="C50" s="358" t="e">
        <f t="shared" si="1"/>
        <v>#N/A</v>
      </c>
      <c r="D50" s="242" t="e">
        <f t="shared" si="2"/>
        <v>#N/A</v>
      </c>
      <c r="E50" s="338">
        <v>10</v>
      </c>
      <c r="G50" s="242">
        <v>48</v>
      </c>
      <c r="H50" s="300"/>
      <c r="I50" s="354">
        <v>1.6192129629629629E-2</v>
      </c>
      <c r="J50" s="244"/>
      <c r="K50" s="245">
        <f t="shared" si="3"/>
        <v>8.6358024691358028E-3</v>
      </c>
      <c r="L50" s="245" t="e">
        <f>VLOOKUP(H50,Ages!A$1:J$166,10,FALSE)</f>
        <v>#N/A</v>
      </c>
      <c r="M50" s="348" t="e">
        <f>IF(I50&lt;=VLOOKUP(L50,'Standards Female'!E$34:J$45,2,FALSE),'Standards Female'!F$33,IF(I50&lt;=VLOOKUP(L50,'Standards Female'!E$34:J$45,3,FALSE),'Standards Female'!G$33,IF(I50&lt;=VLOOKUP(L50,'Standards Female'!E$34:J$45,4,FALSE),'Standards Female'!H$33,IF(I50&lt;=VLOOKUP(L50,'Standards Female'!E$34:J$45,5,FALSE),'Standards Female'!I$33,IF(I50&lt;=VLOOKUP(L50,'Standards Female'!E$34:J$45,6,FALSE),'Standards Female'!J$33,'Standards Female'!J$33)))))</f>
        <v>#N/A</v>
      </c>
      <c r="O50"/>
    </row>
    <row r="51" spans="1:15" ht="15.7" x14ac:dyDescent="0.45">
      <c r="O51" s="352"/>
    </row>
    <row r="52" spans="1:15" x14ac:dyDescent="0.45">
      <c r="O52"/>
    </row>
    <row r="53" spans="1:15" ht="15.7" x14ac:dyDescent="0.45">
      <c r="O53" s="352"/>
    </row>
    <row r="54" spans="1:15" x14ac:dyDescent="0.45">
      <c r="B54" s="308"/>
      <c r="H54" s="308"/>
      <c r="O54"/>
    </row>
    <row r="55" spans="1:15" ht="15.7" x14ac:dyDescent="0.45">
      <c r="B55" s="308"/>
      <c r="H55" s="308"/>
      <c r="O55" s="352"/>
    </row>
    <row r="56" spans="1:15" x14ac:dyDescent="0.45">
      <c r="B56" s="308"/>
      <c r="H56" s="308"/>
      <c r="O56"/>
    </row>
    <row r="57" spans="1:15" ht="15.7" x14ac:dyDescent="0.45">
      <c r="O57" s="352"/>
    </row>
    <row r="61" spans="1:15" x14ac:dyDescent="0.45">
      <c r="B61" s="308"/>
      <c r="H61" s="308"/>
    </row>
    <row r="65" spans="2:8" x14ac:dyDescent="0.45">
      <c r="B65" s="308"/>
      <c r="H65" s="308"/>
    </row>
    <row r="66" spans="2:8" x14ac:dyDescent="0.45">
      <c r="B66" s="308"/>
      <c r="H66" s="308"/>
    </row>
    <row r="67" spans="2:8" x14ac:dyDescent="0.45">
      <c r="B67" s="308"/>
      <c r="H67" s="308"/>
    </row>
    <row r="68" spans="2:8" x14ac:dyDescent="0.45">
      <c r="B68" s="308"/>
      <c r="H68" s="308"/>
    </row>
    <row r="70" spans="2:8" x14ac:dyDescent="0.45">
      <c r="B70" s="308"/>
      <c r="H70" s="308"/>
    </row>
    <row r="72" spans="2:8" x14ac:dyDescent="0.45">
      <c r="B72" s="309"/>
      <c r="H72" s="309"/>
    </row>
    <row r="73" spans="2:8" x14ac:dyDescent="0.45">
      <c r="B73" s="309"/>
      <c r="H73" s="309"/>
    </row>
    <row r="74" spans="2:8" x14ac:dyDescent="0.45">
      <c r="B74" s="309"/>
      <c r="H74" s="309"/>
    </row>
    <row r="75" spans="2:8" x14ac:dyDescent="0.45">
      <c r="B75" s="309"/>
      <c r="H75" s="309"/>
    </row>
    <row r="76" spans="2:8" x14ac:dyDescent="0.45">
      <c r="B76" s="309"/>
      <c r="H76" s="309"/>
    </row>
    <row r="77" spans="2:8" x14ac:dyDescent="0.45">
      <c r="B77" s="309"/>
      <c r="H77" s="309"/>
    </row>
    <row r="78" spans="2:8" x14ac:dyDescent="0.45">
      <c r="B78" s="309"/>
      <c r="H78" s="309"/>
    </row>
    <row r="79" spans="2:8" x14ac:dyDescent="0.45">
      <c r="B79" s="309"/>
      <c r="H79" s="309"/>
    </row>
    <row r="80" spans="2:8" x14ac:dyDescent="0.45">
      <c r="B80" s="309"/>
      <c r="H80" s="309"/>
    </row>
    <row r="81" spans="2:8" x14ac:dyDescent="0.45">
      <c r="B81" s="309"/>
      <c r="H81" s="309"/>
    </row>
    <row r="82" spans="2:8" x14ac:dyDescent="0.45">
      <c r="B82" s="309"/>
      <c r="H82" s="309"/>
    </row>
    <row r="83" spans="2:8" x14ac:dyDescent="0.45">
      <c r="B83" s="309"/>
      <c r="H83" s="309"/>
    </row>
    <row r="84" spans="2:8" x14ac:dyDescent="0.45">
      <c r="B84" s="309"/>
      <c r="H84" s="309"/>
    </row>
    <row r="85" spans="2:8" x14ac:dyDescent="0.45">
      <c r="B85" s="309"/>
      <c r="H85" s="309"/>
    </row>
    <row r="86" spans="2:8" x14ac:dyDescent="0.45">
      <c r="B86" s="309"/>
      <c r="H86" s="309"/>
    </row>
    <row r="87" spans="2:8" x14ac:dyDescent="0.45">
      <c r="B87" s="309"/>
      <c r="H87" s="309"/>
    </row>
    <row r="88" spans="2:8" x14ac:dyDescent="0.45">
      <c r="B88" s="309"/>
      <c r="H88" s="309"/>
    </row>
    <row r="89" spans="2:8" x14ac:dyDescent="0.45">
      <c r="B89" s="309"/>
      <c r="H89" s="309"/>
    </row>
    <row r="90" spans="2:8" x14ac:dyDescent="0.45">
      <c r="B90" s="309"/>
      <c r="H90" s="309"/>
    </row>
    <row r="91" spans="2:8" x14ac:dyDescent="0.45">
      <c r="B91" s="309"/>
      <c r="H91" s="309"/>
    </row>
    <row r="92" spans="2:8" x14ac:dyDescent="0.45">
      <c r="B92" s="309"/>
      <c r="H92" s="309"/>
    </row>
    <row r="93" spans="2:8" x14ac:dyDescent="0.45">
      <c r="B93" s="309"/>
      <c r="H93" s="309"/>
    </row>
    <row r="94" spans="2:8" x14ac:dyDescent="0.45">
      <c r="B94" s="309"/>
      <c r="H94" s="309"/>
    </row>
    <row r="95" spans="2:8" x14ac:dyDescent="0.45">
      <c r="B95" s="309"/>
      <c r="H95" s="309"/>
    </row>
    <row r="96" spans="2:8" x14ac:dyDescent="0.45">
      <c r="B96" s="309"/>
      <c r="H96" s="309"/>
    </row>
    <row r="97" spans="2:8" x14ac:dyDescent="0.45">
      <c r="B97" s="309"/>
      <c r="H97" s="309"/>
    </row>
  </sheetData>
  <mergeCells count="1">
    <mergeCell ref="A1:E1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23492-92B8-4772-B2F7-77BF39D08389}">
  <dimension ref="A1:Q88"/>
  <sheetViews>
    <sheetView showGridLines="0" zoomScaleNormal="100" workbookViewId="0">
      <selection activeCell="H3" sqref="H3:H43"/>
    </sheetView>
  </sheetViews>
  <sheetFormatPr defaultColWidth="13.5859375" defaultRowHeight="13" x14ac:dyDescent="0.45"/>
  <cols>
    <col min="1" max="1" width="4.46875" style="316" customWidth="1"/>
    <col min="2" max="2" width="15.17578125" style="307" customWidth="1"/>
    <col min="3" max="3" width="7.703125" style="342" customWidth="1"/>
    <col min="4" max="4" width="6.17578125" style="316" bestFit="1" customWidth="1"/>
    <col min="5" max="5" width="4.1171875" style="336" customWidth="1"/>
    <col min="6" max="6" width="1.17578125" style="336" customWidth="1"/>
    <col min="7" max="7" width="5.41015625" style="316" bestFit="1" customWidth="1"/>
    <col min="8" max="8" width="17" style="307" bestFit="1" customWidth="1"/>
    <col min="9" max="9" width="9.1171875" style="340" bestFit="1" customWidth="1"/>
    <col min="10" max="10" width="6.17578125" style="316" bestFit="1" customWidth="1"/>
    <col min="11" max="11" width="8.05859375" style="341" customWidth="1"/>
    <col min="12" max="12" width="4.64453125" style="341" customWidth="1"/>
    <col min="13" max="13" width="8.41015625" style="341" customWidth="1"/>
    <col min="14" max="14" width="19.5859375" style="307" customWidth="1"/>
    <col min="15" max="15" width="4.64453125" style="307" customWidth="1"/>
    <col min="16" max="16" width="13.64453125" style="307" customWidth="1"/>
    <col min="17" max="17" width="7.703125" style="307" customWidth="1"/>
    <col min="18" max="18" width="1.9375" style="307" customWidth="1"/>
    <col min="19" max="16384" width="13.5859375" style="307"/>
  </cols>
  <sheetData>
    <row r="1" spans="1:17" s="304" customFormat="1" ht="19.5" customHeight="1" x14ac:dyDescent="0.4">
      <c r="A1" s="496" t="s">
        <v>470</v>
      </c>
      <c r="B1" s="497"/>
      <c r="C1" s="497"/>
      <c r="D1" s="497"/>
      <c r="E1" s="497"/>
      <c r="F1" s="301"/>
      <c r="G1" s="302">
        <v>1</v>
      </c>
      <c r="H1" s="303" t="s">
        <v>466</v>
      </c>
      <c r="I1" s="346">
        <v>45987</v>
      </c>
      <c r="J1" s="301"/>
      <c r="L1" s="302"/>
      <c r="M1" s="302"/>
    </row>
    <row r="2" spans="1:17" s="316" customFormat="1" x14ac:dyDescent="0.45">
      <c r="A2" s="310" t="s">
        <v>5</v>
      </c>
      <c r="B2" s="310" t="s">
        <v>6</v>
      </c>
      <c r="C2" s="311" t="s">
        <v>0</v>
      </c>
      <c r="D2" s="312" t="s">
        <v>1</v>
      </c>
      <c r="E2" s="313" t="s">
        <v>41</v>
      </c>
      <c r="F2" s="314"/>
      <c r="G2" s="315" t="s">
        <v>5</v>
      </c>
      <c r="H2" s="305" t="s">
        <v>459</v>
      </c>
      <c r="I2" s="305" t="s">
        <v>0</v>
      </c>
      <c r="J2" s="315" t="s">
        <v>1</v>
      </c>
      <c r="K2" s="305" t="s">
        <v>171</v>
      </c>
      <c r="L2" s="305" t="s">
        <v>226</v>
      </c>
      <c r="M2" s="305" t="s">
        <v>227</v>
      </c>
      <c r="O2" s="317" t="s">
        <v>5</v>
      </c>
      <c r="P2" s="317" t="s">
        <v>145</v>
      </c>
      <c r="Q2" s="318" t="s">
        <v>0</v>
      </c>
    </row>
    <row r="3" spans="1:17" ht="12.75" customHeight="1" x14ac:dyDescent="0.5">
      <c r="A3" s="73">
        <v>1</v>
      </c>
      <c r="B3" s="136" t="s">
        <v>151</v>
      </c>
      <c r="C3" s="74" t="e">
        <f t="shared" ref="C3:C42" si="0">VLOOKUP($B3,$H$2:$J$42,2,FALSE)</f>
        <v>#N/A</v>
      </c>
      <c r="D3" s="75" t="e">
        <f t="shared" ref="D3:D42" si="1">VLOOKUP($B3,$H$2:$J$42,3,FALSE)</f>
        <v>#N/A</v>
      </c>
      <c r="E3" s="76">
        <v>1</v>
      </c>
      <c r="F3" s="319"/>
      <c r="G3" s="243">
        <v>1</v>
      </c>
      <c r="H3" s="363"/>
      <c r="I3" s="368">
        <v>3.6574074074074074E-3</v>
      </c>
      <c r="J3" s="320"/>
      <c r="K3" s="121">
        <f t="shared" ref="K3:K42" si="2">I3/G$1</f>
        <v>3.6574074074074074E-3</v>
      </c>
      <c r="L3" s="121" t="e">
        <f>VLOOKUP(H3,Ages!A$1:J$166,10,FALSE)</f>
        <v>#N/A</v>
      </c>
      <c r="M3" s="347" t="e">
        <f>IF(I3&lt;=VLOOKUP(L3,'Standards Male'!E$19:J$30,2,FALSE),'Standards Male'!F$18,IF(I3&lt;=VLOOKUP(L3,'Standards Male'!E$19:J$30,3,FALSE),'Standards Male'!G$18,IF(I3&lt;=VLOOKUP(L3,'Standards Male'!E$19:J$30,4,FALSE),'Standards Male'!H$18,IF(I3&lt;=VLOOKUP(L3,'Standards Male'!E$19:J$30,5,FALSE),'Standards Male'!I$18,IF(I3&lt;=VLOOKUP(L3,'Standards Male'!E$19:J$30,6,FALSE),'Standards Male'!J$18,'Standards Male'!J$18)))))</f>
        <v>#N/A</v>
      </c>
      <c r="N3" s="309"/>
      <c r="O3" s="321">
        <v>1</v>
      </c>
      <c r="P3" s="322" t="s">
        <v>118</v>
      </c>
      <c r="Q3" s="323">
        <v>4.340277777777778E-3</v>
      </c>
    </row>
    <row r="4" spans="1:17" ht="14.35" x14ac:dyDescent="0.5">
      <c r="A4" s="95">
        <v>2</v>
      </c>
      <c r="B4" s="362" t="s">
        <v>80</v>
      </c>
      <c r="C4" s="88" t="e">
        <f t="shared" si="0"/>
        <v>#N/A</v>
      </c>
      <c r="D4" s="89" t="e">
        <f t="shared" si="1"/>
        <v>#N/A</v>
      </c>
      <c r="E4" s="90">
        <v>1</v>
      </c>
      <c r="F4" s="324"/>
      <c r="G4" s="108">
        <v>2</v>
      </c>
      <c r="H4" s="29"/>
      <c r="I4" s="366">
        <v>3.9004629629629628E-3</v>
      </c>
      <c r="J4" s="325"/>
      <c r="K4" s="113">
        <f t="shared" si="2"/>
        <v>3.9004629629629628E-3</v>
      </c>
      <c r="L4" s="113" t="e">
        <f>VLOOKUP(H4,Ages!A$1:J$166,10,FALSE)</f>
        <v>#N/A</v>
      </c>
      <c r="M4" s="348" t="e">
        <f>IF(I4&lt;=VLOOKUP(L4,'Standards Male'!E$19:J$30,2,FALSE),'Standards Male'!F$18,IF(I4&lt;=VLOOKUP(L4,'Standards Male'!E$19:J$30,3,FALSE),'Standards Male'!G$18,IF(I4&lt;=VLOOKUP(L4,'Standards Male'!E$19:J$30,4,FALSE),'Standards Male'!H$18,IF(I4&lt;=VLOOKUP(L4,'Standards Male'!E$19:J$30,5,FALSE),'Standards Male'!I$18,IF(I4&lt;=VLOOKUP(L4,'Standards Male'!E$19:J$30,6,FALSE),'Standards Male'!J$18,'Standards Male'!J$18)))))</f>
        <v>#N/A</v>
      </c>
      <c r="O4" s="326">
        <v>2</v>
      </c>
      <c r="P4" s="327" t="s">
        <v>175</v>
      </c>
      <c r="Q4" s="328">
        <v>5.2430555555555555E-3</v>
      </c>
    </row>
    <row r="5" spans="1:17" ht="14.35" x14ac:dyDescent="0.5">
      <c r="A5" s="81">
        <v>1</v>
      </c>
      <c r="B5" t="s">
        <v>184</v>
      </c>
      <c r="C5" s="82" t="e">
        <f t="shared" si="0"/>
        <v>#N/A</v>
      </c>
      <c r="D5" s="83" t="e">
        <f t="shared" si="1"/>
        <v>#N/A</v>
      </c>
      <c r="E5" s="84">
        <v>2</v>
      </c>
      <c r="F5" s="324"/>
      <c r="G5" s="108">
        <v>3</v>
      </c>
      <c r="H5" s="29"/>
      <c r="I5" s="366">
        <v>4.0393518518518521E-3</v>
      </c>
      <c r="J5" s="325"/>
      <c r="K5" s="113">
        <f t="shared" si="2"/>
        <v>4.0393518518518521E-3</v>
      </c>
      <c r="L5" s="113" t="e">
        <f>VLOOKUP(H5,Ages!A$1:J$166,10,FALSE)</f>
        <v>#N/A</v>
      </c>
      <c r="M5" s="348" t="e">
        <f>IF(I5&lt;=VLOOKUP(L5,'Standards Male'!E$19:J$30,2,FALSE),'Standards Male'!F$18,IF(I5&lt;=VLOOKUP(L5,'Standards Male'!E$19:J$30,3,FALSE),'Standards Male'!G$18,IF(I5&lt;=VLOOKUP(L5,'Standards Male'!E$19:J$30,4,FALSE),'Standards Male'!H$18,IF(I5&lt;=VLOOKUP(L5,'Standards Male'!E$19:J$30,5,FALSE),'Standards Male'!I$18,IF(I5&lt;=VLOOKUP(L5,'Standards Male'!E$19:J$30,6,FALSE),'Standards Male'!J$18,'Standards Male'!J$18)))))</f>
        <v>#N/A</v>
      </c>
      <c r="O5" s="326">
        <v>3</v>
      </c>
      <c r="P5" s="327" t="s">
        <v>86</v>
      </c>
      <c r="Q5" s="328">
        <v>5.2777777777777779E-3</v>
      </c>
    </row>
    <row r="6" spans="1:17" ht="14.35" x14ac:dyDescent="0.5">
      <c r="A6" s="81">
        <v>2</v>
      </c>
      <c r="B6" t="s">
        <v>44</v>
      </c>
      <c r="C6" s="82" t="e">
        <f t="shared" si="0"/>
        <v>#N/A</v>
      </c>
      <c r="D6" s="83" t="e">
        <f t="shared" si="1"/>
        <v>#N/A</v>
      </c>
      <c r="E6" s="84">
        <v>2</v>
      </c>
      <c r="F6" s="324"/>
      <c r="G6" s="108">
        <v>4</v>
      </c>
      <c r="H6" s="29"/>
      <c r="I6" s="366">
        <v>4.1435185185185186E-3</v>
      </c>
      <c r="J6" s="325"/>
      <c r="K6" s="113">
        <f t="shared" si="2"/>
        <v>4.1435185185185186E-3</v>
      </c>
      <c r="L6" s="113" t="e">
        <f>VLOOKUP(H6,Ages!A$1:J$166,10,FALSE)</f>
        <v>#N/A</v>
      </c>
      <c r="M6" s="348" t="e">
        <f>IF(I6&lt;=VLOOKUP(L6,'Standards Male'!E$19:J$30,2,FALSE),'Standards Male'!F$18,IF(I6&lt;=VLOOKUP(L6,'Standards Male'!E$19:J$30,3,FALSE),'Standards Male'!G$18,IF(I6&lt;=VLOOKUP(L6,'Standards Male'!E$19:J$30,4,FALSE),'Standards Male'!H$18,IF(I6&lt;=VLOOKUP(L6,'Standards Male'!E$19:J$30,5,FALSE),'Standards Male'!I$18,IF(I6&lt;=VLOOKUP(L6,'Standards Male'!E$19:J$30,6,FALSE),'Standards Male'!J$18,'Standards Male'!J$18)))))</f>
        <v>#N/A</v>
      </c>
      <c r="O6" s="326">
        <v>4</v>
      </c>
      <c r="P6" s="327" t="s">
        <v>462</v>
      </c>
      <c r="Q6" s="328">
        <v>5.3125000000000004E-3</v>
      </c>
    </row>
    <row r="7" spans="1:17" ht="14.35" x14ac:dyDescent="0.5">
      <c r="A7" s="81">
        <v>3</v>
      </c>
      <c r="B7" t="s">
        <v>118</v>
      </c>
      <c r="C7" s="82" t="e">
        <f t="shared" si="0"/>
        <v>#N/A</v>
      </c>
      <c r="D7" s="83" t="e">
        <f t="shared" si="1"/>
        <v>#N/A</v>
      </c>
      <c r="E7" s="84">
        <v>2</v>
      </c>
      <c r="F7" s="324"/>
      <c r="G7" s="108">
        <v>5</v>
      </c>
      <c r="H7" s="29"/>
      <c r="I7" s="366">
        <v>4.340277777777778E-3</v>
      </c>
      <c r="J7" s="325"/>
      <c r="K7" s="113">
        <f t="shared" si="2"/>
        <v>4.340277777777778E-3</v>
      </c>
      <c r="L7" s="113" t="e">
        <f>VLOOKUP(H7,Ages!A$1:J$166,10,FALSE)</f>
        <v>#N/A</v>
      </c>
      <c r="M7" s="348" t="e">
        <f>IF(I7&lt;=VLOOKUP(L7,'Standards Female'!E$19:J$30,2,FALSE),'Standards Female'!F$18,IF(I7&lt;=VLOOKUP(L7,'Standards Female'!E$19:J$30,3,FALSE),'Standards Female'!G$18,IF(I7&lt;=VLOOKUP(L7,'Standards Female'!E$19:J$30,4,FALSE),'Standards Female'!H$18,IF(I7&lt;=VLOOKUP(L7,'Standards Female'!E$19:J$30,5,FALSE),'Standards Female'!I$18,IF(I7&lt;=VLOOKUP(L7,'Standards Female'!E$19:J$30,6,FALSE),'Standards Female'!J$18,'Standards Female'!J$18)))))</f>
        <v>#N/A</v>
      </c>
      <c r="O7" s="326">
        <v>5</v>
      </c>
      <c r="P7" s="327" t="s">
        <v>180</v>
      </c>
      <c r="Q7" s="328">
        <v>5.3587962962962964E-3</v>
      </c>
    </row>
    <row r="8" spans="1:17" ht="14.35" x14ac:dyDescent="0.5">
      <c r="A8" s="73">
        <v>1</v>
      </c>
      <c r="B8" s="363" t="s">
        <v>110</v>
      </c>
      <c r="C8" s="74" t="e">
        <f t="shared" si="0"/>
        <v>#N/A</v>
      </c>
      <c r="D8" s="75" t="e">
        <f t="shared" si="1"/>
        <v>#N/A</v>
      </c>
      <c r="E8" s="76">
        <v>3</v>
      </c>
      <c r="F8" s="324"/>
      <c r="G8" s="108">
        <v>6</v>
      </c>
      <c r="H8" s="29"/>
      <c r="I8" s="366">
        <v>4.4444444444444444E-3</v>
      </c>
      <c r="J8" s="325"/>
      <c r="K8" s="113">
        <f t="shared" si="2"/>
        <v>4.4444444444444444E-3</v>
      </c>
      <c r="L8" s="113" t="e">
        <f>VLOOKUP(H8,Ages!A$1:J$166,10,FALSE)</f>
        <v>#N/A</v>
      </c>
      <c r="M8" s="348" t="e">
        <f>IF(I8&lt;=VLOOKUP(L8,'Standards Male'!E$19:J$30,2,FALSE),'Standards Male'!F$18,IF(I8&lt;=VLOOKUP(L8,'Standards Male'!E$19:J$30,3,FALSE),'Standards Male'!G$18,IF(I8&lt;=VLOOKUP(L8,'Standards Male'!E$19:J$30,4,FALSE),'Standards Male'!H$18,IF(I8&lt;=VLOOKUP(L8,'Standards Male'!E$19:J$30,5,FALSE),'Standards Male'!I$18,IF(I8&lt;=VLOOKUP(L8,'Standards Male'!E$19:J$30,6,FALSE),'Standards Male'!J$18,'Standards Male'!J$18)))))</f>
        <v>#N/A</v>
      </c>
      <c r="O8" s="326">
        <v>6</v>
      </c>
      <c r="P8" s="327" t="s">
        <v>52</v>
      </c>
      <c r="Q8" s="328">
        <v>5.3819444444444444E-3</v>
      </c>
    </row>
    <row r="9" spans="1:17" ht="14.35" x14ac:dyDescent="0.5">
      <c r="A9" s="95">
        <v>2</v>
      </c>
      <c r="B9" s="364" t="s">
        <v>188</v>
      </c>
      <c r="C9" s="88" t="e">
        <f t="shared" si="0"/>
        <v>#N/A</v>
      </c>
      <c r="D9" s="89" t="e">
        <f t="shared" si="1"/>
        <v>#N/A</v>
      </c>
      <c r="E9" s="90">
        <v>3</v>
      </c>
      <c r="F9" s="324"/>
      <c r="G9" s="108">
        <v>7</v>
      </c>
      <c r="H9" s="29"/>
      <c r="I9" s="366">
        <v>4.4675925925925924E-3</v>
      </c>
      <c r="J9" s="325"/>
      <c r="K9" s="113">
        <f t="shared" si="2"/>
        <v>4.4675925925925924E-3</v>
      </c>
      <c r="L9" s="113" t="e">
        <f>VLOOKUP(H9,Ages!A$1:J$166,10,FALSE)</f>
        <v>#N/A</v>
      </c>
      <c r="M9" s="348" t="e">
        <f>IF(I9&lt;=VLOOKUP(L9,'Standards Male'!E$19:J$30,2,FALSE),'Standards Male'!F$18,IF(I9&lt;=VLOOKUP(L9,'Standards Male'!E$19:J$30,3,FALSE),'Standards Male'!G$18,IF(I9&lt;=VLOOKUP(L9,'Standards Male'!E$19:J$30,4,FALSE),'Standards Male'!H$18,IF(I9&lt;=VLOOKUP(L9,'Standards Male'!E$19:J$30,5,FALSE),'Standards Male'!I$18,IF(I9&lt;=VLOOKUP(L9,'Standards Male'!E$19:J$30,6,FALSE),'Standards Male'!J$18,'Standards Male'!J$18)))))</f>
        <v>#N/A</v>
      </c>
      <c r="O9" s="326">
        <v>7</v>
      </c>
      <c r="P9" s="327" t="s">
        <v>164</v>
      </c>
      <c r="Q9" s="328">
        <v>5.4629629629629629E-3</v>
      </c>
    </row>
    <row r="10" spans="1:17" ht="14.35" x14ac:dyDescent="0.5">
      <c r="A10" s="78">
        <v>1</v>
      </c>
      <c r="B10" t="s">
        <v>167</v>
      </c>
      <c r="C10" s="82" t="e">
        <f t="shared" si="0"/>
        <v>#N/A</v>
      </c>
      <c r="D10" s="83" t="e">
        <f t="shared" si="1"/>
        <v>#N/A</v>
      </c>
      <c r="E10" s="84">
        <v>4</v>
      </c>
      <c r="F10" s="319"/>
      <c r="G10" s="108">
        <v>8</v>
      </c>
      <c r="H10" s="29"/>
      <c r="I10" s="365" t="s">
        <v>467</v>
      </c>
      <c r="J10" s="325"/>
      <c r="K10" s="113">
        <f t="shared" si="2"/>
        <v>4.4791666666666669E-3</v>
      </c>
      <c r="L10" s="113" t="e">
        <f>VLOOKUP(H10,Ages!A$1:J$166,10,FALSE)</f>
        <v>#N/A</v>
      </c>
      <c r="M10" s="348" t="e">
        <f>IF(I10&lt;=VLOOKUP(L10,'Standards Male'!E$19:J$30,2,FALSE),'Standards Male'!F$18,IF(I10&lt;=VLOOKUP(L10,'Standards Male'!E$19:J$30,3,FALSE),'Standards Male'!G$18,IF(I10&lt;=VLOOKUP(L10,'Standards Male'!E$19:J$30,4,FALSE),'Standards Male'!H$18,IF(I10&lt;=VLOOKUP(L10,'Standards Male'!E$19:J$30,5,FALSE),'Standards Male'!I$18,IF(I10&lt;=VLOOKUP(L10,'Standards Male'!E$19:J$30,6,FALSE),'Standards Male'!J$18,'Standards Male'!J$18)))))</f>
        <v>#N/A</v>
      </c>
      <c r="O10" s="326">
        <v>8</v>
      </c>
      <c r="P10" s="327" t="s">
        <v>186</v>
      </c>
      <c r="Q10" s="328">
        <v>5.5208333333333333E-3</v>
      </c>
    </row>
    <row r="11" spans="1:17" ht="12.75" customHeight="1" x14ac:dyDescent="0.5">
      <c r="A11" s="78">
        <v>2</v>
      </c>
      <c r="B11" t="s">
        <v>187</v>
      </c>
      <c r="C11" s="82" t="e">
        <f t="shared" si="0"/>
        <v>#N/A</v>
      </c>
      <c r="D11" s="83" t="e">
        <f t="shared" si="1"/>
        <v>#N/A</v>
      </c>
      <c r="E11" s="84">
        <v>4</v>
      </c>
      <c r="F11" s="324"/>
      <c r="G11" s="108">
        <v>9</v>
      </c>
      <c r="H11" s="29"/>
      <c r="I11" s="366">
        <v>4.5254629629629629E-3</v>
      </c>
      <c r="J11" s="325"/>
      <c r="K11" s="113">
        <f t="shared" si="2"/>
        <v>4.5254629629629629E-3</v>
      </c>
      <c r="L11" s="113" t="e">
        <f>VLOOKUP(H11,Ages!A$1:J$166,10,FALSE)</f>
        <v>#N/A</v>
      </c>
      <c r="M11" s="348" t="e">
        <f>IF(I11&lt;=VLOOKUP(L11,'Standards Male'!E$19:J$30,2,FALSE),'Standards Male'!F$18,IF(I11&lt;=VLOOKUP(L11,'Standards Male'!E$19:J$30,3,FALSE),'Standards Male'!G$18,IF(I11&lt;=VLOOKUP(L11,'Standards Male'!E$19:J$30,4,FALSE),'Standards Male'!H$18,IF(I11&lt;=VLOOKUP(L11,'Standards Male'!E$19:J$30,5,FALSE),'Standards Male'!I$18,IF(I11&lt;=VLOOKUP(L11,'Standards Male'!E$19:J$30,6,FALSE),'Standards Male'!J$18,'Standards Male'!J$18)))))</f>
        <v>#N/A</v>
      </c>
      <c r="O11" s="326">
        <v>9</v>
      </c>
      <c r="P11" s="327" t="s">
        <v>183</v>
      </c>
      <c r="Q11" s="328">
        <v>5.5324074074074078E-3</v>
      </c>
    </row>
    <row r="12" spans="1:17" ht="14.35" x14ac:dyDescent="0.5">
      <c r="A12" s="78">
        <v>3</v>
      </c>
      <c r="B12" t="s">
        <v>176</v>
      </c>
      <c r="C12" s="82" t="e">
        <f t="shared" si="0"/>
        <v>#N/A</v>
      </c>
      <c r="D12" s="83" t="e">
        <f t="shared" si="1"/>
        <v>#N/A</v>
      </c>
      <c r="E12" s="84">
        <v>4</v>
      </c>
      <c r="F12" s="324"/>
      <c r="G12" s="108">
        <v>10</v>
      </c>
      <c r="H12" s="29"/>
      <c r="I12" s="366">
        <v>4.7916666666666663E-3</v>
      </c>
      <c r="J12" s="325"/>
      <c r="K12" s="113">
        <f t="shared" si="2"/>
        <v>4.7916666666666663E-3</v>
      </c>
      <c r="L12" s="113" t="e">
        <f>VLOOKUP(H12,Ages!A$1:J$166,10,FALSE)</f>
        <v>#N/A</v>
      </c>
      <c r="M12" s="348" t="e">
        <f>IF(I12&lt;=VLOOKUP(L12,'Standards Male'!E$19:J$30,2,FALSE),'Standards Male'!F$18,IF(I12&lt;=VLOOKUP(L12,'Standards Male'!E$19:J$30,3,FALSE),'Standards Male'!G$18,IF(I12&lt;=VLOOKUP(L12,'Standards Male'!E$19:J$30,4,FALSE),'Standards Male'!H$18,IF(I12&lt;=VLOOKUP(L12,'Standards Male'!E$19:J$30,5,FALSE),'Standards Male'!I$18,IF(I12&lt;=VLOOKUP(L12,'Standards Male'!E$19:J$30,6,FALSE),'Standards Male'!J$18,'Standards Male'!J$18)))))</f>
        <v>#N/A</v>
      </c>
      <c r="O12" s="326">
        <v>10</v>
      </c>
      <c r="P12" s="327" t="s">
        <v>92</v>
      </c>
      <c r="Q12" s="328">
        <v>5.5787037037037038E-3</v>
      </c>
    </row>
    <row r="13" spans="1:17" ht="14.35" x14ac:dyDescent="0.5">
      <c r="A13" s="78">
        <v>4</v>
      </c>
      <c r="B13" t="s">
        <v>175</v>
      </c>
      <c r="C13" s="82" t="e">
        <f t="shared" si="0"/>
        <v>#N/A</v>
      </c>
      <c r="D13" s="83" t="e">
        <f t="shared" si="1"/>
        <v>#N/A</v>
      </c>
      <c r="E13" s="84">
        <v>4</v>
      </c>
      <c r="F13" s="324"/>
      <c r="G13" s="108">
        <v>11</v>
      </c>
      <c r="H13" s="29"/>
      <c r="I13" s="366">
        <v>4.9537037037037041E-3</v>
      </c>
      <c r="J13" s="325"/>
      <c r="K13" s="113">
        <f t="shared" si="2"/>
        <v>4.9537037037037041E-3</v>
      </c>
      <c r="L13" s="113" t="e">
        <f>VLOOKUP(H13,Ages!A$1:J$166,10,FALSE)</f>
        <v>#N/A</v>
      </c>
      <c r="M13" s="348" t="e">
        <f>IF(I13&lt;=VLOOKUP(L13,'Standards Female'!E$19:J$30,2,FALSE),'Standards Female'!F$18,IF(I13&lt;=VLOOKUP(L13,'Standards Female'!E$19:J$30,3,FALSE),'Standards Female'!G$18,IF(I13&lt;=VLOOKUP(L13,'Standards Female'!E$19:J$30,4,FALSE),'Standards Female'!H$18,IF(I13&lt;=VLOOKUP(L13,'Standards Female'!E$19:J$30,5,FALSE),'Standards Female'!I$18,IF(I13&lt;=VLOOKUP(L13,'Standards Female'!E$19:J$30,6,FALSE),'Standards Female'!J$18,'Standards Female'!J$18)))))</f>
        <v>#N/A</v>
      </c>
      <c r="O13" s="326">
        <v>11</v>
      </c>
      <c r="P13" s="327" t="s">
        <v>158</v>
      </c>
      <c r="Q13" s="328">
        <v>5.6481481481481478E-3</v>
      </c>
    </row>
    <row r="14" spans="1:17" ht="14.35" x14ac:dyDescent="0.5">
      <c r="A14" s="78">
        <v>5</v>
      </c>
      <c r="B14" t="s">
        <v>155</v>
      </c>
      <c r="C14" s="82" t="e">
        <f t="shared" si="0"/>
        <v>#N/A</v>
      </c>
      <c r="D14" s="83" t="e">
        <f t="shared" si="1"/>
        <v>#N/A</v>
      </c>
      <c r="E14" s="84">
        <v>4</v>
      </c>
      <c r="F14" s="324"/>
      <c r="G14" s="108">
        <v>12</v>
      </c>
      <c r="H14" s="29"/>
      <c r="I14" s="366">
        <v>5.0115740740740737E-3</v>
      </c>
      <c r="J14" s="325"/>
      <c r="K14" s="113">
        <f t="shared" si="2"/>
        <v>5.0115740740740737E-3</v>
      </c>
      <c r="L14" s="113" t="e">
        <f>VLOOKUP(H14,Ages!A$1:J$166,10,FALSE)</f>
        <v>#N/A</v>
      </c>
      <c r="M14" s="348" t="e">
        <f>IF(I14&lt;=VLOOKUP(L14,'Standards Male'!E$19:J$30,2,FALSE),'Standards Male'!F$18,IF(I14&lt;=VLOOKUP(L14,'Standards Male'!E$19:J$30,3,FALSE),'Standards Male'!G$18,IF(I14&lt;=VLOOKUP(L14,'Standards Male'!E$19:J$30,4,FALSE),'Standards Male'!H$18,IF(I14&lt;=VLOOKUP(L14,'Standards Male'!E$19:J$30,5,FALSE),'Standards Male'!I$18,IF(I14&lt;=VLOOKUP(L14,'Standards Male'!E$19:J$30,6,FALSE),'Standards Male'!J$18,'Standards Male'!J$18)))))</f>
        <v>#N/A</v>
      </c>
      <c r="O14" s="326">
        <v>12</v>
      </c>
      <c r="P14" s="327" t="s">
        <v>468</v>
      </c>
      <c r="Q14" s="328">
        <v>5.7060185185185183E-3</v>
      </c>
    </row>
    <row r="15" spans="1:17" ht="14.35" x14ac:dyDescent="0.5">
      <c r="A15" s="86">
        <v>1</v>
      </c>
      <c r="B15" s="130" t="s">
        <v>163</v>
      </c>
      <c r="C15" s="74" t="e">
        <f t="shared" si="0"/>
        <v>#N/A</v>
      </c>
      <c r="D15" s="75" t="e">
        <f t="shared" si="1"/>
        <v>#N/A</v>
      </c>
      <c r="E15" s="76">
        <v>5</v>
      </c>
      <c r="F15" s="324"/>
      <c r="G15" s="108">
        <v>13</v>
      </c>
      <c r="H15" s="29"/>
      <c r="I15" s="366">
        <v>5.2199074074074075E-3</v>
      </c>
      <c r="J15" s="325"/>
      <c r="K15" s="113">
        <f t="shared" si="2"/>
        <v>5.2199074074074075E-3</v>
      </c>
      <c r="L15" s="113" t="e">
        <f>VLOOKUP(H15,Ages!A$1:J$166,10,FALSE)</f>
        <v>#N/A</v>
      </c>
      <c r="M15" s="348" t="e">
        <f>IF(I15&lt;=VLOOKUP(L15,'Standards Male'!E$19:J$30,2,FALSE),'Standards Male'!F$18,IF(I15&lt;=VLOOKUP(L15,'Standards Male'!E$19:J$30,3,FALSE),'Standards Male'!G$18,IF(I15&lt;=VLOOKUP(L15,'Standards Male'!E$19:J$30,4,FALSE),'Standards Male'!H$18,IF(I15&lt;=VLOOKUP(L15,'Standards Male'!E$19:J$30,5,FALSE),'Standards Male'!I$18,IF(I15&lt;=VLOOKUP(L15,'Standards Male'!E$19:J$30,6,FALSE),'Standards Male'!J$18,'Standards Male'!J$18)))))</f>
        <v>#N/A</v>
      </c>
      <c r="O15" s="326">
        <v>13</v>
      </c>
      <c r="P15" s="327" t="s">
        <v>11</v>
      </c>
      <c r="Q15" s="328">
        <v>5.7291666666666663E-3</v>
      </c>
    </row>
    <row r="16" spans="1:17" ht="14.35" x14ac:dyDescent="0.5">
      <c r="A16" s="78">
        <v>2</v>
      </c>
      <c r="B16" s="122" t="s">
        <v>166</v>
      </c>
      <c r="C16" s="82" t="e">
        <f t="shared" si="0"/>
        <v>#N/A</v>
      </c>
      <c r="D16" s="83" t="e">
        <f t="shared" si="1"/>
        <v>#N/A</v>
      </c>
      <c r="E16" s="84">
        <v>5</v>
      </c>
      <c r="F16" s="319"/>
      <c r="G16" s="108">
        <v>14</v>
      </c>
      <c r="H16" s="29"/>
      <c r="I16" s="366">
        <v>5.2430555555555555E-3</v>
      </c>
      <c r="J16" s="325"/>
      <c r="K16" s="113">
        <f t="shared" si="2"/>
        <v>5.2430555555555555E-3</v>
      </c>
      <c r="L16" s="113" t="e">
        <f>VLOOKUP(H16,Ages!A$1:J$166,10,FALSE)</f>
        <v>#N/A</v>
      </c>
      <c r="M16" s="348" t="e">
        <f>IF(I16&lt;=VLOOKUP(L16,'Standards Female'!E$19:J$30,2,FALSE),'Standards Female'!F$18,IF(I16&lt;=VLOOKUP(L16,'Standards Female'!E$19:J$30,3,FALSE),'Standards Female'!G$18,IF(I16&lt;=VLOOKUP(L16,'Standards Female'!E$19:J$30,4,FALSE),'Standards Female'!H$18,IF(I16&lt;=VLOOKUP(L16,'Standards Female'!E$19:J$30,5,FALSE),'Standards Female'!I$18,IF(I16&lt;=VLOOKUP(L16,'Standards Female'!E$19:J$30,6,FALSE),'Standards Female'!J$18,'Standards Female'!J$18)))))</f>
        <v>#N/A</v>
      </c>
      <c r="O16" s="326">
        <v>14</v>
      </c>
      <c r="P16" s="327" t="s">
        <v>100</v>
      </c>
      <c r="Q16" s="328">
        <v>5.7638888888888887E-3</v>
      </c>
    </row>
    <row r="17" spans="1:17" ht="14.35" x14ac:dyDescent="0.5">
      <c r="A17" s="87">
        <v>3</v>
      </c>
      <c r="B17" s="123" t="s">
        <v>92</v>
      </c>
      <c r="C17" s="88" t="e">
        <f t="shared" si="0"/>
        <v>#N/A</v>
      </c>
      <c r="D17" s="89" t="e">
        <f t="shared" si="1"/>
        <v>#N/A</v>
      </c>
      <c r="E17" s="90">
        <v>5</v>
      </c>
      <c r="F17" s="324"/>
      <c r="G17" s="108">
        <v>15</v>
      </c>
      <c r="H17" s="29"/>
      <c r="I17" s="366">
        <v>5.2662037037037035E-3</v>
      </c>
      <c r="J17" s="325"/>
      <c r="K17" s="113">
        <f t="shared" si="2"/>
        <v>5.2662037037037035E-3</v>
      </c>
      <c r="L17" s="113" t="e">
        <f>VLOOKUP(H17,Ages!A$1:J$166,10,FALSE)</f>
        <v>#N/A</v>
      </c>
      <c r="M17" s="348" t="e">
        <f>IF(I17&lt;=VLOOKUP(L17,'Standards Male'!E$19:J$30,2,FALSE),'Standards Male'!F$18,IF(I17&lt;=VLOOKUP(L17,'Standards Male'!E$19:J$30,3,FALSE),'Standards Male'!G$18,IF(I17&lt;=VLOOKUP(L17,'Standards Male'!E$19:J$30,4,FALSE),'Standards Male'!H$18,IF(I17&lt;=VLOOKUP(L17,'Standards Male'!E$19:J$30,5,FALSE),'Standards Male'!I$18,IF(I17&lt;=VLOOKUP(L17,'Standards Male'!E$19:J$30,6,FALSE),'Standards Male'!J$18,'Standards Male'!J$18)))))</f>
        <v>#N/A</v>
      </c>
      <c r="O17" s="326">
        <v>15</v>
      </c>
      <c r="P17" s="327" t="s">
        <v>56</v>
      </c>
      <c r="Q17" s="328">
        <v>5.7754629629629631E-3</v>
      </c>
    </row>
    <row r="18" spans="1:17" ht="14.35" x14ac:dyDescent="0.5">
      <c r="A18" s="78">
        <v>1</v>
      </c>
      <c r="B18" s="8" t="s">
        <v>169</v>
      </c>
      <c r="C18" s="82" t="e">
        <f t="shared" si="0"/>
        <v>#N/A</v>
      </c>
      <c r="D18" s="83" t="e">
        <f t="shared" si="1"/>
        <v>#N/A</v>
      </c>
      <c r="E18" s="84">
        <v>6</v>
      </c>
      <c r="F18" s="324"/>
      <c r="G18" s="108">
        <v>16</v>
      </c>
      <c r="H18" s="29"/>
      <c r="I18" s="366">
        <v>5.2777777777777779E-3</v>
      </c>
      <c r="J18" s="325"/>
      <c r="K18" s="113">
        <f t="shared" si="2"/>
        <v>5.2777777777777779E-3</v>
      </c>
      <c r="L18" s="113" t="e">
        <f>VLOOKUP(H18,Ages!A$1:J$166,10,FALSE)</f>
        <v>#N/A</v>
      </c>
      <c r="M18" s="348" t="e">
        <f>IF(I18&lt;=VLOOKUP(L18,'Standards Female'!E$19:J$30,2,FALSE),'Standards Female'!F$18,IF(I18&lt;=VLOOKUP(L18,'Standards Female'!E$19:J$30,3,FALSE),'Standards Female'!G$18,IF(I18&lt;=VLOOKUP(L18,'Standards Female'!E$19:J$30,4,FALSE),'Standards Female'!H$18,IF(I18&lt;=VLOOKUP(L18,'Standards Female'!E$19:J$30,5,FALSE),'Standards Female'!I$18,IF(I18&lt;=VLOOKUP(L18,'Standards Female'!E$19:J$30,6,FALSE),'Standards Female'!J$18,'Standards Female'!J$18)))))</f>
        <v>#N/A</v>
      </c>
      <c r="O18" s="326">
        <v>16</v>
      </c>
      <c r="P18" s="327" t="s">
        <v>85</v>
      </c>
      <c r="Q18" s="328">
        <v>6.0648148148148145E-3</v>
      </c>
    </row>
    <row r="19" spans="1:17" ht="14.35" x14ac:dyDescent="0.5">
      <c r="A19" s="78">
        <v>2</v>
      </c>
      <c r="B19" s="8" t="s">
        <v>180</v>
      </c>
      <c r="C19" s="82" t="e">
        <f t="shared" si="0"/>
        <v>#N/A</v>
      </c>
      <c r="D19" s="372" t="e">
        <f t="shared" si="1"/>
        <v>#N/A</v>
      </c>
      <c r="E19" s="84">
        <v>6</v>
      </c>
      <c r="F19" s="324"/>
      <c r="G19" s="108">
        <v>17</v>
      </c>
      <c r="H19" s="29"/>
      <c r="I19" s="366">
        <v>5.3125000000000004E-3</v>
      </c>
      <c r="J19" s="325"/>
      <c r="K19" s="113">
        <f t="shared" si="2"/>
        <v>5.3125000000000004E-3</v>
      </c>
      <c r="L19" s="113" t="e">
        <f>VLOOKUP(H19,Ages!A$1:J$166,10,FALSE)</f>
        <v>#N/A</v>
      </c>
      <c r="M19" s="348" t="e">
        <f>IF(I19&lt;=VLOOKUP(L19,'Standards Female'!E$19:J$30,2,FALSE),'Standards Female'!F$18,IF(I19&lt;=VLOOKUP(L19,'Standards Female'!E$19:J$30,3,FALSE),'Standards Female'!G$18,IF(I19&lt;=VLOOKUP(L19,'Standards Female'!E$19:J$30,4,FALSE),'Standards Female'!H$18,IF(I19&lt;=VLOOKUP(L19,'Standards Female'!E$19:J$30,5,FALSE),'Standards Female'!I$18,IF(I19&lt;=VLOOKUP(L19,'Standards Female'!E$19:J$30,6,FALSE),'Standards Female'!J$18,'Standards Female'!J$18)))))</f>
        <v>#N/A</v>
      </c>
      <c r="O19" s="326">
        <v>17</v>
      </c>
      <c r="P19" s="327" t="s">
        <v>153</v>
      </c>
      <c r="Q19" s="328">
        <v>6.145833333333333E-3</v>
      </c>
    </row>
    <row r="20" spans="1:17" ht="14.35" x14ac:dyDescent="0.5">
      <c r="A20" s="78">
        <v>3</v>
      </c>
      <c r="B20" s="8" t="s">
        <v>51</v>
      </c>
      <c r="C20" s="82" t="e">
        <f t="shared" si="0"/>
        <v>#N/A</v>
      </c>
      <c r="D20" s="372" t="e">
        <f t="shared" si="1"/>
        <v>#N/A</v>
      </c>
      <c r="E20" s="91">
        <v>6</v>
      </c>
      <c r="F20" s="329"/>
      <c r="G20" s="108">
        <v>18</v>
      </c>
      <c r="H20" s="29"/>
      <c r="I20" s="366">
        <v>5.324074074074074E-3</v>
      </c>
      <c r="J20" s="325"/>
      <c r="K20" s="113">
        <f t="shared" si="2"/>
        <v>5.324074074074074E-3</v>
      </c>
      <c r="L20" s="113" t="e">
        <f>VLOOKUP(H20,Ages!A$1:J$166,10,FALSE)</f>
        <v>#N/A</v>
      </c>
      <c r="M20" s="348" t="e">
        <f>IF(I20&lt;=VLOOKUP(L20,'Standards Male'!E$19:J$30,2,FALSE),'Standards Male'!F$18,IF(I20&lt;=VLOOKUP(L20,'Standards Male'!E$19:J$30,3,FALSE),'Standards Male'!G$18,IF(I20&lt;=VLOOKUP(L20,'Standards Male'!E$19:J$30,4,FALSE),'Standards Male'!H$18,IF(I20&lt;=VLOOKUP(L20,'Standards Male'!E$19:J$30,5,FALSE),'Standards Male'!I$18,IF(I20&lt;=VLOOKUP(L20,'Standards Male'!E$19:J$30,6,FALSE),'Standards Male'!J$18,'Standards Male'!J$18)))))</f>
        <v>#N/A</v>
      </c>
      <c r="O20" s="326">
        <v>18</v>
      </c>
      <c r="P20" s="327" t="s">
        <v>25</v>
      </c>
      <c r="Q20" s="328">
        <v>6.4467592592592588E-3</v>
      </c>
    </row>
    <row r="21" spans="1:17" ht="14.35" x14ac:dyDescent="0.5">
      <c r="A21" s="86">
        <v>1</v>
      </c>
      <c r="B21" s="130" t="s">
        <v>70</v>
      </c>
      <c r="C21" s="74" t="e">
        <f t="shared" si="0"/>
        <v>#N/A</v>
      </c>
      <c r="D21" s="75" t="e">
        <f t="shared" si="1"/>
        <v>#N/A</v>
      </c>
      <c r="E21" s="94">
        <v>7</v>
      </c>
      <c r="F21" s="330"/>
      <c r="G21" s="108">
        <v>19</v>
      </c>
      <c r="H21" s="29"/>
      <c r="I21" s="366">
        <v>5.3587962962962964E-3</v>
      </c>
      <c r="J21" s="371"/>
      <c r="K21" s="113">
        <f t="shared" si="2"/>
        <v>5.3587962962962964E-3</v>
      </c>
      <c r="L21" s="113" t="e">
        <f>VLOOKUP(H21,Ages!A$1:J$166,10,FALSE)</f>
        <v>#N/A</v>
      </c>
      <c r="M21" s="348" t="e">
        <f>IF(I21&lt;=VLOOKUP(L21,'Standards Male'!E$19:J$30,2,FALSE),'Standards Male'!F$18,IF(I21&lt;=VLOOKUP(L21,'Standards Male'!E$19:J$30,3,FALSE),'Standards Male'!G$18,IF(I21&lt;=VLOOKUP(L21,'Standards Male'!E$19:J$30,4,FALSE),'Standards Male'!H$18,IF(I21&lt;=VLOOKUP(L21,'Standards Male'!E$19:J$30,5,FALSE),'Standards Male'!I$18,IF(I21&lt;=VLOOKUP(L21,'Standards Male'!E$19:J$30,6,FALSE),'Standards Male'!J$18,'Standards Male'!J$18)))))</f>
        <v>#N/A</v>
      </c>
      <c r="O21" s="326">
        <v>19</v>
      </c>
      <c r="P21" s="327" t="s">
        <v>62</v>
      </c>
      <c r="Q21" s="328">
        <v>6.4930555555555557E-3</v>
      </c>
    </row>
    <row r="22" spans="1:17" ht="12.75" customHeight="1" x14ac:dyDescent="0.5">
      <c r="A22" s="78">
        <v>2</v>
      </c>
      <c r="B22" s="122" t="s">
        <v>164</v>
      </c>
      <c r="C22" s="82" t="e">
        <f t="shared" si="0"/>
        <v>#N/A</v>
      </c>
      <c r="D22" s="83" t="e">
        <f t="shared" si="1"/>
        <v>#N/A</v>
      </c>
      <c r="E22" s="91">
        <v>7</v>
      </c>
      <c r="F22" s="330"/>
      <c r="G22" s="108">
        <v>20</v>
      </c>
      <c r="H22" s="29"/>
      <c r="I22" s="366">
        <v>5.3587962962962964E-3</v>
      </c>
      <c r="J22" s="371"/>
      <c r="K22" s="113">
        <f t="shared" si="2"/>
        <v>5.3587962962962964E-3</v>
      </c>
      <c r="L22" s="113" t="e">
        <f>VLOOKUP(H22,Ages!A$1:J$166,10,FALSE)</f>
        <v>#N/A</v>
      </c>
      <c r="M22" s="348" t="e">
        <f>IF(I22&lt;=VLOOKUP(L22,'Standards Female'!E$19:J$30,2,FALSE),'Standards Female'!F$18,IF(I22&lt;=VLOOKUP(L22,'Standards Female'!E$19:J$30,3,FALSE),'Standards Female'!G$18,IF(I22&lt;=VLOOKUP(L22,'Standards Female'!E$19:J$30,4,FALSE),'Standards Female'!H$18,IF(I22&lt;=VLOOKUP(L22,'Standards Female'!E$19:J$30,5,FALSE),'Standards Female'!I$18,IF(I22&lt;=VLOOKUP(L22,'Standards Female'!E$19:J$30,6,FALSE),'Standards Female'!J$18,'Standards Female'!J$18)))))</f>
        <v>#N/A</v>
      </c>
      <c r="O22" s="326">
        <v>20</v>
      </c>
      <c r="P22" s="327" t="s">
        <v>22</v>
      </c>
      <c r="Q22" s="328">
        <v>6.5162037037037037E-3</v>
      </c>
    </row>
    <row r="23" spans="1:17" ht="14.35" x14ac:dyDescent="0.5">
      <c r="A23" s="78">
        <v>3</v>
      </c>
      <c r="B23" s="122" t="s">
        <v>158</v>
      </c>
      <c r="C23" s="82" t="e">
        <f t="shared" si="0"/>
        <v>#N/A</v>
      </c>
      <c r="D23" s="83" t="e">
        <f t="shared" si="1"/>
        <v>#N/A</v>
      </c>
      <c r="E23" s="91">
        <v>7</v>
      </c>
      <c r="F23" s="330"/>
      <c r="G23" s="108">
        <v>21</v>
      </c>
      <c r="H23" s="29"/>
      <c r="I23" s="366">
        <v>5.3819444444444444E-3</v>
      </c>
      <c r="J23" s="371"/>
      <c r="K23" s="113">
        <f t="shared" si="2"/>
        <v>5.3819444444444444E-3</v>
      </c>
      <c r="L23" s="113" t="e">
        <f>VLOOKUP(H23,Ages!A$1:J$166,10,FALSE)</f>
        <v>#N/A</v>
      </c>
      <c r="M23" s="348" t="e">
        <f>IF(I23&lt;=VLOOKUP(L23,'Standards Male'!E$19:J$30,2,FALSE),'Standards Male'!F$18,IF(I23&lt;=VLOOKUP(L23,'Standards Male'!E$19:J$30,3,FALSE),'Standards Male'!G$18,IF(I23&lt;=VLOOKUP(L23,'Standards Male'!E$19:J$30,4,FALSE),'Standards Male'!H$18,IF(I23&lt;=VLOOKUP(L23,'Standards Male'!E$19:J$30,5,FALSE),'Standards Male'!I$18,IF(I23&lt;=VLOOKUP(L23,'Standards Male'!E$19:J$30,6,FALSE),'Standards Male'!J$18,'Standards Male'!J$18)))))</f>
        <v>#N/A</v>
      </c>
      <c r="O23" s="326">
        <v>21</v>
      </c>
      <c r="P23" s="327" t="s">
        <v>181</v>
      </c>
      <c r="Q23" s="328">
        <v>6.7476851851851856E-3</v>
      </c>
    </row>
    <row r="24" spans="1:17" ht="14.35" x14ac:dyDescent="0.5">
      <c r="A24" s="78">
        <v>4</v>
      </c>
      <c r="B24" s="122" t="s">
        <v>11</v>
      </c>
      <c r="C24" s="82" t="e">
        <f t="shared" si="0"/>
        <v>#N/A</v>
      </c>
      <c r="D24" s="83" t="e">
        <f t="shared" si="1"/>
        <v>#N/A</v>
      </c>
      <c r="E24" s="91">
        <v>7</v>
      </c>
      <c r="F24" s="330"/>
      <c r="G24" s="108">
        <v>22</v>
      </c>
      <c r="H24" s="29"/>
      <c r="I24" s="366">
        <v>5.3819444444444444E-3</v>
      </c>
      <c r="J24" s="371"/>
      <c r="K24" s="113">
        <f t="shared" si="2"/>
        <v>5.3819444444444444E-3</v>
      </c>
      <c r="L24" s="113" t="e">
        <f>VLOOKUP(H24,Ages!A$1:J$166,10,FALSE)</f>
        <v>#N/A</v>
      </c>
      <c r="M24" s="348" t="e">
        <f>IF(I24&lt;=VLOOKUP(L24,'Standards Female'!E$19:J$30,2,FALSE),'Standards Female'!F$18,IF(I24&lt;=VLOOKUP(L24,'Standards Female'!E$19:J$30,3,FALSE),'Standards Female'!G$18,IF(I24&lt;=VLOOKUP(L24,'Standards Female'!E$19:J$30,4,FALSE),'Standards Female'!H$18,IF(I24&lt;=VLOOKUP(L24,'Standards Female'!E$19:J$30,5,FALSE),'Standards Female'!I$18,IF(I24&lt;=VLOOKUP(L24,'Standards Female'!E$19:J$30,6,FALSE),'Standards Female'!J$18,'Standards Female'!J$18)))))</f>
        <v>#N/A</v>
      </c>
      <c r="O24" s="331">
        <v>22</v>
      </c>
      <c r="P24" s="332" t="s">
        <v>144</v>
      </c>
      <c r="Q24" s="333">
        <v>8.5300925925925926E-3</v>
      </c>
    </row>
    <row r="25" spans="1:17" ht="14.35" x14ac:dyDescent="0.5">
      <c r="A25" s="78">
        <v>5</v>
      </c>
      <c r="B25" s="122" t="s">
        <v>56</v>
      </c>
      <c r="C25" s="82" t="e">
        <f t="shared" si="0"/>
        <v>#N/A</v>
      </c>
      <c r="D25" s="83" t="e">
        <f t="shared" si="1"/>
        <v>#N/A</v>
      </c>
      <c r="E25" s="91">
        <v>7</v>
      </c>
      <c r="F25" s="330"/>
      <c r="G25" s="108">
        <v>23</v>
      </c>
      <c r="H25" s="29"/>
      <c r="I25" s="366">
        <v>5.4629629629629629E-3</v>
      </c>
      <c r="J25" s="325"/>
      <c r="K25" s="113">
        <f t="shared" si="2"/>
        <v>5.4629629629629629E-3</v>
      </c>
      <c r="L25" s="113" t="e">
        <f>VLOOKUP(H25,Ages!A$1:J$166,10,FALSE)</f>
        <v>#N/A</v>
      </c>
      <c r="M25" s="348" t="e">
        <f>IF(I25&lt;=VLOOKUP(L25,'Standards Female'!E$19:J$30,2,FALSE),'Standards Female'!F$18,IF(I25&lt;=VLOOKUP(L25,'Standards Female'!E$19:J$30,3,FALSE),'Standards Female'!G$18,IF(I25&lt;=VLOOKUP(L25,'Standards Female'!E$19:J$30,4,FALSE),'Standards Female'!H$18,IF(I25&lt;=VLOOKUP(L25,'Standards Female'!E$19:J$30,5,FALSE),'Standards Female'!I$18,IF(I25&lt;=VLOOKUP(L25,'Standards Female'!E$19:J$30,6,FALSE),'Standards Female'!J$18,'Standards Female'!J$18)))))</f>
        <v>#N/A</v>
      </c>
    </row>
    <row r="26" spans="1:17" ht="14.35" x14ac:dyDescent="0.5">
      <c r="A26" s="78">
        <v>6</v>
      </c>
      <c r="B26" s="122" t="s">
        <v>18</v>
      </c>
      <c r="C26" s="82" t="e">
        <f t="shared" si="0"/>
        <v>#N/A</v>
      </c>
      <c r="D26" s="83" t="e">
        <f t="shared" si="1"/>
        <v>#N/A</v>
      </c>
      <c r="E26" s="91">
        <v>7</v>
      </c>
      <c r="F26" s="330"/>
      <c r="G26" s="108">
        <v>24</v>
      </c>
      <c r="H26" s="2"/>
      <c r="I26" s="366">
        <v>5.5208333333333333E-3</v>
      </c>
      <c r="J26" s="325"/>
      <c r="K26" s="113">
        <f t="shared" si="2"/>
        <v>5.5208333333333333E-3</v>
      </c>
      <c r="L26" s="113" t="e">
        <f>VLOOKUP(H26,Ages!A$1:J$166,10,FALSE)</f>
        <v>#N/A</v>
      </c>
      <c r="M26" s="348" t="e">
        <f>IF(I26&lt;=VLOOKUP(L26,'Standards Female'!E$19:J$30,2,FALSE),'Standards Female'!F$18,IF(I26&lt;=VLOOKUP(L26,'Standards Female'!E$19:J$30,3,FALSE),'Standards Female'!G$18,IF(I26&lt;=VLOOKUP(L26,'Standards Female'!E$19:J$30,4,FALSE),'Standards Female'!H$18,IF(I26&lt;=VLOOKUP(L26,'Standards Female'!E$19:J$30,5,FALSE),'Standards Female'!I$18,IF(I26&lt;=VLOOKUP(L26,'Standards Female'!E$19:J$30,6,FALSE),'Standards Female'!J$18,'Standards Female'!J$18)))))</f>
        <v>#N/A</v>
      </c>
      <c r="O26" s="306" t="s">
        <v>172</v>
      </c>
    </row>
    <row r="27" spans="1:17" ht="14.35" x14ac:dyDescent="0.5">
      <c r="A27" s="87">
        <v>7</v>
      </c>
      <c r="B27" s="123" t="s">
        <v>157</v>
      </c>
      <c r="C27" s="88" t="e">
        <f t="shared" si="0"/>
        <v>#N/A</v>
      </c>
      <c r="D27" s="89" t="e">
        <f t="shared" si="1"/>
        <v>#N/A</v>
      </c>
      <c r="E27" s="96">
        <v>7</v>
      </c>
      <c r="F27" s="330"/>
      <c r="G27" s="108">
        <v>25</v>
      </c>
      <c r="H27" s="29"/>
      <c r="I27" s="366">
        <v>5.5324074074074078E-3</v>
      </c>
      <c r="J27" s="325"/>
      <c r="K27" s="113">
        <f t="shared" si="2"/>
        <v>5.5324074074074078E-3</v>
      </c>
      <c r="L27" s="113" t="e">
        <f>VLOOKUP(H27,Ages!A$1:J$166,10,FALSE)</f>
        <v>#N/A</v>
      </c>
      <c r="M27" s="348" t="e">
        <f>IF(I27&lt;=VLOOKUP(L27,'Standards Female'!E$19:J$30,2,FALSE),'Standards Female'!F$18,IF(I27&lt;=VLOOKUP(L27,'Standards Female'!E$19:J$30,3,FALSE),'Standards Female'!G$18,IF(I27&lt;=VLOOKUP(L27,'Standards Female'!E$19:J$30,4,FALSE),'Standards Female'!H$18,IF(I27&lt;=VLOOKUP(L27,'Standards Female'!E$19:J$30,5,FALSE),'Standards Female'!I$18,IF(I27&lt;=VLOOKUP(L27,'Standards Female'!E$19:J$30,6,FALSE),'Standards Female'!J$18,'Standards Female'!J$18)))))</f>
        <v>#N/A</v>
      </c>
      <c r="O27" s="307" t="s">
        <v>161</v>
      </c>
    </row>
    <row r="28" spans="1:17" ht="14.35" x14ac:dyDescent="0.5">
      <c r="A28" s="73">
        <v>1</v>
      </c>
      <c r="B28" s="188" t="s">
        <v>86</v>
      </c>
      <c r="C28" s="74" t="e">
        <f t="shared" si="0"/>
        <v>#N/A</v>
      </c>
      <c r="D28" s="75" t="e">
        <f t="shared" si="1"/>
        <v>#N/A</v>
      </c>
      <c r="E28" s="94">
        <v>8</v>
      </c>
      <c r="F28" s="330"/>
      <c r="G28" s="108">
        <v>26</v>
      </c>
      <c r="H28" s="29"/>
      <c r="I28" s="366">
        <v>5.5787037037037038E-3</v>
      </c>
      <c r="J28" s="325"/>
      <c r="K28" s="113">
        <f t="shared" si="2"/>
        <v>5.5787037037037038E-3</v>
      </c>
      <c r="L28" s="113" t="e">
        <f>VLOOKUP(H28,Ages!A$1:J$166,10,FALSE)</f>
        <v>#N/A</v>
      </c>
      <c r="M28" s="348" t="e">
        <f>IF(I28&lt;=VLOOKUP(L28,'Standards Female'!E$19:J$30,2,FALSE),'Standards Female'!F$18,IF(I28&lt;=VLOOKUP(L28,'Standards Female'!E$19:J$30,3,FALSE),'Standards Female'!G$18,IF(I28&lt;=VLOOKUP(L28,'Standards Female'!E$19:J$30,4,FALSE),'Standards Female'!H$18,IF(I28&lt;=VLOOKUP(L28,'Standards Female'!E$19:J$30,5,FALSE),'Standards Female'!I$18,IF(I28&lt;=VLOOKUP(L28,'Standards Female'!E$19:J$30,6,FALSE),'Standards Female'!J$18,'Standards Female'!J$18)))))</f>
        <v>#N/A</v>
      </c>
      <c r="O28" s="307" t="s">
        <v>95</v>
      </c>
    </row>
    <row r="29" spans="1:17" ht="14.35" x14ac:dyDescent="0.5">
      <c r="A29" s="78">
        <v>2</v>
      </c>
      <c r="B29" s="8" t="s">
        <v>78</v>
      </c>
      <c r="C29" s="82" t="e">
        <f t="shared" si="0"/>
        <v>#N/A</v>
      </c>
      <c r="D29" s="372" t="e">
        <f t="shared" si="1"/>
        <v>#N/A</v>
      </c>
      <c r="E29" s="91">
        <v>8</v>
      </c>
      <c r="F29" s="330"/>
      <c r="G29" s="108">
        <v>27</v>
      </c>
      <c r="H29" s="29"/>
      <c r="I29" s="366">
        <v>5.6481481481481478E-3</v>
      </c>
      <c r="J29" s="325"/>
      <c r="K29" s="113">
        <f t="shared" si="2"/>
        <v>5.6481481481481478E-3</v>
      </c>
      <c r="L29" s="113" t="e">
        <f>VLOOKUP(H29,Ages!A$1:J$166,10,FALSE)</f>
        <v>#N/A</v>
      </c>
      <c r="M29" s="348" t="e">
        <f>IF(I29&lt;=VLOOKUP(L29,'Standards Female'!E$19:J$30,2,FALSE),'Standards Female'!F$18,IF(I29&lt;=VLOOKUP(L29,'Standards Female'!E$19:J$30,3,FALSE),'Standards Female'!G$18,IF(I29&lt;=VLOOKUP(L29,'Standards Female'!E$19:J$30,4,FALSE),'Standards Female'!H$18,IF(I29&lt;=VLOOKUP(L29,'Standards Female'!E$19:J$30,5,FALSE),'Standards Female'!I$18,IF(I29&lt;=VLOOKUP(L29,'Standards Female'!E$19:J$30,6,FALSE),'Standards Female'!J$18,'Standards Female'!J$18)))))</f>
        <v>#N/A</v>
      </c>
      <c r="O29" s="301" t="s">
        <v>30</v>
      </c>
    </row>
    <row r="30" spans="1:17" ht="14.35" x14ac:dyDescent="0.5">
      <c r="A30" s="78">
        <v>3</v>
      </c>
      <c r="B30" s="8" t="s">
        <v>52</v>
      </c>
      <c r="C30" s="82" t="e">
        <f t="shared" si="0"/>
        <v>#N/A</v>
      </c>
      <c r="D30" s="372" t="e">
        <f t="shared" si="1"/>
        <v>#N/A</v>
      </c>
      <c r="E30" s="91">
        <v>8</v>
      </c>
      <c r="F30" s="330"/>
      <c r="G30" s="108">
        <v>28</v>
      </c>
      <c r="H30" s="2"/>
      <c r="I30" s="366">
        <v>5.7060185185185183E-3</v>
      </c>
      <c r="J30" s="325"/>
      <c r="K30" s="113">
        <f t="shared" si="2"/>
        <v>5.7060185185185183E-3</v>
      </c>
      <c r="L30" s="113" t="e">
        <f>VLOOKUP(H30,Ages!A$1:J$166,10,FALSE)</f>
        <v>#N/A</v>
      </c>
      <c r="M30" s="348" t="e">
        <f>IF(I30&lt;=VLOOKUP(L30,'Standards Female'!E$19:J$30,2,FALSE),'Standards Female'!F$18,IF(I30&lt;=VLOOKUP(L30,'Standards Female'!E$19:J$30,3,FALSE),'Standards Female'!G$18,IF(I30&lt;=VLOOKUP(L30,'Standards Female'!E$19:J$30,4,FALSE),'Standards Female'!H$18,IF(I30&lt;=VLOOKUP(L30,'Standards Female'!E$19:J$30,5,FALSE),'Standards Female'!I$18,IF(I30&lt;=VLOOKUP(L30,'Standards Female'!E$19:J$30,6,FALSE),'Standards Female'!J$18,'Standards Female'!J$18)))))</f>
        <v>#N/A</v>
      </c>
      <c r="O30" s="301" t="s">
        <v>122</v>
      </c>
    </row>
    <row r="31" spans="1:17" ht="14.35" x14ac:dyDescent="0.5">
      <c r="A31" s="81">
        <v>4</v>
      </c>
      <c r="B31" s="134" t="s">
        <v>186</v>
      </c>
      <c r="C31" s="82" t="e">
        <f t="shared" si="0"/>
        <v>#N/A</v>
      </c>
      <c r="D31" s="83" t="e">
        <f t="shared" si="1"/>
        <v>#N/A</v>
      </c>
      <c r="E31" s="91">
        <v>8</v>
      </c>
      <c r="F31" s="329"/>
      <c r="G31" s="108">
        <v>29</v>
      </c>
      <c r="H31" s="29"/>
      <c r="I31" s="366">
        <v>5.7291666666666663E-3</v>
      </c>
      <c r="J31" s="325"/>
      <c r="K31" s="113">
        <f t="shared" si="2"/>
        <v>5.7291666666666663E-3</v>
      </c>
      <c r="L31" s="113" t="e">
        <f>VLOOKUP(H31,Ages!A$1:J$166,10,FALSE)</f>
        <v>#N/A</v>
      </c>
      <c r="M31" s="348" t="e">
        <f>IF(I31&lt;=VLOOKUP(L31,'Standards Female'!E$19:J$30,2,FALSE),'Standards Female'!F$18,IF(I31&lt;=VLOOKUP(L31,'Standards Female'!E$19:J$30,3,FALSE),'Standards Female'!G$18,IF(I31&lt;=VLOOKUP(L31,'Standards Female'!E$19:J$30,4,FALSE),'Standards Female'!H$18,IF(I31&lt;=VLOOKUP(L31,'Standards Female'!E$19:J$30,5,FALSE),'Standards Female'!I$18,IF(I31&lt;=VLOOKUP(L31,'Standards Female'!E$19:J$30,6,FALSE),'Standards Female'!J$18,'Standards Female'!J$18)))))</f>
        <v>#N/A</v>
      </c>
      <c r="O31" s="301" t="s">
        <v>14</v>
      </c>
    </row>
    <row r="32" spans="1:17" ht="14.35" x14ac:dyDescent="0.5">
      <c r="A32" s="78">
        <v>5</v>
      </c>
      <c r="B32" s="8" t="s">
        <v>100</v>
      </c>
      <c r="C32" s="82" t="e">
        <f t="shared" si="0"/>
        <v>#N/A</v>
      </c>
      <c r="D32" s="83" t="e">
        <f t="shared" si="1"/>
        <v>#N/A</v>
      </c>
      <c r="E32" s="91">
        <v>8</v>
      </c>
      <c r="F32" s="330"/>
      <c r="G32" s="108">
        <v>30</v>
      </c>
      <c r="H32" s="29"/>
      <c r="I32" s="366">
        <v>5.7638888888888887E-3</v>
      </c>
      <c r="J32" s="325"/>
      <c r="K32" s="113">
        <f t="shared" si="2"/>
        <v>5.7638888888888887E-3</v>
      </c>
      <c r="L32" s="113" t="e">
        <f>VLOOKUP(H32,Ages!A$1:J$166,10,FALSE)</f>
        <v>#N/A</v>
      </c>
      <c r="M32" s="348" t="e">
        <f>IF(I32&lt;=VLOOKUP(L32,'Standards Female'!E$19:J$30,2,FALSE),'Standards Female'!F$18,IF(I32&lt;=VLOOKUP(L32,'Standards Female'!E$19:J$30,3,FALSE),'Standards Female'!G$18,IF(I32&lt;=VLOOKUP(L32,'Standards Female'!E$19:J$30,4,FALSE),'Standards Female'!H$18,IF(I32&lt;=VLOOKUP(L32,'Standards Female'!E$19:J$30,5,FALSE),'Standards Female'!I$18,IF(I32&lt;=VLOOKUP(L32,'Standards Female'!E$19:J$30,6,FALSE),'Standards Female'!J$18,'Standards Female'!J$18)))))</f>
        <v>#N/A</v>
      </c>
      <c r="O32" s="301" t="s">
        <v>24</v>
      </c>
    </row>
    <row r="33" spans="1:15" ht="12.75" customHeight="1" x14ac:dyDescent="0.5">
      <c r="A33" s="87">
        <v>6</v>
      </c>
      <c r="B33" s="135" t="s">
        <v>181</v>
      </c>
      <c r="C33" s="88" t="e">
        <f t="shared" si="0"/>
        <v>#N/A</v>
      </c>
      <c r="D33" s="89" t="e">
        <f t="shared" si="1"/>
        <v>#N/A</v>
      </c>
      <c r="E33" s="96">
        <v>8</v>
      </c>
      <c r="F33" s="330"/>
      <c r="G33" s="108">
        <v>31</v>
      </c>
      <c r="H33" s="29"/>
      <c r="I33" s="366">
        <v>5.7754629629629631E-3</v>
      </c>
      <c r="J33" s="325"/>
      <c r="K33" s="113">
        <f t="shared" si="2"/>
        <v>5.7754629629629631E-3</v>
      </c>
      <c r="L33" s="113" t="e">
        <f>VLOOKUP(H33,Ages!A$1:J$166,10,FALSE)</f>
        <v>#N/A</v>
      </c>
      <c r="M33" s="348" t="e">
        <f>IF(I33&lt;=VLOOKUP(L33,'Standards Female'!E$19:J$30,2,FALSE),'Standards Female'!F$18,IF(I33&lt;=VLOOKUP(L33,'Standards Female'!E$19:J$30,3,FALSE),'Standards Female'!G$18,IF(I33&lt;=VLOOKUP(L33,'Standards Female'!E$19:J$30,4,FALSE),'Standards Female'!H$18,IF(I33&lt;=VLOOKUP(L33,'Standards Female'!E$19:J$30,5,FALSE),'Standards Female'!I$18,IF(I33&lt;=VLOOKUP(L33,'Standards Female'!E$19:J$30,6,FALSE),'Standards Female'!J$18,'Standards Female'!J$18)))))</f>
        <v>#N/A</v>
      </c>
      <c r="O33" s="301" t="s">
        <v>63</v>
      </c>
    </row>
    <row r="34" spans="1:15" ht="12.75" customHeight="1" x14ac:dyDescent="0.5">
      <c r="A34" s="78">
        <v>1</v>
      </c>
      <c r="B34" s="8" t="s">
        <v>462</v>
      </c>
      <c r="C34" s="82" t="e">
        <f t="shared" si="0"/>
        <v>#N/A</v>
      </c>
      <c r="D34" s="83" t="e">
        <f t="shared" si="1"/>
        <v>#N/A</v>
      </c>
      <c r="E34" s="91">
        <v>9</v>
      </c>
      <c r="F34" s="330"/>
      <c r="G34" s="108">
        <v>32</v>
      </c>
      <c r="H34" s="29"/>
      <c r="I34" s="366">
        <v>5.7870370370370367E-3</v>
      </c>
      <c r="J34" s="325"/>
      <c r="K34" s="113">
        <f t="shared" si="2"/>
        <v>5.7870370370370367E-3</v>
      </c>
      <c r="L34" s="113" t="e">
        <f>VLOOKUP(H34,Ages!A$1:J$166,10,FALSE)</f>
        <v>#N/A</v>
      </c>
      <c r="M34" s="348" t="e">
        <f>IF(I34&lt;=VLOOKUP(L34,'Standards Male'!E$19:J$30,2,FALSE),'Standards Male'!F$18,IF(I34&lt;=VLOOKUP(L34,'Standards Male'!E$19:J$30,3,FALSE),'Standards Male'!G$18,IF(I34&lt;=VLOOKUP(L34,'Standards Male'!E$19:J$30,4,FALSE),'Standards Male'!H$18,IF(I34&lt;=VLOOKUP(L34,'Standards Male'!E$19:J$30,5,FALSE),'Standards Male'!I$18,IF(I34&lt;=VLOOKUP(L34,'Standards Male'!E$19:J$30,6,FALSE),'Standards Male'!J$18,'Standards Male'!J$18)))))</f>
        <v>#N/A</v>
      </c>
      <c r="N34" s="334"/>
      <c r="O34" s="307" t="s">
        <v>26</v>
      </c>
    </row>
    <row r="35" spans="1:15" ht="14.35" x14ac:dyDescent="0.5">
      <c r="A35" s="78">
        <v>2</v>
      </c>
      <c r="B35" s="8" t="s">
        <v>183</v>
      </c>
      <c r="C35" s="82" t="e">
        <f t="shared" si="0"/>
        <v>#N/A</v>
      </c>
      <c r="D35" s="83" t="e">
        <f t="shared" si="1"/>
        <v>#N/A</v>
      </c>
      <c r="E35" s="91">
        <v>9</v>
      </c>
      <c r="G35" s="108">
        <v>33</v>
      </c>
      <c r="H35" s="29"/>
      <c r="I35" s="366">
        <v>6.0648148148148145E-3</v>
      </c>
      <c r="J35" s="325"/>
      <c r="K35" s="113">
        <f t="shared" si="2"/>
        <v>6.0648148148148145E-3</v>
      </c>
      <c r="L35" s="113" t="e">
        <f>VLOOKUP(H35,Ages!A$1:J$166,10,FALSE)</f>
        <v>#N/A</v>
      </c>
      <c r="M35" s="348" t="e">
        <f>IF(I35&lt;=VLOOKUP(L35,'Standards Female'!E$19:J$30,2,FALSE),'Standards Female'!F$18,IF(I35&lt;=VLOOKUP(L35,'Standards Female'!E$19:J$30,3,FALSE),'Standards Female'!G$18,IF(I35&lt;=VLOOKUP(L35,'Standards Female'!E$19:J$30,4,FALSE),'Standards Female'!H$18,IF(I35&lt;=VLOOKUP(L35,'Standards Female'!E$19:J$30,5,FALSE),'Standards Female'!I$18,IF(I35&lt;=VLOOKUP(L35,'Standards Female'!E$19:J$30,6,FALSE),'Standards Female'!J$18,'Standards Female'!J$18)))))</f>
        <v>#N/A</v>
      </c>
      <c r="N35" s="337"/>
    </row>
    <row r="36" spans="1:15" ht="14.35" x14ac:dyDescent="0.5">
      <c r="A36" s="78">
        <v>3</v>
      </c>
      <c r="B36" s="8" t="s">
        <v>85</v>
      </c>
      <c r="C36" s="82" t="e">
        <f t="shared" si="0"/>
        <v>#N/A</v>
      </c>
      <c r="D36" s="83" t="e">
        <f t="shared" si="1"/>
        <v>#N/A</v>
      </c>
      <c r="E36" s="91">
        <v>9</v>
      </c>
      <c r="G36" s="108">
        <v>34</v>
      </c>
      <c r="H36" s="29"/>
      <c r="I36" s="366">
        <v>6.145833333333333E-3</v>
      </c>
      <c r="J36" s="325"/>
      <c r="K36" s="113">
        <f t="shared" si="2"/>
        <v>6.145833333333333E-3</v>
      </c>
      <c r="L36" s="113" t="e">
        <f>VLOOKUP(H36,Ages!A$1:J$166,10,FALSE)</f>
        <v>#N/A</v>
      </c>
      <c r="M36" s="348" t="e">
        <f>IF(I36&lt;=VLOOKUP(L36,'Standards Female'!E$19:J$30,2,FALSE),'Standards Female'!F$18,IF(I36&lt;=VLOOKUP(L36,'Standards Female'!E$19:J$30,3,FALSE),'Standards Female'!G$18,IF(I36&lt;=VLOOKUP(L36,'Standards Female'!E$19:J$30,4,FALSE),'Standards Female'!H$18,IF(I36&lt;=VLOOKUP(L36,'Standards Female'!E$19:J$30,5,FALSE),'Standards Female'!I$18,IF(I36&lt;=VLOOKUP(L36,'Standards Female'!E$19:J$30,6,FALSE),'Standards Female'!J$18,'Standards Female'!J$18)))))</f>
        <v>#N/A</v>
      </c>
    </row>
    <row r="37" spans="1:15" ht="14.35" x14ac:dyDescent="0.5">
      <c r="A37" s="78">
        <v>4</v>
      </c>
      <c r="B37" s="8" t="s">
        <v>153</v>
      </c>
      <c r="C37" s="82" t="e">
        <f t="shared" si="0"/>
        <v>#N/A</v>
      </c>
      <c r="D37" s="83" t="e">
        <f t="shared" si="1"/>
        <v>#N/A</v>
      </c>
      <c r="E37" s="91">
        <v>9</v>
      </c>
      <c r="G37" s="108">
        <v>35</v>
      </c>
      <c r="H37" s="29"/>
      <c r="I37" s="366">
        <v>6.2731481481481484E-3</v>
      </c>
      <c r="J37" s="325"/>
      <c r="K37" s="113">
        <f t="shared" si="2"/>
        <v>6.2731481481481484E-3</v>
      </c>
      <c r="L37" s="113" t="e">
        <f>VLOOKUP(H37,Ages!A$1:J$166,10,FALSE)</f>
        <v>#N/A</v>
      </c>
      <c r="M37" s="348" t="e">
        <f>IF(I37&lt;=VLOOKUP(L37,'Standards Male'!E$19:J$30,2,FALSE),'Standards Male'!F$18,IF(I37&lt;=VLOOKUP(L37,'Standards Male'!E$19:J$30,3,FALSE),'Standards Male'!G$18,IF(I37&lt;=VLOOKUP(L37,'Standards Male'!E$19:J$30,4,FALSE),'Standards Male'!H$18,IF(I37&lt;=VLOOKUP(L37,'Standards Male'!E$19:J$30,5,FALSE),'Standards Male'!I$18,IF(I37&lt;=VLOOKUP(L37,'Standards Male'!E$19:J$30,6,FALSE),'Standards Male'!J$18,'Standards Male'!J$18)))))</f>
        <v>#N/A</v>
      </c>
    </row>
    <row r="38" spans="1:15" ht="14.35" x14ac:dyDescent="0.5">
      <c r="A38" s="86">
        <v>1</v>
      </c>
      <c r="B38" s="130" t="s">
        <v>468</v>
      </c>
      <c r="C38" s="74" t="e">
        <f t="shared" si="0"/>
        <v>#N/A</v>
      </c>
      <c r="D38" s="75" t="e">
        <f t="shared" si="1"/>
        <v>#N/A</v>
      </c>
      <c r="E38" s="94">
        <v>10</v>
      </c>
      <c r="G38" s="108">
        <v>36</v>
      </c>
      <c r="H38" s="29"/>
      <c r="I38" s="366">
        <v>6.4467592592592588E-3</v>
      </c>
      <c r="J38" s="325"/>
      <c r="K38" s="113">
        <f t="shared" si="2"/>
        <v>6.4467592592592588E-3</v>
      </c>
      <c r="L38" s="113" t="e">
        <f>VLOOKUP(H38,Ages!A$1:J$166,10,FALSE)</f>
        <v>#N/A</v>
      </c>
      <c r="M38" s="348" t="e">
        <f>IF(I38&lt;=VLOOKUP(L38,'Standards Female'!E$19:J$30,2,FALSE),'Standards Female'!F$18,IF(I38&lt;=VLOOKUP(L38,'Standards Female'!E$19:J$30,3,FALSE),'Standards Female'!G$18,IF(I38&lt;=VLOOKUP(L38,'Standards Female'!E$19:J$30,4,FALSE),'Standards Female'!H$18,IF(I38&lt;=VLOOKUP(L38,'Standards Female'!E$19:J$30,5,FALSE),'Standards Female'!I$18,IF(I38&lt;=VLOOKUP(L38,'Standards Female'!E$19:J$30,6,FALSE),'Standards Female'!J$18,'Standards Female'!J$18)))))</f>
        <v>#N/A</v>
      </c>
    </row>
    <row r="39" spans="1:15" ht="14.35" x14ac:dyDescent="0.5">
      <c r="A39" s="78">
        <v>2</v>
      </c>
      <c r="B39" s="122" t="s">
        <v>25</v>
      </c>
      <c r="C39" s="82" t="e">
        <f t="shared" si="0"/>
        <v>#N/A</v>
      </c>
      <c r="D39" s="83" t="e">
        <f t="shared" si="1"/>
        <v>#N/A</v>
      </c>
      <c r="E39" s="91">
        <v>10</v>
      </c>
      <c r="G39" s="108">
        <v>37</v>
      </c>
      <c r="H39" s="29"/>
      <c r="I39" s="366">
        <v>6.4930555555555557E-3</v>
      </c>
      <c r="J39" s="325"/>
      <c r="K39" s="113">
        <f t="shared" si="2"/>
        <v>6.4930555555555557E-3</v>
      </c>
      <c r="L39" s="113" t="s">
        <v>437</v>
      </c>
      <c r="M39" s="348" t="str">
        <f>IF(I39&lt;=VLOOKUP(L39,'Standards Female'!E$19:J$30,2,FALSE),'Standards Female'!F$18,IF(I39&lt;=VLOOKUP(L39,'Standards Female'!E$19:J$30,3,FALSE),'Standards Female'!G$18,IF(I39&lt;=VLOOKUP(L39,'Standards Female'!E$19:J$30,4,FALSE),'Standards Female'!H$18,IF(I39&lt;=VLOOKUP(L39,'Standards Female'!E$19:J$30,5,FALSE),'Standards Female'!I$18,IF(I39&lt;=VLOOKUP(L39,'Standards Female'!E$19:J$30,6,FALSE),'Standards Female'!J$18,'Standards Female'!J$18)))))</f>
        <v>Copper</v>
      </c>
    </row>
    <row r="40" spans="1:15" ht="14.35" x14ac:dyDescent="0.5">
      <c r="A40" s="78">
        <v>3</v>
      </c>
      <c r="B40" s="122" t="s">
        <v>62</v>
      </c>
      <c r="C40" s="82" t="e">
        <f t="shared" si="0"/>
        <v>#N/A</v>
      </c>
      <c r="D40" s="83" t="e">
        <f t="shared" si="1"/>
        <v>#N/A</v>
      </c>
      <c r="E40" s="91">
        <v>10</v>
      </c>
      <c r="G40" s="108">
        <v>38</v>
      </c>
      <c r="H40" s="29"/>
      <c r="I40" s="366">
        <v>6.5162037037037037E-3</v>
      </c>
      <c r="J40" s="325"/>
      <c r="K40" s="113">
        <f t="shared" si="2"/>
        <v>6.5162037037037037E-3</v>
      </c>
      <c r="L40" s="113" t="e">
        <f>VLOOKUP(H40,Ages!A$1:J$166,10,FALSE)</f>
        <v>#N/A</v>
      </c>
      <c r="M40" s="348" t="e">
        <f>IF(I40&lt;=VLOOKUP(L40,'Standards Female'!E$19:J$30,2,FALSE),'Standards Female'!F$18,IF(I40&lt;=VLOOKUP(L40,'Standards Female'!E$19:J$30,3,FALSE),'Standards Female'!G$18,IF(I40&lt;=VLOOKUP(L40,'Standards Female'!E$19:J$30,4,FALSE),'Standards Female'!H$18,IF(I40&lt;=VLOOKUP(L40,'Standards Female'!E$19:J$30,5,FALSE),'Standards Female'!I$18,IF(I40&lt;=VLOOKUP(L40,'Standards Female'!E$19:J$30,6,FALSE),'Standards Female'!J$18,'Standards Female'!J$18)))))</f>
        <v>#N/A</v>
      </c>
    </row>
    <row r="41" spans="1:15" ht="14.35" x14ac:dyDescent="0.5">
      <c r="A41" s="78">
        <v>4</v>
      </c>
      <c r="B41" s="122" t="s">
        <v>22</v>
      </c>
      <c r="C41" s="82" t="e">
        <f t="shared" si="0"/>
        <v>#N/A</v>
      </c>
      <c r="D41" s="83" t="e">
        <f t="shared" si="1"/>
        <v>#N/A</v>
      </c>
      <c r="E41" s="91">
        <v>10</v>
      </c>
      <c r="G41" s="108">
        <v>39</v>
      </c>
      <c r="H41" s="29"/>
      <c r="I41" s="366">
        <v>6.7476851851851856E-3</v>
      </c>
      <c r="J41" s="325"/>
      <c r="K41" s="113">
        <f t="shared" si="2"/>
        <v>6.7476851851851856E-3</v>
      </c>
      <c r="L41" s="113" t="e">
        <f>VLOOKUP(H41,Ages!A$1:J$166,10,FALSE)</f>
        <v>#N/A</v>
      </c>
      <c r="M41" s="348" t="e">
        <f>IF(I41&lt;=VLOOKUP(L41,'Standards Female'!E$19:J$30,2,FALSE),'Standards Female'!F$18,IF(I41&lt;=VLOOKUP(L41,'Standards Female'!E$19:J$30,3,FALSE),'Standards Female'!G$18,IF(I41&lt;=VLOOKUP(L41,'Standards Female'!E$19:J$30,4,FALSE),'Standards Female'!H$18,IF(I41&lt;=VLOOKUP(L41,'Standards Female'!E$19:J$30,5,FALSE),'Standards Female'!I$18,IF(I41&lt;=VLOOKUP(L41,'Standards Female'!E$19:J$30,6,FALSE),'Standards Female'!J$18,'Standards Female'!J$18)))))</f>
        <v>#N/A</v>
      </c>
    </row>
    <row r="42" spans="1:15" ht="14.35" x14ac:dyDescent="0.5">
      <c r="A42" s="87">
        <v>5</v>
      </c>
      <c r="B42" s="123" t="s">
        <v>144</v>
      </c>
      <c r="C42" s="88" t="e">
        <f t="shared" si="0"/>
        <v>#N/A</v>
      </c>
      <c r="D42" s="89" t="e">
        <f t="shared" si="1"/>
        <v>#N/A</v>
      </c>
      <c r="E42" s="96">
        <v>10</v>
      </c>
      <c r="G42" s="242">
        <v>40</v>
      </c>
      <c r="H42" s="364"/>
      <c r="I42" s="367">
        <v>8.5300925925925926E-3</v>
      </c>
      <c r="J42" s="244"/>
      <c r="K42" s="245">
        <f t="shared" si="2"/>
        <v>8.5300925925925926E-3</v>
      </c>
      <c r="L42" s="245" t="e">
        <f>VLOOKUP(H42,Ages!A$1:J$166,10,FALSE)</f>
        <v>#N/A</v>
      </c>
      <c r="M42" s="348" t="e">
        <f>IF(I42&lt;=VLOOKUP(L42,'Standards Female'!E$19:J$30,2,FALSE),'Standards Female'!F$18,IF(I42&lt;=VLOOKUP(L42,'Standards Female'!E$19:J$30,3,FALSE),'Standards Female'!G$18,IF(I42&lt;=VLOOKUP(L42,'Standards Female'!E$19:J$30,4,FALSE),'Standards Female'!H$18,IF(I42&lt;=VLOOKUP(L42,'Standards Female'!E$19:J$30,5,FALSE),'Standards Female'!I$18,IF(I42&lt;=VLOOKUP(L42,'Standards Female'!E$19:J$30,6,FALSE),'Standards Female'!J$18,'Standards Female'!J$18)))))</f>
        <v>#N/A</v>
      </c>
    </row>
    <row r="43" spans="1:15" x14ac:dyDescent="0.45">
      <c r="O43"/>
    </row>
    <row r="44" spans="1:15" ht="15.7" x14ac:dyDescent="0.45">
      <c r="O44" s="352"/>
    </row>
    <row r="45" spans="1:15" x14ac:dyDescent="0.45">
      <c r="B45" s="308"/>
      <c r="H45" s="308"/>
      <c r="O45"/>
    </row>
    <row r="46" spans="1:15" ht="15.7" x14ac:dyDescent="0.45">
      <c r="B46" s="308"/>
      <c r="H46" s="308"/>
      <c r="O46" s="352"/>
    </row>
    <row r="47" spans="1:15" x14ac:dyDescent="0.45">
      <c r="B47" s="308"/>
      <c r="H47" s="308"/>
      <c r="O47"/>
    </row>
    <row r="48" spans="1:15" ht="15.7" x14ac:dyDescent="0.45">
      <c r="O48" s="352"/>
    </row>
    <row r="52" spans="1:17" x14ac:dyDescent="0.45">
      <c r="B52" s="308"/>
      <c r="H52" s="308"/>
    </row>
    <row r="56" spans="1:17" s="340" customFormat="1" x14ac:dyDescent="0.45">
      <c r="A56" s="316"/>
      <c r="B56" s="308"/>
      <c r="C56" s="342"/>
      <c r="D56" s="316"/>
      <c r="E56" s="336"/>
      <c r="F56" s="336"/>
      <c r="G56" s="316"/>
      <c r="H56" s="308"/>
      <c r="J56" s="316"/>
      <c r="K56" s="341"/>
      <c r="L56" s="341"/>
      <c r="M56" s="341"/>
      <c r="N56" s="307"/>
      <c r="O56" s="307"/>
      <c r="P56" s="307"/>
      <c r="Q56" s="307"/>
    </row>
    <row r="57" spans="1:17" s="340" customFormat="1" x14ac:dyDescent="0.45">
      <c r="A57" s="316"/>
      <c r="B57" s="308"/>
      <c r="C57" s="342"/>
      <c r="D57" s="316"/>
      <c r="E57" s="336"/>
      <c r="F57" s="336"/>
      <c r="G57" s="316"/>
      <c r="H57" s="308"/>
      <c r="J57" s="316"/>
      <c r="K57" s="341"/>
      <c r="L57" s="341"/>
      <c r="M57" s="341"/>
      <c r="N57" s="307"/>
      <c r="O57" s="307"/>
      <c r="P57" s="307"/>
      <c r="Q57" s="307"/>
    </row>
    <row r="58" spans="1:17" s="340" customFormat="1" x14ac:dyDescent="0.45">
      <c r="A58" s="316"/>
      <c r="B58" s="308"/>
      <c r="C58" s="342"/>
      <c r="D58" s="316"/>
      <c r="E58" s="336"/>
      <c r="F58" s="336"/>
      <c r="G58" s="316"/>
      <c r="H58" s="308"/>
      <c r="J58" s="316"/>
      <c r="K58" s="341"/>
      <c r="L58" s="341"/>
      <c r="M58" s="341"/>
      <c r="N58" s="307"/>
      <c r="O58" s="307"/>
      <c r="P58" s="307"/>
      <c r="Q58" s="307"/>
    </row>
    <row r="59" spans="1:17" s="340" customFormat="1" x14ac:dyDescent="0.45">
      <c r="A59" s="316"/>
      <c r="B59" s="308"/>
      <c r="C59" s="342"/>
      <c r="D59" s="316"/>
      <c r="E59" s="336"/>
      <c r="F59" s="336"/>
      <c r="G59" s="316"/>
      <c r="H59" s="308"/>
      <c r="J59" s="316"/>
      <c r="K59" s="341"/>
      <c r="L59" s="341"/>
      <c r="M59" s="341"/>
      <c r="N59" s="307"/>
      <c r="O59" s="307"/>
      <c r="P59" s="307"/>
      <c r="Q59" s="307"/>
    </row>
    <row r="61" spans="1:17" s="340" customFormat="1" x14ac:dyDescent="0.45">
      <c r="A61" s="316"/>
      <c r="B61" s="308"/>
      <c r="C61" s="342"/>
      <c r="D61" s="316"/>
      <c r="E61" s="336"/>
      <c r="F61" s="336"/>
      <c r="G61" s="316"/>
      <c r="H61" s="308"/>
      <c r="J61" s="316"/>
      <c r="K61" s="341"/>
      <c r="L61" s="341"/>
      <c r="M61" s="341"/>
      <c r="N61" s="307"/>
      <c r="O61" s="307"/>
      <c r="P61" s="307"/>
      <c r="Q61" s="307"/>
    </row>
    <row r="63" spans="1:17" s="340" customFormat="1" x14ac:dyDescent="0.45">
      <c r="A63" s="316"/>
      <c r="B63" s="309"/>
      <c r="C63" s="342"/>
      <c r="D63" s="316"/>
      <c r="E63" s="336"/>
      <c r="F63" s="336"/>
      <c r="G63" s="316"/>
      <c r="H63" s="309"/>
      <c r="J63" s="316"/>
      <c r="K63" s="341"/>
      <c r="L63" s="341"/>
      <c r="M63" s="341"/>
      <c r="N63" s="307"/>
      <c r="O63" s="307"/>
      <c r="P63" s="307"/>
      <c r="Q63" s="307"/>
    </row>
    <row r="64" spans="1:17" s="340" customFormat="1" x14ac:dyDescent="0.45">
      <c r="A64" s="316"/>
      <c r="B64" s="309"/>
      <c r="C64" s="342"/>
      <c r="D64" s="316"/>
      <c r="E64" s="336"/>
      <c r="F64" s="336"/>
      <c r="G64" s="316"/>
      <c r="H64" s="309"/>
      <c r="J64" s="316"/>
      <c r="K64" s="341"/>
      <c r="L64" s="341"/>
      <c r="M64" s="341"/>
      <c r="N64" s="307"/>
      <c r="O64" s="307"/>
      <c r="P64" s="307"/>
      <c r="Q64" s="307"/>
    </row>
    <row r="65" spans="1:17" s="340" customFormat="1" x14ac:dyDescent="0.45">
      <c r="A65" s="316"/>
      <c r="B65" s="309"/>
      <c r="C65" s="342"/>
      <c r="D65" s="316"/>
      <c r="E65" s="336"/>
      <c r="F65" s="336"/>
      <c r="G65" s="316"/>
      <c r="H65" s="309"/>
      <c r="J65" s="316"/>
      <c r="K65" s="341"/>
      <c r="L65" s="341"/>
      <c r="M65" s="341"/>
      <c r="N65" s="307"/>
      <c r="O65" s="307"/>
      <c r="P65" s="307"/>
      <c r="Q65" s="307"/>
    </row>
    <row r="66" spans="1:17" s="340" customFormat="1" x14ac:dyDescent="0.45">
      <c r="A66" s="316"/>
      <c r="B66" s="309"/>
      <c r="C66" s="342"/>
      <c r="D66" s="316"/>
      <c r="E66" s="336"/>
      <c r="F66" s="336"/>
      <c r="G66" s="316"/>
      <c r="H66" s="309"/>
      <c r="J66" s="316"/>
      <c r="K66" s="341"/>
      <c r="L66" s="341"/>
      <c r="M66" s="341"/>
      <c r="N66" s="307"/>
      <c r="O66" s="307"/>
      <c r="P66" s="307"/>
      <c r="Q66" s="307"/>
    </row>
    <row r="67" spans="1:17" s="340" customFormat="1" x14ac:dyDescent="0.45">
      <c r="A67" s="316"/>
      <c r="B67" s="309"/>
      <c r="C67" s="342"/>
      <c r="D67" s="316"/>
      <c r="E67" s="336"/>
      <c r="F67" s="336"/>
      <c r="G67" s="316"/>
      <c r="H67" s="309"/>
      <c r="J67" s="316"/>
      <c r="K67" s="341"/>
      <c r="L67" s="341"/>
      <c r="M67" s="341"/>
      <c r="N67" s="307"/>
      <c r="O67" s="307"/>
      <c r="P67" s="307"/>
      <c r="Q67" s="307"/>
    </row>
    <row r="68" spans="1:17" s="340" customFormat="1" x14ac:dyDescent="0.45">
      <c r="A68" s="316"/>
      <c r="B68" s="309"/>
      <c r="C68" s="342"/>
      <c r="D68" s="316"/>
      <c r="E68" s="336"/>
      <c r="F68" s="336"/>
      <c r="G68" s="316"/>
      <c r="H68" s="309"/>
      <c r="J68" s="316"/>
      <c r="K68" s="341"/>
      <c r="L68" s="341"/>
      <c r="M68" s="341"/>
      <c r="N68" s="307"/>
      <c r="O68" s="307"/>
      <c r="P68" s="307"/>
      <c r="Q68" s="307"/>
    </row>
    <row r="69" spans="1:17" s="340" customFormat="1" x14ac:dyDescent="0.45">
      <c r="A69" s="316"/>
      <c r="B69" s="309"/>
      <c r="C69" s="342"/>
      <c r="D69" s="316"/>
      <c r="E69" s="336"/>
      <c r="F69" s="336"/>
      <c r="G69" s="316"/>
      <c r="H69" s="309"/>
      <c r="J69" s="316"/>
      <c r="K69" s="341"/>
      <c r="L69" s="341"/>
      <c r="M69" s="341"/>
      <c r="N69" s="307"/>
      <c r="O69" s="307"/>
      <c r="P69" s="307"/>
      <c r="Q69" s="307"/>
    </row>
    <row r="70" spans="1:17" s="340" customFormat="1" x14ac:dyDescent="0.45">
      <c r="A70" s="316"/>
      <c r="B70" s="309"/>
      <c r="C70" s="342"/>
      <c r="D70" s="316"/>
      <c r="E70" s="336"/>
      <c r="F70" s="336"/>
      <c r="G70" s="316"/>
      <c r="H70" s="309"/>
      <c r="J70" s="316"/>
      <c r="K70" s="341"/>
      <c r="L70" s="341"/>
      <c r="M70" s="341"/>
      <c r="N70" s="307"/>
      <c r="O70" s="307"/>
      <c r="P70" s="307"/>
      <c r="Q70" s="307"/>
    </row>
    <row r="71" spans="1:17" s="340" customFormat="1" x14ac:dyDescent="0.45">
      <c r="A71" s="316"/>
      <c r="B71" s="309"/>
      <c r="C71" s="342"/>
      <c r="D71" s="316"/>
      <c r="E71" s="336"/>
      <c r="F71" s="336"/>
      <c r="G71" s="316"/>
      <c r="H71" s="309"/>
      <c r="J71" s="316"/>
      <c r="K71" s="341"/>
      <c r="L71" s="341"/>
      <c r="M71" s="341"/>
      <c r="N71" s="307"/>
      <c r="O71" s="307"/>
      <c r="P71" s="307"/>
      <c r="Q71" s="307"/>
    </row>
    <row r="72" spans="1:17" s="340" customFormat="1" x14ac:dyDescent="0.45">
      <c r="A72" s="316"/>
      <c r="B72" s="309"/>
      <c r="C72" s="342"/>
      <c r="D72" s="316"/>
      <c r="E72" s="336"/>
      <c r="F72" s="336"/>
      <c r="G72" s="316"/>
      <c r="H72" s="309"/>
      <c r="J72" s="316"/>
      <c r="K72" s="341"/>
      <c r="L72" s="341"/>
      <c r="M72" s="341"/>
      <c r="N72" s="307"/>
      <c r="O72" s="307"/>
      <c r="P72" s="307"/>
      <c r="Q72" s="307"/>
    </row>
    <row r="73" spans="1:17" s="340" customFormat="1" x14ac:dyDescent="0.45">
      <c r="A73" s="316"/>
      <c r="B73" s="309"/>
      <c r="C73" s="342"/>
      <c r="D73" s="316"/>
      <c r="E73" s="336"/>
      <c r="F73" s="336"/>
      <c r="G73" s="316"/>
      <c r="H73" s="309"/>
      <c r="J73" s="316"/>
      <c r="K73" s="341"/>
      <c r="L73" s="341"/>
      <c r="M73" s="341"/>
      <c r="N73" s="307"/>
      <c r="O73" s="307"/>
      <c r="P73" s="307"/>
      <c r="Q73" s="307"/>
    </row>
    <row r="74" spans="1:17" s="340" customFormat="1" x14ac:dyDescent="0.45">
      <c r="A74" s="316"/>
      <c r="B74" s="309"/>
      <c r="C74" s="342"/>
      <c r="D74" s="316"/>
      <c r="E74" s="336"/>
      <c r="F74" s="336"/>
      <c r="G74" s="316"/>
      <c r="H74" s="309"/>
      <c r="J74" s="316"/>
      <c r="K74" s="341"/>
      <c r="L74" s="341"/>
      <c r="M74" s="341"/>
      <c r="N74" s="307"/>
      <c r="O74" s="307"/>
      <c r="P74" s="307"/>
      <c r="Q74" s="307"/>
    </row>
    <row r="75" spans="1:17" s="340" customFormat="1" x14ac:dyDescent="0.45">
      <c r="A75" s="316"/>
      <c r="B75" s="309"/>
      <c r="C75" s="342"/>
      <c r="D75" s="316"/>
      <c r="E75" s="336"/>
      <c r="F75" s="336"/>
      <c r="G75" s="316"/>
      <c r="H75" s="309"/>
      <c r="J75" s="316"/>
      <c r="K75" s="341"/>
      <c r="L75" s="341"/>
      <c r="M75" s="341"/>
      <c r="N75" s="307"/>
      <c r="O75" s="307"/>
      <c r="P75" s="307"/>
      <c r="Q75" s="307"/>
    </row>
    <row r="76" spans="1:17" s="340" customFormat="1" x14ac:dyDescent="0.45">
      <c r="A76" s="316"/>
      <c r="B76" s="309"/>
      <c r="C76" s="342"/>
      <c r="D76" s="316"/>
      <c r="E76" s="336"/>
      <c r="F76" s="336"/>
      <c r="G76" s="316"/>
      <c r="H76" s="309"/>
      <c r="J76" s="316"/>
      <c r="K76" s="341"/>
      <c r="L76" s="341"/>
      <c r="M76" s="341"/>
      <c r="N76" s="307"/>
      <c r="O76" s="307"/>
      <c r="P76" s="307"/>
      <c r="Q76" s="307"/>
    </row>
    <row r="77" spans="1:17" s="340" customFormat="1" x14ac:dyDescent="0.45">
      <c r="A77" s="316"/>
      <c r="B77" s="309"/>
      <c r="C77" s="342"/>
      <c r="D77" s="316"/>
      <c r="E77" s="336"/>
      <c r="F77" s="336"/>
      <c r="G77" s="316"/>
      <c r="H77" s="309"/>
      <c r="J77" s="316"/>
      <c r="K77" s="341"/>
      <c r="L77" s="341"/>
      <c r="M77" s="341"/>
      <c r="N77" s="307"/>
      <c r="O77" s="307"/>
      <c r="P77" s="307"/>
      <c r="Q77" s="307"/>
    </row>
    <row r="78" spans="1:17" s="340" customFormat="1" x14ac:dyDescent="0.45">
      <c r="A78" s="316"/>
      <c r="B78" s="309"/>
      <c r="C78" s="342"/>
      <c r="D78" s="316"/>
      <c r="E78" s="336"/>
      <c r="F78" s="336"/>
      <c r="G78" s="316"/>
      <c r="H78" s="309"/>
      <c r="J78" s="316"/>
      <c r="K78" s="341"/>
      <c r="L78" s="341"/>
      <c r="M78" s="341"/>
      <c r="N78" s="307"/>
      <c r="O78" s="307"/>
      <c r="P78" s="307"/>
      <c r="Q78" s="307"/>
    </row>
    <row r="79" spans="1:17" s="340" customFormat="1" x14ac:dyDescent="0.45">
      <c r="A79" s="316"/>
      <c r="B79" s="309"/>
      <c r="C79" s="342"/>
      <c r="D79" s="316"/>
      <c r="E79" s="336"/>
      <c r="F79" s="336"/>
      <c r="G79" s="316"/>
      <c r="H79" s="309"/>
      <c r="J79" s="316"/>
      <c r="K79" s="341"/>
      <c r="L79" s="341"/>
      <c r="M79" s="341"/>
      <c r="N79" s="307"/>
      <c r="O79" s="307"/>
      <c r="P79" s="307"/>
      <c r="Q79" s="307"/>
    </row>
    <row r="80" spans="1:17" s="340" customFormat="1" x14ac:dyDescent="0.45">
      <c r="A80" s="316"/>
      <c r="B80" s="309"/>
      <c r="C80" s="342"/>
      <c r="D80" s="316"/>
      <c r="E80" s="336"/>
      <c r="F80" s="336"/>
      <c r="G80" s="316"/>
      <c r="H80" s="309"/>
      <c r="J80" s="316"/>
      <c r="K80" s="341"/>
      <c r="L80" s="341"/>
      <c r="M80" s="341"/>
      <c r="N80" s="307"/>
      <c r="O80" s="307"/>
      <c r="P80" s="307"/>
      <c r="Q80" s="307"/>
    </row>
    <row r="81" spans="1:17" s="340" customFormat="1" x14ac:dyDescent="0.45">
      <c r="A81" s="316"/>
      <c r="B81" s="309"/>
      <c r="C81" s="342"/>
      <c r="D81" s="316"/>
      <c r="E81" s="336"/>
      <c r="F81" s="336"/>
      <c r="G81" s="316"/>
      <c r="H81" s="309"/>
      <c r="J81" s="316"/>
      <c r="K81" s="341"/>
      <c r="L81" s="341"/>
      <c r="M81" s="341"/>
      <c r="N81" s="307"/>
      <c r="O81" s="307"/>
      <c r="P81" s="307"/>
      <c r="Q81" s="307"/>
    </row>
    <row r="82" spans="1:17" s="340" customFormat="1" x14ac:dyDescent="0.45">
      <c r="A82" s="316"/>
      <c r="B82" s="309"/>
      <c r="C82" s="342"/>
      <c r="D82" s="316"/>
      <c r="E82" s="336"/>
      <c r="F82" s="336"/>
      <c r="G82" s="316"/>
      <c r="H82" s="309"/>
      <c r="J82" s="316"/>
      <c r="K82" s="341"/>
      <c r="L82" s="341"/>
      <c r="M82" s="341"/>
      <c r="N82" s="307"/>
      <c r="O82" s="307"/>
      <c r="P82" s="307"/>
      <c r="Q82" s="307"/>
    </row>
    <row r="83" spans="1:17" s="340" customFormat="1" x14ac:dyDescent="0.45">
      <c r="A83" s="316"/>
      <c r="B83" s="309"/>
      <c r="C83" s="342"/>
      <c r="D83" s="316"/>
      <c r="E83" s="336"/>
      <c r="F83" s="336"/>
      <c r="G83" s="316"/>
      <c r="H83" s="309"/>
      <c r="J83" s="316"/>
      <c r="K83" s="341"/>
      <c r="L83" s="341"/>
      <c r="M83" s="341"/>
      <c r="N83" s="307"/>
      <c r="O83" s="307"/>
      <c r="P83" s="307"/>
      <c r="Q83" s="307"/>
    </row>
    <row r="84" spans="1:17" s="340" customFormat="1" x14ac:dyDescent="0.45">
      <c r="A84" s="316"/>
      <c r="B84" s="309"/>
      <c r="C84" s="342"/>
      <c r="D84" s="316"/>
      <c r="E84" s="336"/>
      <c r="F84" s="336"/>
      <c r="G84" s="316"/>
      <c r="H84" s="309"/>
      <c r="J84" s="316"/>
      <c r="K84" s="341"/>
      <c r="L84" s="341"/>
      <c r="M84" s="341"/>
      <c r="N84" s="307"/>
      <c r="O84" s="307"/>
      <c r="P84" s="307"/>
      <c r="Q84" s="307"/>
    </row>
    <row r="85" spans="1:17" s="340" customFormat="1" x14ac:dyDescent="0.45">
      <c r="A85" s="316"/>
      <c r="B85" s="309"/>
      <c r="C85" s="342"/>
      <c r="D85" s="316"/>
      <c r="E85" s="336"/>
      <c r="F85" s="336"/>
      <c r="G85" s="316"/>
      <c r="H85" s="309"/>
      <c r="J85" s="316"/>
      <c r="K85" s="341"/>
      <c r="L85" s="341"/>
      <c r="M85" s="341"/>
      <c r="N85" s="307"/>
      <c r="O85" s="307"/>
      <c r="P85" s="307"/>
      <c r="Q85" s="307"/>
    </row>
    <row r="86" spans="1:17" s="340" customFormat="1" x14ac:dyDescent="0.45">
      <c r="A86" s="316"/>
      <c r="B86" s="309"/>
      <c r="C86" s="342"/>
      <c r="D86" s="316"/>
      <c r="E86" s="336"/>
      <c r="F86" s="336"/>
      <c r="G86" s="316"/>
      <c r="H86" s="309"/>
      <c r="J86" s="316"/>
      <c r="K86" s="341"/>
      <c r="L86" s="341"/>
      <c r="M86" s="341"/>
      <c r="N86" s="307"/>
      <c r="O86" s="307"/>
      <c r="P86" s="307"/>
      <c r="Q86" s="307"/>
    </row>
    <row r="87" spans="1:17" s="340" customFormat="1" x14ac:dyDescent="0.45">
      <c r="A87" s="316"/>
      <c r="B87" s="309"/>
      <c r="C87" s="342"/>
      <c r="D87" s="316"/>
      <c r="E87" s="336"/>
      <c r="F87" s="336"/>
      <c r="G87" s="316"/>
      <c r="H87" s="309"/>
      <c r="J87" s="316"/>
      <c r="K87" s="341"/>
      <c r="L87" s="341"/>
      <c r="M87" s="341"/>
      <c r="N87" s="307"/>
      <c r="O87" s="307"/>
      <c r="P87" s="307"/>
      <c r="Q87" s="307"/>
    </row>
    <row r="88" spans="1:17" s="340" customFormat="1" x14ac:dyDescent="0.45">
      <c r="A88" s="316"/>
      <c r="B88" s="309"/>
      <c r="C88" s="342"/>
      <c r="D88" s="316"/>
      <c r="E88" s="336"/>
      <c r="F88" s="336"/>
      <c r="G88" s="316"/>
      <c r="H88" s="309"/>
      <c r="J88" s="316"/>
      <c r="K88" s="341"/>
      <c r="L88" s="341"/>
      <c r="M88" s="341"/>
      <c r="N88" s="307"/>
      <c r="O88" s="307"/>
      <c r="P88" s="307"/>
      <c r="Q88" s="307"/>
    </row>
  </sheetData>
  <sortState xmlns:xlrd2="http://schemas.microsoft.com/office/spreadsheetml/2017/richdata2" ref="H21:J22">
    <sortCondition descending="1" ref="J21:J22"/>
  </sortState>
  <mergeCells count="1">
    <mergeCell ref="A1:E1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7DF93-3315-49FC-9B14-EF5A5C182C34}">
  <dimension ref="A1:S79"/>
  <sheetViews>
    <sheetView showGridLines="0" topLeftCell="B1" zoomScaleNormal="100" workbookViewId="0">
      <selection activeCell="H3" sqref="H3:H35"/>
    </sheetView>
  </sheetViews>
  <sheetFormatPr defaultColWidth="13.5859375" defaultRowHeight="13" x14ac:dyDescent="0.45"/>
  <cols>
    <col min="1" max="1" width="4.46875" style="316" customWidth="1"/>
    <col min="2" max="2" width="15.17578125" style="307" customWidth="1"/>
    <col min="3" max="3" width="7.703125" style="342" customWidth="1"/>
    <col min="4" max="4" width="6.17578125" style="316" bestFit="1" customWidth="1"/>
    <col min="5" max="5" width="4.1171875" style="336" customWidth="1"/>
    <col min="6" max="6" width="1.17578125" style="336" customWidth="1"/>
    <col min="7" max="7" width="5.41015625" style="316" bestFit="1" customWidth="1"/>
    <col min="8" max="8" width="17" style="307" bestFit="1" customWidth="1"/>
    <col min="9" max="9" width="10.1171875" style="340" customWidth="1"/>
    <col min="10" max="10" width="9.76171875" style="340" customWidth="1"/>
    <col min="11" max="11" width="11.29296875" style="383" customWidth="1"/>
    <col min="12" max="12" width="6.17578125" style="316" bestFit="1" customWidth="1"/>
    <col min="13" max="13" width="8.05859375" style="341" customWidth="1"/>
    <col min="14" max="14" width="4.64453125" style="341" customWidth="1"/>
    <col min="15" max="15" width="8.41015625" style="341" customWidth="1"/>
    <col min="16" max="16" width="17.87890625" style="307" customWidth="1"/>
    <col min="17" max="17" width="4.64453125" style="307" customWidth="1"/>
    <col min="18" max="18" width="13.64453125" style="307" customWidth="1"/>
    <col min="19" max="19" width="7.703125" style="307" customWidth="1"/>
    <col min="20" max="20" width="1.9375" style="307" customWidth="1"/>
    <col min="21" max="21" width="2.41015625" style="307" bestFit="1" customWidth="1"/>
    <col min="22" max="16384" width="13.5859375" style="307"/>
  </cols>
  <sheetData>
    <row r="1" spans="1:19" s="304" customFormat="1" ht="19.5" customHeight="1" x14ac:dyDescent="0.4">
      <c r="A1" s="496" t="s">
        <v>474</v>
      </c>
      <c r="B1" s="497"/>
      <c r="C1" s="497"/>
      <c r="D1" s="497"/>
      <c r="E1" s="497"/>
      <c r="F1" s="301"/>
      <c r="G1" s="302">
        <v>10</v>
      </c>
      <c r="H1" s="303" t="s">
        <v>466</v>
      </c>
      <c r="I1" s="388">
        <v>46068</v>
      </c>
      <c r="J1" s="374"/>
      <c r="K1" s="380"/>
      <c r="L1" s="301"/>
      <c r="N1" s="302"/>
      <c r="O1" s="302"/>
    </row>
    <row r="2" spans="1:19" s="316" customFormat="1" ht="26" x14ac:dyDescent="0.45">
      <c r="A2" s="384" t="s">
        <v>5</v>
      </c>
      <c r="B2" s="384" t="s">
        <v>6</v>
      </c>
      <c r="C2" s="385" t="s">
        <v>0</v>
      </c>
      <c r="D2" s="386" t="s">
        <v>1</v>
      </c>
      <c r="E2" s="387" t="s">
        <v>41</v>
      </c>
      <c r="F2" s="314"/>
      <c r="G2" s="386" t="s">
        <v>5</v>
      </c>
      <c r="H2" s="375" t="s">
        <v>97</v>
      </c>
      <c r="I2" s="375" t="s">
        <v>475</v>
      </c>
      <c r="J2" s="375" t="s">
        <v>476</v>
      </c>
      <c r="K2" s="375" t="s">
        <v>478</v>
      </c>
      <c r="L2" s="315" t="s">
        <v>1</v>
      </c>
      <c r="M2" s="305" t="s">
        <v>171</v>
      </c>
      <c r="N2" s="305" t="s">
        <v>226</v>
      </c>
      <c r="O2" s="305" t="s">
        <v>227</v>
      </c>
      <c r="Q2" s="317" t="s">
        <v>5</v>
      </c>
      <c r="R2" s="317" t="s">
        <v>145</v>
      </c>
      <c r="S2" s="318" t="s">
        <v>0</v>
      </c>
    </row>
    <row r="3" spans="1:19" ht="12.75" customHeight="1" x14ac:dyDescent="0.5">
      <c r="A3" s="73">
        <v>1</v>
      </c>
      <c r="B3" s="390" t="s">
        <v>151</v>
      </c>
      <c r="C3" s="74" t="e">
        <f>VLOOKUP($B3,$H$2:$L$34,3,FALSE)</f>
        <v>#N/A</v>
      </c>
      <c r="D3" s="75" t="e">
        <f>VLOOKUP($B3,$H$2:$L$34,5,FALSE)</f>
        <v>#N/A</v>
      </c>
      <c r="E3" s="76">
        <v>1</v>
      </c>
      <c r="F3" s="319"/>
      <c r="G3" s="243">
        <v>1</v>
      </c>
      <c r="H3" s="390"/>
      <c r="I3" s="391">
        <v>6.6041666666666665E-2</v>
      </c>
      <c r="J3" s="391">
        <f t="shared" ref="J3:J34" si="0">I3-K3</f>
        <v>4.5208333333333336E-2</v>
      </c>
      <c r="K3" s="392">
        <v>2.0833333333333332E-2</v>
      </c>
      <c r="L3" s="320"/>
      <c r="M3" s="121">
        <f>J3/G$1</f>
        <v>4.5208333333333333E-3</v>
      </c>
      <c r="N3" s="121" t="e">
        <f>VLOOKUP(H3,Ages!A$1:J$166,10,FALSE)</f>
        <v>#N/A</v>
      </c>
      <c r="O3" s="347" t="e">
        <f>IF(J3&lt;=VLOOKUP(N3,'Standards Male'!E$149:J$159,2,FALSE),'Standards Male'!F$148,IF(J3&lt;=VLOOKUP(N3,'Standards Male'!E$149:J$159,3,FALSE),'Standards Male'!G$148,IF(J3&lt;=VLOOKUP(N3,'Standards Male'!E$149:J$159,4,FALSE),'Standards Male'!H$148,IF(J3&lt;=VLOOKUP(N3,'Standards Male'!E$149:J$159,5,FALSE),'Standards Male'!I$148,IF(J3&lt;=VLOOKUP(N3,'Standards Male'!E$149:J$159,6,FALSE),'Standards Male'!J$148,'Standards Male'!J$148)))))</f>
        <v>#N/A</v>
      </c>
      <c r="P3" s="309"/>
      <c r="Q3" s="321">
        <v>1</v>
      </c>
      <c r="R3" s="322" t="s">
        <v>118</v>
      </c>
      <c r="S3" s="323" t="e">
        <f t="shared" ref="S3:S20" si="1">VLOOKUP(R3,H$3:J$35,3,FALSE)</f>
        <v>#N/A</v>
      </c>
    </row>
    <row r="4" spans="1:19" ht="14.35" x14ac:dyDescent="0.5">
      <c r="A4" s="95">
        <v>2</v>
      </c>
      <c r="B4" s="393" t="s">
        <v>80</v>
      </c>
      <c r="C4" s="88" t="e">
        <f t="shared" ref="C4:C34" si="2">VLOOKUP($B4,$H$2:$L$34,3,FALSE)</f>
        <v>#N/A</v>
      </c>
      <c r="D4" s="89" t="e">
        <f t="shared" ref="D4:D34" si="3">VLOOKUP($B4,$H$2:$L$34,5,FALSE)</f>
        <v>#N/A</v>
      </c>
      <c r="E4" s="90">
        <v>1</v>
      </c>
      <c r="F4" s="324"/>
      <c r="G4" s="108">
        <v>2</v>
      </c>
      <c r="H4" s="365"/>
      <c r="I4" s="376">
        <v>6.7604166666666674E-2</v>
      </c>
      <c r="J4" s="376">
        <f t="shared" si="0"/>
        <v>4.6770833333333345E-2</v>
      </c>
      <c r="K4" s="381">
        <v>2.0833333333333332E-2</v>
      </c>
      <c r="L4" s="325"/>
      <c r="M4" s="113">
        <f t="shared" ref="M4:M14" si="4">J4/G$1</f>
        <v>4.6770833333333343E-3</v>
      </c>
      <c r="N4" s="113" t="e">
        <f>VLOOKUP(H4,Ages!A$1:J$166,10,FALSE)</f>
        <v>#N/A</v>
      </c>
      <c r="O4" s="348" t="e">
        <f>IF(J4&lt;=VLOOKUP(N4,'Standards Male'!E$149:J$159,2,FALSE),'Standards Male'!F$148,IF(J4&lt;=VLOOKUP(N4,'Standards Male'!E$149:J$159,3,FALSE),'Standards Male'!G$148,IF(J4&lt;=VLOOKUP(N4,'Standards Male'!E$149:J$159,4,FALSE),'Standards Male'!H$148,IF(J4&lt;=VLOOKUP(N4,'Standards Male'!E$149:J$159,5,FALSE),'Standards Male'!I$148,IF(J4&lt;=VLOOKUP(N4,'Standards Male'!E$149:J$159,6,FALSE),'Standards Male'!J$148,'Standards Male'!J$148)))))</f>
        <v>#N/A</v>
      </c>
      <c r="Q4" s="326">
        <v>2</v>
      </c>
      <c r="R4" s="327" t="s">
        <v>156</v>
      </c>
      <c r="S4" s="328" t="e">
        <f t="shared" si="1"/>
        <v>#N/A</v>
      </c>
    </row>
    <row r="5" spans="1:19" ht="14.35" x14ac:dyDescent="0.5">
      <c r="A5" s="73">
        <v>1</v>
      </c>
      <c r="B5" s="390" t="s">
        <v>118</v>
      </c>
      <c r="C5" s="74" t="e">
        <f t="shared" si="2"/>
        <v>#N/A</v>
      </c>
      <c r="D5" s="75" t="e">
        <f t="shared" si="3"/>
        <v>#N/A</v>
      </c>
      <c r="E5" s="76">
        <v>2</v>
      </c>
      <c r="F5" s="324"/>
      <c r="G5" s="108">
        <v>3</v>
      </c>
      <c r="H5" s="365"/>
      <c r="I5" s="376">
        <v>7.0173611111111117E-2</v>
      </c>
      <c r="J5" s="376">
        <f t="shared" si="0"/>
        <v>4.9340277777777788E-2</v>
      </c>
      <c r="K5" s="381">
        <v>2.0833333333333332E-2</v>
      </c>
      <c r="L5" s="325"/>
      <c r="M5" s="113">
        <f t="shared" si="4"/>
        <v>4.9340277777777785E-3</v>
      </c>
      <c r="N5" s="113" t="e">
        <f>VLOOKUP(H5,Ages!A$1:J$166,10,FALSE)</f>
        <v>#N/A</v>
      </c>
      <c r="O5" s="348" t="e">
        <f>IF(J5&lt;=VLOOKUP(N5,'Standards Female'!E$149:J$159,2,FALSE),'Standards Female'!F$148,IF(J5&lt;=VLOOKUP(N5,'Standards Female'!E$149:J$159,3,FALSE),'Standards Female'!G$148,IF(J5&lt;=VLOOKUP(N5,'Standards Female'!E$149:J$159,4,FALSE),'Standards Female'!H$148,IF(J5&lt;=VLOOKUP(N5,'Standards Female'!E$149:J$159,5,FALSE),'Standards Female'!I$148,IF(J5&lt;=VLOOKUP(N5,'Standards Female'!E$149:J$159,6,FALSE),'Standards Female'!J$148,'Standards Female'!J$148)))))</f>
        <v>#N/A</v>
      </c>
      <c r="Q5" s="326">
        <v>3</v>
      </c>
      <c r="R5" s="327" t="s">
        <v>92</v>
      </c>
      <c r="S5" s="328" t="e">
        <f t="shared" si="1"/>
        <v>#N/A</v>
      </c>
    </row>
    <row r="6" spans="1:19" ht="14.35" x14ac:dyDescent="0.5">
      <c r="A6" s="95">
        <v>2</v>
      </c>
      <c r="B6" s="393" t="s">
        <v>184</v>
      </c>
      <c r="C6" s="88" t="e">
        <f t="shared" si="2"/>
        <v>#N/A</v>
      </c>
      <c r="D6" s="89" t="e">
        <f t="shared" si="3"/>
        <v>#N/A</v>
      </c>
      <c r="E6" s="90">
        <v>2</v>
      </c>
      <c r="F6" s="324"/>
      <c r="G6" s="108">
        <v>4</v>
      </c>
      <c r="H6" s="365"/>
      <c r="I6" s="376">
        <v>7.0578703703703699E-2</v>
      </c>
      <c r="J6" s="376">
        <f t="shared" si="0"/>
        <v>4.974537037037037E-2</v>
      </c>
      <c r="K6" s="381">
        <v>2.0833333333333332E-2</v>
      </c>
      <c r="L6" s="325"/>
      <c r="M6" s="113">
        <f t="shared" si="4"/>
        <v>4.9745370370370369E-3</v>
      </c>
      <c r="N6" s="113" t="e">
        <f>VLOOKUP(H6,Ages!A$1:J$166,10,FALSE)</f>
        <v>#N/A</v>
      </c>
      <c r="O6" s="348" t="e">
        <f>IF(J6&lt;=VLOOKUP(N6,'Standards Male'!E$149:J$159,2,FALSE),'Standards Male'!F$148,IF(J6&lt;=VLOOKUP(N6,'Standards Male'!E$149:J$159,3,FALSE),'Standards Male'!G$148,IF(J6&lt;=VLOOKUP(N6,'Standards Male'!E$149:J$159,4,FALSE),'Standards Male'!H$148,IF(J6&lt;=VLOOKUP(N6,'Standards Male'!E$149:J$159,5,FALSE),'Standards Male'!I$148,IF(J6&lt;=VLOOKUP(N6,'Standards Male'!E$149:J$159,6,FALSE),'Standards Male'!J$148,'Standards Male'!J$148)))))</f>
        <v>#N/A</v>
      </c>
      <c r="Q6" s="326">
        <v>4</v>
      </c>
      <c r="R6" s="327" t="s">
        <v>23</v>
      </c>
      <c r="S6" s="328" t="e">
        <f t="shared" si="1"/>
        <v>#N/A</v>
      </c>
    </row>
    <row r="7" spans="1:19" ht="14.35" x14ac:dyDescent="0.5">
      <c r="A7" s="73">
        <v>1</v>
      </c>
      <c r="B7" s="390" t="s">
        <v>188</v>
      </c>
      <c r="C7" s="74" t="e">
        <f t="shared" si="2"/>
        <v>#N/A</v>
      </c>
      <c r="D7" s="75" t="e">
        <f t="shared" si="3"/>
        <v>#N/A</v>
      </c>
      <c r="E7" s="76">
        <v>2</v>
      </c>
      <c r="F7" s="324"/>
      <c r="G7" s="108">
        <v>5</v>
      </c>
      <c r="H7" s="365"/>
      <c r="I7" s="376">
        <v>7.5219907407407402E-2</v>
      </c>
      <c r="J7" s="376">
        <f t="shared" si="0"/>
        <v>5.4386574074074073E-2</v>
      </c>
      <c r="K7" s="381">
        <v>2.0833333333333332E-2</v>
      </c>
      <c r="L7" s="325"/>
      <c r="M7" s="113">
        <f t="shared" si="4"/>
        <v>5.4386574074074077E-3</v>
      </c>
      <c r="N7" s="113" t="e">
        <f>VLOOKUP(H7,Ages!A$1:J$166,10,FALSE)</f>
        <v>#N/A</v>
      </c>
      <c r="O7" s="348" t="e">
        <f>IF(J7&lt;=VLOOKUP(N7,'Standards Male'!E$149:J$159,2,FALSE),'Standards Male'!F$148,IF(J7&lt;=VLOOKUP(N7,'Standards Male'!E$149:J$159,3,FALSE),'Standards Male'!G$148,IF(J7&lt;=VLOOKUP(N7,'Standards Male'!E$149:J$159,4,FALSE),'Standards Male'!H$148,IF(J7&lt;=VLOOKUP(N7,'Standards Male'!E$149:J$159,5,FALSE),'Standards Male'!I$148,IF(J7&lt;=VLOOKUP(N7,'Standards Male'!E$149:J$159,6,FALSE),'Standards Male'!J$148,'Standards Male'!J$148)))))</f>
        <v>#N/A</v>
      </c>
      <c r="Q7" s="326">
        <v>5</v>
      </c>
      <c r="R7" s="327" t="s">
        <v>75</v>
      </c>
      <c r="S7" s="328" t="e">
        <f t="shared" si="1"/>
        <v>#N/A</v>
      </c>
    </row>
    <row r="8" spans="1:19" ht="14.35" x14ac:dyDescent="0.5">
      <c r="A8" s="81">
        <v>2</v>
      </c>
      <c r="B8" s="365" t="s">
        <v>159</v>
      </c>
      <c r="C8" s="82" t="e">
        <f t="shared" si="2"/>
        <v>#N/A</v>
      </c>
      <c r="D8" s="83" t="e">
        <f t="shared" si="3"/>
        <v>#N/A</v>
      </c>
      <c r="E8" s="84">
        <v>3</v>
      </c>
      <c r="F8" s="324"/>
      <c r="G8" s="108">
        <v>6</v>
      </c>
      <c r="H8" s="365"/>
      <c r="I8" s="376">
        <v>7.5752314814814814E-2</v>
      </c>
      <c r="J8" s="376">
        <f t="shared" si="0"/>
        <v>5.4918981481481485E-2</v>
      </c>
      <c r="K8" s="381">
        <v>2.0833333333333332E-2</v>
      </c>
      <c r="L8" s="325"/>
      <c r="M8" s="113">
        <f t="shared" si="4"/>
        <v>5.4918981481481485E-3</v>
      </c>
      <c r="N8" s="113" t="e">
        <f>VLOOKUP(H8,Ages!A$1:J$166,10,FALSE)</f>
        <v>#N/A</v>
      </c>
      <c r="O8" s="348" t="e">
        <f>IF(J8&lt;=VLOOKUP(N8,'Standards Male'!E$149:J$159,2,FALSE),'Standards Male'!F$148,IF(J8&lt;=VLOOKUP(N8,'Standards Male'!E$149:J$159,3,FALSE),'Standards Male'!G$148,IF(J8&lt;=VLOOKUP(N8,'Standards Male'!E$149:J$159,4,FALSE),'Standards Male'!H$148,IF(J8&lt;=VLOOKUP(N8,'Standards Male'!E$149:J$159,5,FALSE),'Standards Male'!I$148,IF(J8&lt;=VLOOKUP(N8,'Standards Male'!E$149:J$159,6,FALSE),'Standards Male'!J$148,'Standards Male'!J$148)))))</f>
        <v>#N/A</v>
      </c>
      <c r="Q8" s="326">
        <v>6</v>
      </c>
      <c r="R8" s="327" t="s">
        <v>170</v>
      </c>
      <c r="S8" s="328" t="e">
        <f t="shared" si="1"/>
        <v>#N/A</v>
      </c>
    </row>
    <row r="9" spans="1:19" ht="14.35" x14ac:dyDescent="0.5">
      <c r="A9" s="95">
        <v>3</v>
      </c>
      <c r="B9" s="393" t="s">
        <v>110</v>
      </c>
      <c r="C9" s="88" t="e">
        <f t="shared" si="2"/>
        <v>#N/A</v>
      </c>
      <c r="D9" s="89" t="e">
        <f t="shared" si="3"/>
        <v>#N/A</v>
      </c>
      <c r="E9" s="90">
        <v>3</v>
      </c>
      <c r="F9" s="324"/>
      <c r="G9" s="108">
        <v>7</v>
      </c>
      <c r="H9" s="365"/>
      <c r="I9" s="376">
        <v>7.5891203703703697E-2</v>
      </c>
      <c r="J9" s="376">
        <f t="shared" si="0"/>
        <v>5.5057870370370368E-2</v>
      </c>
      <c r="K9" s="381">
        <v>2.0833333333333332E-2</v>
      </c>
      <c r="L9" s="325"/>
      <c r="M9" s="113">
        <f t="shared" si="4"/>
        <v>5.5057870370370365E-3</v>
      </c>
      <c r="N9" s="113" t="e">
        <f>VLOOKUP(H9,Ages!A$1:J$166,10,FALSE)</f>
        <v>#N/A</v>
      </c>
      <c r="O9" s="348" t="e">
        <f>IF(J9&lt;=VLOOKUP(N9,'Standards Male'!E$149:J$159,2,FALSE),'Standards Male'!F$148,IF(J9&lt;=VLOOKUP(N9,'Standards Male'!E$149:J$159,3,FALSE),'Standards Male'!G$148,IF(J9&lt;=VLOOKUP(N9,'Standards Male'!E$149:J$159,4,FALSE),'Standards Male'!H$148,IF(J9&lt;=VLOOKUP(N9,'Standards Male'!E$149:J$159,5,FALSE),'Standards Male'!I$148,IF(J9&lt;=VLOOKUP(N9,'Standards Male'!E$149:J$159,6,FALSE),'Standards Male'!J$148,'Standards Male'!J$148)))))</f>
        <v>#N/A</v>
      </c>
      <c r="Q9" s="326">
        <v>7</v>
      </c>
      <c r="R9" s="327" t="s">
        <v>150</v>
      </c>
      <c r="S9" s="328" t="e">
        <f t="shared" si="1"/>
        <v>#N/A</v>
      </c>
    </row>
    <row r="10" spans="1:19" ht="14.35" x14ac:dyDescent="0.5">
      <c r="A10" s="86">
        <v>1</v>
      </c>
      <c r="B10" s="390" t="s">
        <v>156</v>
      </c>
      <c r="C10" s="74" t="e">
        <f t="shared" si="2"/>
        <v>#N/A</v>
      </c>
      <c r="D10" s="75" t="e">
        <f t="shared" si="3"/>
        <v>#N/A</v>
      </c>
      <c r="E10" s="76">
        <v>4</v>
      </c>
      <c r="F10" s="319"/>
      <c r="G10" s="108">
        <v>8</v>
      </c>
      <c r="H10" s="365"/>
      <c r="I10" s="376">
        <v>7.7627314814814816E-2</v>
      </c>
      <c r="J10" s="376">
        <f t="shared" si="0"/>
        <v>5.6793981481481487E-2</v>
      </c>
      <c r="K10" s="381">
        <v>2.0833333333333332E-2</v>
      </c>
      <c r="L10" s="325"/>
      <c r="M10" s="113">
        <f t="shared" si="4"/>
        <v>5.6793981481481487E-3</v>
      </c>
      <c r="N10" s="113" t="e">
        <f>VLOOKUP(H10,Ages!A$1:J$166,10,FALSE)</f>
        <v>#N/A</v>
      </c>
      <c r="O10" s="348" t="e">
        <f>IF(J10&lt;=VLOOKUP(N10,'Standards Female'!E$149:J$159,2,FALSE),'Standards Female'!F$148,IF(J10&lt;=VLOOKUP(N10,'Standards Female'!E$149:J$159,3,FALSE),'Standards Female'!G$148,IF(J10&lt;=VLOOKUP(N10,'Standards Female'!E$149:J$159,4,FALSE),'Standards Female'!H$148,IF(J10&lt;=VLOOKUP(N10,'Standards Female'!E$149:J$159,5,FALSE),'Standards Female'!I$148,IF(J10&lt;=VLOOKUP(N10,'Standards Female'!E$149:J$159,6,FALSE),'Standards Female'!J$148,'Standards Female'!J$148)))))</f>
        <v>#N/A</v>
      </c>
      <c r="Q10" s="326">
        <v>8</v>
      </c>
      <c r="R10" s="327" t="s">
        <v>158</v>
      </c>
      <c r="S10" s="328" t="e">
        <f t="shared" si="1"/>
        <v>#N/A</v>
      </c>
    </row>
    <row r="11" spans="1:19" ht="12.75" customHeight="1" x14ac:dyDescent="0.5">
      <c r="A11" s="78">
        <v>2</v>
      </c>
      <c r="B11" s="365" t="s">
        <v>176</v>
      </c>
      <c r="C11" s="82" t="e">
        <f t="shared" si="2"/>
        <v>#N/A</v>
      </c>
      <c r="D11" s="83" t="e">
        <f t="shared" si="3"/>
        <v>#N/A</v>
      </c>
      <c r="E11" s="84">
        <v>4</v>
      </c>
      <c r="F11" s="324"/>
      <c r="G11" s="108">
        <v>9</v>
      </c>
      <c r="H11" s="365"/>
      <c r="I11" s="376">
        <v>7.8333333333333338E-2</v>
      </c>
      <c r="J11" s="376">
        <f t="shared" si="0"/>
        <v>5.7500000000000009E-2</v>
      </c>
      <c r="K11" s="381">
        <v>2.0833333333333332E-2</v>
      </c>
      <c r="L11" s="325"/>
      <c r="M11" s="113">
        <f t="shared" si="4"/>
        <v>5.7500000000000008E-3</v>
      </c>
      <c r="N11" s="113" t="e">
        <f>VLOOKUP(H11,Ages!A$1:J$166,10,FALSE)</f>
        <v>#N/A</v>
      </c>
      <c r="O11" s="348" t="e">
        <f>IF(J11&lt;=VLOOKUP(N11,'Standards Male'!E$149:J$159,2,FALSE),'Standards Male'!F$148,IF(J11&lt;=VLOOKUP(N11,'Standards Male'!E$149:J$159,3,FALSE),'Standards Male'!G$148,IF(J11&lt;=VLOOKUP(N11,'Standards Male'!E$149:J$159,4,FALSE),'Standards Male'!H$148,IF(J11&lt;=VLOOKUP(N11,'Standards Male'!E$149:J$159,5,FALSE),'Standards Male'!I$148,IF(J11&lt;=VLOOKUP(N11,'Standards Male'!E$149:J$159,6,FALSE),'Standards Male'!J$148,'Standards Male'!J$148)))))</f>
        <v>#N/A</v>
      </c>
      <c r="Q11" s="326">
        <v>9</v>
      </c>
      <c r="R11" s="327" t="s">
        <v>186</v>
      </c>
      <c r="S11" s="328" t="e">
        <f t="shared" si="1"/>
        <v>#N/A</v>
      </c>
    </row>
    <row r="12" spans="1:19" ht="14.35" x14ac:dyDescent="0.5">
      <c r="A12" s="87">
        <v>3</v>
      </c>
      <c r="B12" s="393" t="s">
        <v>155</v>
      </c>
      <c r="C12" s="88" t="e">
        <f t="shared" si="2"/>
        <v>#N/A</v>
      </c>
      <c r="D12" s="89" t="e">
        <f t="shared" si="3"/>
        <v>#N/A</v>
      </c>
      <c r="E12" s="90">
        <v>4</v>
      </c>
      <c r="F12" s="324"/>
      <c r="G12" s="108">
        <v>10</v>
      </c>
      <c r="H12" s="365"/>
      <c r="I12" s="376">
        <v>8.1620370370370371E-2</v>
      </c>
      <c r="J12" s="376">
        <f t="shared" si="0"/>
        <v>6.0787037037037042E-2</v>
      </c>
      <c r="K12" s="381">
        <v>2.0833333333333332E-2</v>
      </c>
      <c r="L12" s="325"/>
      <c r="M12" s="113">
        <f t="shared" si="4"/>
        <v>6.0787037037037042E-3</v>
      </c>
      <c r="N12" s="113" t="e">
        <f>VLOOKUP(H12,Ages!A$1:J$166,10,FALSE)</f>
        <v>#N/A</v>
      </c>
      <c r="O12" s="348" t="e">
        <f>IF(J12&lt;=VLOOKUP(N12,'Standards Male'!E$149:J$159,2,FALSE),'Standards Male'!F$148,IF(J12&lt;=VLOOKUP(N12,'Standards Male'!E$149:J$159,3,FALSE),'Standards Male'!G$148,IF(J12&lt;=VLOOKUP(N12,'Standards Male'!E$149:J$159,4,FALSE),'Standards Male'!H$148,IF(J12&lt;=VLOOKUP(N12,'Standards Male'!E$149:J$159,5,FALSE),'Standards Male'!I$148,IF(J12&lt;=VLOOKUP(N12,'Standards Male'!E$149:J$159,6,FALSE),'Standards Male'!J$148,'Standards Male'!J$148)))))</f>
        <v>#N/A</v>
      </c>
      <c r="Q12" s="326">
        <v>10</v>
      </c>
      <c r="R12" s="327" t="s">
        <v>11</v>
      </c>
      <c r="S12" s="328" t="e">
        <f t="shared" si="1"/>
        <v>#N/A</v>
      </c>
    </row>
    <row r="13" spans="1:19" ht="14.35" x14ac:dyDescent="0.5">
      <c r="A13" s="86">
        <v>1</v>
      </c>
      <c r="B13" s="390" t="s">
        <v>117</v>
      </c>
      <c r="C13" s="74" t="e">
        <f t="shared" si="2"/>
        <v>#N/A</v>
      </c>
      <c r="D13" s="75" t="e">
        <f t="shared" si="3"/>
        <v>#N/A</v>
      </c>
      <c r="E13" s="76">
        <v>5</v>
      </c>
      <c r="F13" s="324"/>
      <c r="G13" s="108">
        <v>11</v>
      </c>
      <c r="H13" s="365"/>
      <c r="I13" s="376">
        <v>8.1817129629629629E-2</v>
      </c>
      <c r="J13" s="376">
        <f t="shared" si="0"/>
        <v>6.09837962962963E-2</v>
      </c>
      <c r="K13" s="381">
        <v>2.0833333333333332E-2</v>
      </c>
      <c r="L13" s="325"/>
      <c r="M13" s="113">
        <f t="shared" si="4"/>
        <v>6.0983796296296298E-3</v>
      </c>
      <c r="N13" s="113" t="e">
        <f>VLOOKUP(H13,Ages!A$1:J$166,10,FALSE)</f>
        <v>#N/A</v>
      </c>
      <c r="O13" s="348" t="e">
        <f>IF(J13&lt;=VLOOKUP(N13,'Standards Female'!E$149:J$159,2,FALSE),'Standards Female'!F$148,IF(J13&lt;=VLOOKUP(N13,'Standards Female'!E$149:J$159,3,FALSE),'Standards Female'!G$148,IF(J13&lt;=VLOOKUP(N13,'Standards Female'!E$149:J$159,4,FALSE),'Standards Female'!H$148,IF(J13&lt;=VLOOKUP(N13,'Standards Female'!E$149:J$159,5,FALSE),'Standards Female'!I$148,IF(J13&lt;=VLOOKUP(N13,'Standards Female'!E$149:J$159,6,FALSE),'Standards Female'!J$148,'Standards Female'!J$148)))))</f>
        <v>#N/A</v>
      </c>
      <c r="Q13" s="326">
        <v>11</v>
      </c>
      <c r="R13" s="327" t="s">
        <v>100</v>
      </c>
      <c r="S13" s="328" t="e">
        <f t="shared" si="1"/>
        <v>#N/A</v>
      </c>
    </row>
    <row r="14" spans="1:19" ht="14.35" x14ac:dyDescent="0.5">
      <c r="A14" s="78">
        <v>2</v>
      </c>
      <c r="B14" s="365" t="s">
        <v>170</v>
      </c>
      <c r="C14" s="82" t="e">
        <f t="shared" si="2"/>
        <v>#N/A</v>
      </c>
      <c r="D14" s="83" t="e">
        <f t="shared" si="3"/>
        <v>#N/A</v>
      </c>
      <c r="E14" s="84">
        <v>5</v>
      </c>
      <c r="F14" s="324"/>
      <c r="G14" s="108">
        <v>12</v>
      </c>
      <c r="H14" s="365"/>
      <c r="I14" s="376">
        <v>8.3194444444444446E-2</v>
      </c>
      <c r="J14" s="376">
        <f t="shared" si="0"/>
        <v>6.2361111111111117E-2</v>
      </c>
      <c r="K14" s="381">
        <v>2.0833333333333332E-2</v>
      </c>
      <c r="L14" s="325"/>
      <c r="M14" s="113">
        <f t="shared" si="4"/>
        <v>6.2361111111111115E-3</v>
      </c>
      <c r="N14" s="113" t="e">
        <f>VLOOKUP(H14,Ages!A$1:J$166,10,FALSE)</f>
        <v>#N/A</v>
      </c>
      <c r="O14" s="348" t="e">
        <f>IF(J14&lt;=VLOOKUP(N14,'Standards Female'!E$149:J$159,2,FALSE),'Standards Female'!F$148,IF(J14&lt;=VLOOKUP(N14,'Standards Female'!E$149:J$159,3,FALSE),'Standards Female'!G$148,IF(J14&lt;=VLOOKUP(N14,'Standards Female'!E$149:J$159,4,FALSE),'Standards Female'!H$148,IF(J14&lt;=VLOOKUP(N14,'Standards Female'!E$149:J$159,5,FALSE),'Standards Female'!I$148,IF(J14&lt;=VLOOKUP(N14,'Standards Female'!E$149:J$159,6,FALSE),'Standards Female'!J$148,'Standards Female'!J$148)))))</f>
        <v>#N/A</v>
      </c>
      <c r="Q14" s="326">
        <v>12</v>
      </c>
      <c r="R14" s="327" t="s">
        <v>183</v>
      </c>
      <c r="S14" s="328" t="e">
        <f t="shared" si="1"/>
        <v>#N/A</v>
      </c>
    </row>
    <row r="15" spans="1:19" ht="14.35" x14ac:dyDescent="0.5">
      <c r="A15" s="78">
        <v>3</v>
      </c>
      <c r="B15" s="365" t="s">
        <v>152</v>
      </c>
      <c r="C15" s="82" t="e">
        <f t="shared" si="2"/>
        <v>#N/A</v>
      </c>
      <c r="D15" s="83" t="e">
        <f t="shared" si="3"/>
        <v>#N/A</v>
      </c>
      <c r="E15" s="84">
        <v>5</v>
      </c>
      <c r="F15" s="324"/>
      <c r="G15" s="108">
        <v>13</v>
      </c>
      <c r="H15" s="365"/>
      <c r="I15" s="376">
        <v>6.2442129629629632E-2</v>
      </c>
      <c r="J15" s="376">
        <f t="shared" si="0"/>
        <v>6.2442129629629632E-2</v>
      </c>
      <c r="K15" s="376">
        <v>0</v>
      </c>
      <c r="L15" s="325"/>
      <c r="M15" s="113">
        <f t="shared" ref="M15:M35" si="5">I15/G$1</f>
        <v>6.2442129629629636E-3</v>
      </c>
      <c r="N15" s="113" t="e">
        <f>VLOOKUP(H15,Ages!A$1:J$166,10,FALSE)</f>
        <v>#N/A</v>
      </c>
      <c r="O15" s="348" t="e">
        <f>IF(J15&lt;=VLOOKUP(N15,'Standards Female'!E$149:J$159,2,FALSE),'Standards Female'!F$148,IF(J15&lt;=VLOOKUP(N15,'Standards Female'!E$149:J$159,3,FALSE),'Standards Female'!G$148,IF(J15&lt;=VLOOKUP(N15,'Standards Female'!E$149:J$159,4,FALSE),'Standards Female'!H$148,IF(J15&lt;=VLOOKUP(N15,'Standards Female'!E$149:J$159,5,FALSE),'Standards Female'!I$148,IF(J15&lt;=VLOOKUP(N15,'Standards Female'!E$149:J$159,6,FALSE),'Standards Female'!J$148,'Standards Female'!J$148)))))</f>
        <v>#N/A</v>
      </c>
      <c r="Q15" s="326">
        <v>13</v>
      </c>
      <c r="R15" s="327" t="s">
        <v>52</v>
      </c>
      <c r="S15" s="328" t="e">
        <f t="shared" si="1"/>
        <v>#N/A</v>
      </c>
    </row>
    <row r="16" spans="1:19" ht="14.35" x14ac:dyDescent="0.5">
      <c r="A16" s="78">
        <v>4</v>
      </c>
      <c r="B16" s="365" t="s">
        <v>163</v>
      </c>
      <c r="C16" s="82" t="e">
        <f t="shared" si="2"/>
        <v>#N/A</v>
      </c>
      <c r="D16" s="83" t="e">
        <f t="shared" si="3"/>
        <v>#N/A</v>
      </c>
      <c r="E16" s="84">
        <v>5</v>
      </c>
      <c r="F16" s="319"/>
      <c r="G16" s="108">
        <v>14</v>
      </c>
      <c r="H16" s="365"/>
      <c r="I16" s="376">
        <v>6.2604166666666669E-2</v>
      </c>
      <c r="J16" s="376">
        <f t="shared" si="0"/>
        <v>6.2604166666666669E-2</v>
      </c>
      <c r="K16" s="376">
        <v>0</v>
      </c>
      <c r="L16" s="325"/>
      <c r="M16" s="113">
        <f t="shared" si="5"/>
        <v>6.2604166666666667E-3</v>
      </c>
      <c r="N16" s="113" t="e">
        <f>VLOOKUP(H16,Ages!A$1:J$166,10,FALSE)</f>
        <v>#N/A</v>
      </c>
      <c r="O16" s="348" t="e">
        <f>IF(J16&lt;=VLOOKUP(N16,'Standards Male'!E$149:J$159,2,FALSE),'Standards Male'!F$148,IF(J16&lt;=VLOOKUP(N16,'Standards Male'!E$149:J$159,3,FALSE),'Standards Male'!G$148,IF(J16&lt;=VLOOKUP(N16,'Standards Male'!E$149:J$159,4,FALSE),'Standards Male'!H$148,IF(J16&lt;=VLOOKUP(N16,'Standards Male'!E$149:J$159,5,FALSE),'Standards Male'!I$148,IF(J16&lt;=VLOOKUP(N16,'Standards Male'!E$149:J$159,6,FALSE),'Standards Male'!J$148,'Standards Male'!J$148)))))</f>
        <v>#N/A</v>
      </c>
      <c r="Q16" s="326">
        <v>14</v>
      </c>
      <c r="R16" s="327" t="s">
        <v>85</v>
      </c>
      <c r="S16" s="328" t="e">
        <f t="shared" si="1"/>
        <v>#N/A</v>
      </c>
    </row>
    <row r="17" spans="1:19" ht="14.35" x14ac:dyDescent="0.5">
      <c r="A17" s="87">
        <v>5</v>
      </c>
      <c r="B17" s="393" t="s">
        <v>92</v>
      </c>
      <c r="C17" s="88" t="e">
        <f t="shared" si="2"/>
        <v>#N/A</v>
      </c>
      <c r="D17" s="89" t="e">
        <f t="shared" si="3"/>
        <v>#N/A</v>
      </c>
      <c r="E17" s="90">
        <v>5</v>
      </c>
      <c r="F17" s="324"/>
      <c r="G17" s="108">
        <v>15</v>
      </c>
      <c r="H17" s="365"/>
      <c r="I17" s="376">
        <v>6.3101851851851853E-2</v>
      </c>
      <c r="J17" s="376">
        <f t="shared" si="0"/>
        <v>6.3101851851851853E-2</v>
      </c>
      <c r="K17" s="376">
        <v>0</v>
      </c>
      <c r="L17" s="325"/>
      <c r="M17" s="113">
        <f t="shared" si="5"/>
        <v>6.3101851851851852E-3</v>
      </c>
      <c r="N17" s="113" t="e">
        <f>VLOOKUP(H17,Ages!A$1:J$166,10,FALSE)</f>
        <v>#N/A</v>
      </c>
      <c r="O17" s="348" t="e">
        <f>IF(J17&lt;=VLOOKUP(N17,'Standards Male'!E$149:J$159,2,FALSE),'Standards Male'!F$148,IF(J17&lt;=VLOOKUP(N17,'Standards Male'!E$149:J$159,3,FALSE),'Standards Male'!G$148,IF(J17&lt;=VLOOKUP(N17,'Standards Male'!E$149:J$159,4,FALSE),'Standards Male'!H$148,IF(J17&lt;=VLOOKUP(N17,'Standards Male'!E$149:J$159,5,FALSE),'Standards Male'!I$148,IF(J17&lt;=VLOOKUP(N17,'Standards Male'!E$149:J$159,6,FALSE),'Standards Male'!J$148,'Standards Male'!J$148)))))</f>
        <v>#N/A</v>
      </c>
      <c r="Q17" s="326">
        <v>15</v>
      </c>
      <c r="R17" s="327" t="s">
        <v>119</v>
      </c>
      <c r="S17" s="328" t="e">
        <f t="shared" si="1"/>
        <v>#N/A</v>
      </c>
    </row>
    <row r="18" spans="1:19" ht="14.35" x14ac:dyDescent="0.5">
      <c r="A18" s="86">
        <v>1</v>
      </c>
      <c r="B18" s="390" t="s">
        <v>75</v>
      </c>
      <c r="C18" s="74" t="e">
        <f t="shared" si="2"/>
        <v>#N/A</v>
      </c>
      <c r="D18" s="75" t="e">
        <f t="shared" si="3"/>
        <v>#N/A</v>
      </c>
      <c r="E18" s="76">
        <v>6</v>
      </c>
      <c r="F18" s="324"/>
      <c r="G18" s="108">
        <v>16</v>
      </c>
      <c r="H18" s="365"/>
      <c r="I18" s="376">
        <v>6.4814814814814811E-2</v>
      </c>
      <c r="J18" s="376">
        <f t="shared" si="0"/>
        <v>6.4814814814814811E-2</v>
      </c>
      <c r="K18" s="376">
        <v>0</v>
      </c>
      <c r="L18" s="325"/>
      <c r="M18" s="113">
        <f t="shared" si="5"/>
        <v>6.4814814814814813E-3</v>
      </c>
      <c r="N18" s="113" t="e">
        <f>VLOOKUP(H18,Ages!A$1:J$166,10,FALSE)</f>
        <v>#N/A</v>
      </c>
      <c r="O18" s="348" t="e">
        <f>IF(J18&lt;=VLOOKUP(N18,'Standards Female'!E$149:J$159,2,FALSE),'Standards Female'!F$148,IF(J18&lt;=VLOOKUP(N18,'Standards Female'!E$149:J$159,3,FALSE),'Standards Female'!G$148,IF(J18&lt;=VLOOKUP(N18,'Standards Female'!E$149:J$159,4,FALSE),'Standards Female'!H$148,IF(J18&lt;=VLOOKUP(N18,'Standards Female'!E$149:J$159,5,FALSE),'Standards Female'!I$148,IF(J18&lt;=VLOOKUP(N18,'Standards Female'!E$149:J$159,6,FALSE),'Standards Female'!J$148,'Standards Female'!J$148)))))</f>
        <v>#N/A</v>
      </c>
      <c r="Q18" s="326">
        <v>16</v>
      </c>
      <c r="R18" s="327" t="s">
        <v>141</v>
      </c>
      <c r="S18" s="328" t="e">
        <f t="shared" si="1"/>
        <v>#N/A</v>
      </c>
    </row>
    <row r="19" spans="1:19" ht="14.35" x14ac:dyDescent="0.5">
      <c r="A19" s="78">
        <v>2</v>
      </c>
      <c r="B19" s="365" t="s">
        <v>169</v>
      </c>
      <c r="C19" s="82" t="e">
        <f t="shared" si="2"/>
        <v>#N/A</v>
      </c>
      <c r="D19" s="83" t="e">
        <f t="shared" si="3"/>
        <v>#N/A</v>
      </c>
      <c r="E19" s="84">
        <v>6</v>
      </c>
      <c r="F19" s="324"/>
      <c r="G19" s="108">
        <v>17</v>
      </c>
      <c r="H19" s="365"/>
      <c r="I19" s="376">
        <v>6.4942129629629627E-2</v>
      </c>
      <c r="J19" s="376">
        <f t="shared" si="0"/>
        <v>6.4942129629629627E-2</v>
      </c>
      <c r="K19" s="376">
        <v>0</v>
      </c>
      <c r="L19" s="325"/>
      <c r="M19" s="113">
        <f t="shared" si="5"/>
        <v>6.4942129629629629E-3</v>
      </c>
      <c r="N19" s="113" t="e">
        <f>VLOOKUP(H19,Ages!A$1:J$166,10,FALSE)</f>
        <v>#N/A</v>
      </c>
      <c r="O19" s="348" t="e">
        <f>IF(J19&lt;=VLOOKUP(N19,'Standards Male'!E$149:J$159,2,FALSE),'Standards Male'!F$148,IF(J19&lt;=VLOOKUP(N19,'Standards Male'!E$149:J$159,3,FALSE),'Standards Male'!G$148,IF(J19&lt;=VLOOKUP(N19,'Standards Male'!E$149:J$159,4,FALSE),'Standards Male'!H$148,IF(J19&lt;=VLOOKUP(N19,'Standards Male'!E$149:J$159,5,FALSE),'Standards Male'!I$148,IF(J19&lt;=VLOOKUP(N19,'Standards Male'!E$149:J$159,6,FALSE),'Standards Male'!J$148,'Standards Male'!J$148)))))</f>
        <v>#N/A</v>
      </c>
      <c r="Q19" s="326">
        <v>17</v>
      </c>
      <c r="R19" s="327" t="s">
        <v>22</v>
      </c>
      <c r="S19" s="328" t="e">
        <f t="shared" si="1"/>
        <v>#N/A</v>
      </c>
    </row>
    <row r="20" spans="1:19" ht="14.35" x14ac:dyDescent="0.5">
      <c r="A20" s="78">
        <v>3</v>
      </c>
      <c r="B20" s="365" t="s">
        <v>150</v>
      </c>
      <c r="C20" s="82" t="e">
        <f t="shared" si="2"/>
        <v>#N/A</v>
      </c>
      <c r="D20" s="83" t="e">
        <f t="shared" si="3"/>
        <v>#N/A</v>
      </c>
      <c r="E20" s="91">
        <v>6</v>
      </c>
      <c r="F20" s="329"/>
      <c r="G20" s="108">
        <v>18</v>
      </c>
      <c r="H20" s="365"/>
      <c r="I20" s="376">
        <v>6.5625000000000003E-2</v>
      </c>
      <c r="J20" s="376">
        <f t="shared" si="0"/>
        <v>6.5625000000000003E-2</v>
      </c>
      <c r="K20" s="376">
        <v>0</v>
      </c>
      <c r="L20" s="325"/>
      <c r="M20" s="113">
        <f t="shared" si="5"/>
        <v>6.5625000000000006E-3</v>
      </c>
      <c r="N20" s="113" t="e">
        <f>VLOOKUP(H20,Ages!A$1:J$166,10,FALSE)</f>
        <v>#N/A</v>
      </c>
      <c r="O20" s="348" t="e">
        <f>IF(J20&lt;=VLOOKUP(N20,'Standards Female'!E$149:J$159,2,FALSE),'Standards Female'!F$148,IF(J20&lt;=VLOOKUP(N20,'Standards Female'!E$149:J$159,3,FALSE),'Standards Female'!G$148,IF(J20&lt;=VLOOKUP(N20,'Standards Female'!E$149:J$159,4,FALSE),'Standards Female'!H$148,IF(J20&lt;=VLOOKUP(N20,'Standards Female'!E$149:J$159,5,FALSE),'Standards Female'!I$148,IF(J20&lt;=VLOOKUP(N20,'Standards Female'!E$149:J$159,6,FALSE),'Standards Female'!J$148,'Standards Female'!J$148)))))</f>
        <v>#N/A</v>
      </c>
      <c r="Q20" s="331">
        <v>18</v>
      </c>
      <c r="R20" s="332" t="s">
        <v>144</v>
      </c>
      <c r="S20" s="333" t="e">
        <f t="shared" si="1"/>
        <v>#N/A</v>
      </c>
    </row>
    <row r="21" spans="1:19" ht="14.35" x14ac:dyDescent="0.5">
      <c r="A21" s="78">
        <v>4</v>
      </c>
      <c r="B21" s="365" t="s">
        <v>23</v>
      </c>
      <c r="C21" s="82" t="e">
        <f t="shared" si="2"/>
        <v>#N/A</v>
      </c>
      <c r="D21" s="83" t="e">
        <f t="shared" si="3"/>
        <v>#N/A</v>
      </c>
      <c r="E21" s="91">
        <v>6</v>
      </c>
      <c r="F21" s="330"/>
      <c r="G21" s="108">
        <v>19</v>
      </c>
      <c r="H21" s="365"/>
      <c r="I21" s="376">
        <v>8.6469907407407412E-2</v>
      </c>
      <c r="J21" s="376">
        <f t="shared" si="0"/>
        <v>6.5636574074074083E-2</v>
      </c>
      <c r="K21" s="381">
        <v>2.0833333333333332E-2</v>
      </c>
      <c r="L21" s="325"/>
      <c r="M21" s="121">
        <f>J21/G$1</f>
        <v>6.5636574074074087E-3</v>
      </c>
      <c r="N21" s="113" t="e">
        <f>VLOOKUP(H21,Ages!A$1:J$166,10,FALSE)</f>
        <v>#N/A</v>
      </c>
      <c r="O21" s="348" t="e">
        <f>IF(J21&lt;=VLOOKUP(N21,'Standards Male'!E$149:J$159,2,FALSE),'Standards Male'!F$148,IF(J21&lt;=VLOOKUP(N21,'Standards Male'!E$149:J$159,3,FALSE),'Standards Male'!G$148,IF(J21&lt;=VLOOKUP(N21,'Standards Male'!E$149:J$159,4,FALSE),'Standards Male'!H$148,IF(J21&lt;=VLOOKUP(N21,'Standards Male'!E$149:J$159,5,FALSE),'Standards Male'!I$148,IF(J21&lt;=VLOOKUP(N21,'Standards Male'!E$149:J$159,6,FALSE),'Standards Male'!J$148,'Standards Male'!J$148)))))</f>
        <v>#N/A</v>
      </c>
    </row>
    <row r="22" spans="1:19" ht="12.75" customHeight="1" x14ac:dyDescent="0.5">
      <c r="A22" s="87">
        <v>5</v>
      </c>
      <c r="B22" s="393" t="s">
        <v>93</v>
      </c>
      <c r="C22" s="88" t="e">
        <f t="shared" si="2"/>
        <v>#N/A</v>
      </c>
      <c r="D22" s="89" t="e">
        <f t="shared" si="3"/>
        <v>#N/A</v>
      </c>
      <c r="E22" s="96">
        <v>6</v>
      </c>
      <c r="F22" s="330"/>
      <c r="G22" s="108">
        <v>20</v>
      </c>
      <c r="H22" s="365"/>
      <c r="I22" s="376">
        <v>6.6608796296296291E-2</v>
      </c>
      <c r="J22" s="377">
        <f t="shared" si="0"/>
        <v>6.6608796296296291E-2</v>
      </c>
      <c r="K22" s="376">
        <v>0</v>
      </c>
      <c r="L22" s="325"/>
      <c r="M22" s="113">
        <f t="shared" si="5"/>
        <v>6.6608796296296294E-3</v>
      </c>
      <c r="N22" s="113" t="e">
        <f>VLOOKUP(H22,Ages!A$1:J$166,10,FALSE)</f>
        <v>#N/A</v>
      </c>
      <c r="O22" s="348" t="e">
        <f>IF(J22&lt;=VLOOKUP(N22,'Standards Male'!E$149:J$159,2,FALSE),'Standards Male'!F$148,IF(J22&lt;=VLOOKUP(N22,'Standards Male'!E$149:J$159,3,FALSE),'Standards Male'!G$148,IF(J22&lt;=VLOOKUP(N22,'Standards Male'!E$149:J$159,4,FALSE),'Standards Male'!H$148,IF(J22&lt;=VLOOKUP(N22,'Standards Male'!E$149:J$159,5,FALSE),'Standards Male'!I$148,IF(J22&lt;=VLOOKUP(N22,'Standards Male'!E$149:J$159,6,FALSE),'Standards Male'!J$148,'Standards Male'!J$148)))))</f>
        <v>#N/A</v>
      </c>
      <c r="Q22" s="306" t="s">
        <v>172</v>
      </c>
    </row>
    <row r="23" spans="1:19" ht="14.35" x14ac:dyDescent="0.5">
      <c r="A23" s="86">
        <v>1</v>
      </c>
      <c r="B23" s="390" t="s">
        <v>477</v>
      </c>
      <c r="C23" s="74" t="e">
        <f t="shared" si="2"/>
        <v>#N/A</v>
      </c>
      <c r="D23" s="75" t="e">
        <f t="shared" si="3"/>
        <v>#N/A</v>
      </c>
      <c r="E23" s="94">
        <v>7</v>
      </c>
      <c r="F23" s="330"/>
      <c r="G23" s="108">
        <v>21</v>
      </c>
      <c r="H23" s="365"/>
      <c r="I23" s="376">
        <v>8.7442129629629634E-2</v>
      </c>
      <c r="J23" s="376">
        <f t="shared" si="0"/>
        <v>6.6608796296296305E-2</v>
      </c>
      <c r="K23" s="381">
        <v>2.0833333333333332E-2</v>
      </c>
      <c r="L23" s="325"/>
      <c r="M23" s="121">
        <f>J23/G$1</f>
        <v>6.6608796296296303E-3</v>
      </c>
      <c r="N23" s="113" t="e">
        <f>VLOOKUP(H23,Ages!A$1:J$166,10,FALSE)</f>
        <v>#N/A</v>
      </c>
      <c r="O23" s="348" t="e">
        <f>IF(J23&lt;=VLOOKUP(N23,'Standards Male'!E$149:J$159,2,FALSE),'Standards Male'!F$148,IF(J23&lt;=VLOOKUP(N23,'Standards Male'!E$149:J$159,3,FALSE),'Standards Male'!G$148,IF(J23&lt;=VLOOKUP(N23,'Standards Male'!E$149:J$159,4,FALSE),'Standards Male'!H$148,IF(J23&lt;=VLOOKUP(N23,'Standards Male'!E$149:J$159,5,FALSE),'Standards Male'!I$148,IF(J23&lt;=VLOOKUP(N23,'Standards Male'!E$149:J$159,6,FALSE),'Standards Male'!J$148,'Standards Male'!J$148)))))</f>
        <v>#N/A</v>
      </c>
      <c r="Q23" s="307" t="s">
        <v>161</v>
      </c>
    </row>
    <row r="24" spans="1:19" ht="14.35" x14ac:dyDescent="0.5">
      <c r="A24" s="78">
        <v>2</v>
      </c>
      <c r="B24" s="365" t="s">
        <v>158</v>
      </c>
      <c r="C24" s="82" t="e">
        <f t="shared" si="2"/>
        <v>#N/A</v>
      </c>
      <c r="D24" s="83" t="e">
        <f t="shared" si="3"/>
        <v>#N/A</v>
      </c>
      <c r="E24" s="91">
        <v>7</v>
      </c>
      <c r="F24" s="330"/>
      <c r="G24" s="108">
        <v>22</v>
      </c>
      <c r="H24" s="365"/>
      <c r="I24" s="376">
        <v>6.6921296296296298E-2</v>
      </c>
      <c r="J24" s="376">
        <f t="shared" si="0"/>
        <v>6.6921296296296298E-2</v>
      </c>
      <c r="K24" s="376">
        <v>0</v>
      </c>
      <c r="L24" s="325"/>
      <c r="M24" s="113">
        <f t="shared" si="5"/>
        <v>6.6921296296296295E-3</v>
      </c>
      <c r="N24" s="113" t="e">
        <f>VLOOKUP(H24,Ages!A$1:J$166,10,FALSE)</f>
        <v>#N/A</v>
      </c>
      <c r="O24" s="348" t="e">
        <f>IF(J24&lt;=VLOOKUP(N24,'Standards Female'!E$149:J$159,2,FALSE),'Standards Female'!F$148,IF(J24&lt;=VLOOKUP(N24,'Standards Female'!E$149:J$159,3,FALSE),'Standards Female'!G$148,IF(J24&lt;=VLOOKUP(N24,'Standards Female'!E$149:J$159,4,FALSE),'Standards Female'!H$148,IF(J24&lt;=VLOOKUP(N24,'Standards Female'!E$149:J$159,5,FALSE),'Standards Female'!I$148,IF(J24&lt;=VLOOKUP(N24,'Standards Female'!E$149:J$159,6,FALSE),'Standards Female'!J$148,'Standards Female'!J$148)))))</f>
        <v>#N/A</v>
      </c>
      <c r="Q24" s="307" t="s">
        <v>479</v>
      </c>
    </row>
    <row r="25" spans="1:19" ht="14.35" x14ac:dyDescent="0.5">
      <c r="A25" s="87">
        <v>3</v>
      </c>
      <c r="B25" s="393" t="s">
        <v>11</v>
      </c>
      <c r="C25" s="88" t="e">
        <f t="shared" si="2"/>
        <v>#N/A</v>
      </c>
      <c r="D25" s="89" t="e">
        <f t="shared" si="3"/>
        <v>#N/A</v>
      </c>
      <c r="E25" s="96">
        <v>7</v>
      </c>
      <c r="F25" s="330"/>
      <c r="G25" s="108">
        <v>23</v>
      </c>
      <c r="H25" s="365"/>
      <c r="I25" s="376">
        <v>6.8564814814814815E-2</v>
      </c>
      <c r="J25" s="376">
        <f t="shared" si="0"/>
        <v>6.8564814814814815E-2</v>
      </c>
      <c r="K25" s="376">
        <v>0</v>
      </c>
      <c r="L25" s="325"/>
      <c r="M25" s="113">
        <f t="shared" si="5"/>
        <v>6.8564814814814816E-3</v>
      </c>
      <c r="N25" s="113" t="e">
        <f>VLOOKUP(H25,Ages!A$1:J$166,10,FALSE)</f>
        <v>#N/A</v>
      </c>
      <c r="O25" s="348" t="e">
        <f>IF(J25&lt;=VLOOKUP(N25,'Standards Female'!E$149:J$159,2,FALSE),'Standards Female'!F$148,IF(J25&lt;=VLOOKUP(N25,'Standards Female'!E$149:J$159,3,FALSE),'Standards Female'!G$148,IF(J25&lt;=VLOOKUP(N25,'Standards Female'!E$149:J$159,4,FALSE),'Standards Female'!H$148,IF(J25&lt;=VLOOKUP(N25,'Standards Female'!E$149:J$159,5,FALSE),'Standards Female'!I$148,IF(J25&lt;=VLOOKUP(N25,'Standards Female'!E$149:J$159,6,FALSE),'Standards Female'!J$148,'Standards Female'!J$148)))))</f>
        <v>#N/A</v>
      </c>
      <c r="Q25" s="307" t="s">
        <v>480</v>
      </c>
    </row>
    <row r="26" spans="1:19" ht="14.35" x14ac:dyDescent="0.5">
      <c r="A26" s="86">
        <v>1</v>
      </c>
      <c r="B26" s="390" t="s">
        <v>186</v>
      </c>
      <c r="C26" s="74" t="e">
        <f t="shared" si="2"/>
        <v>#N/A</v>
      </c>
      <c r="D26" s="75" t="e">
        <f t="shared" si="3"/>
        <v>#N/A</v>
      </c>
      <c r="E26" s="94">
        <v>8</v>
      </c>
      <c r="F26" s="330"/>
      <c r="G26" s="108">
        <v>24</v>
      </c>
      <c r="H26" s="365"/>
      <c r="I26" s="376">
        <v>7.0150462962962956E-2</v>
      </c>
      <c r="J26" s="376">
        <f t="shared" si="0"/>
        <v>7.0150462962962956E-2</v>
      </c>
      <c r="K26" s="376">
        <v>0</v>
      </c>
      <c r="L26" s="325"/>
      <c r="M26" s="113">
        <f t="shared" si="5"/>
        <v>7.0150462962962953E-3</v>
      </c>
      <c r="N26" s="113" t="e">
        <f>VLOOKUP(H26,Ages!A$1:J$166,10,FALSE)</f>
        <v>#N/A</v>
      </c>
      <c r="O26" s="348" t="e">
        <f>IF(J26&lt;=VLOOKUP(N26,'Standards Female'!E$149:J$159,2,FALSE),'Standards Female'!F$148,IF(J26&lt;=VLOOKUP(N26,'Standards Female'!E$149:J$159,3,FALSE),'Standards Female'!G$148,IF(J26&lt;=VLOOKUP(N26,'Standards Female'!E$149:J$159,4,FALSE),'Standards Female'!H$148,IF(J26&lt;=VLOOKUP(N26,'Standards Female'!E$149:J$159,5,FALSE),'Standards Female'!I$148,IF(J26&lt;=VLOOKUP(N26,'Standards Female'!E$149:J$159,6,FALSE),'Standards Female'!J$148,'Standards Female'!J$148)))))</f>
        <v>#N/A</v>
      </c>
      <c r="Q26" s="307" t="s">
        <v>481</v>
      </c>
    </row>
    <row r="27" spans="1:19" ht="14.35" x14ac:dyDescent="0.5">
      <c r="A27" s="78">
        <v>2</v>
      </c>
      <c r="B27" s="365" t="s">
        <v>100</v>
      </c>
      <c r="C27" s="82" t="e">
        <f t="shared" si="2"/>
        <v>#N/A</v>
      </c>
      <c r="D27" s="83" t="e">
        <f t="shared" si="3"/>
        <v>#N/A</v>
      </c>
      <c r="E27" s="91">
        <v>8</v>
      </c>
      <c r="F27" s="330"/>
      <c r="G27" s="108">
        <v>25</v>
      </c>
      <c r="H27" s="365"/>
      <c r="I27" s="376">
        <v>7.0613425925925927E-2</v>
      </c>
      <c r="J27" s="376">
        <f t="shared" si="0"/>
        <v>7.0613425925925927E-2</v>
      </c>
      <c r="K27" s="376">
        <v>0</v>
      </c>
      <c r="L27" s="325"/>
      <c r="M27" s="113">
        <f t="shared" si="5"/>
        <v>7.061342592592593E-3</v>
      </c>
      <c r="N27" s="113" t="e">
        <f>VLOOKUP(H27,Ages!A$1:J$166,10,FALSE)</f>
        <v>#N/A</v>
      </c>
      <c r="O27" s="348" t="e">
        <f>IF(J27&lt;=VLOOKUP(N27,'Standards Female'!E$149:J$159,2,FALSE),'Standards Female'!F$148,IF(J27&lt;=VLOOKUP(N27,'Standards Female'!E$149:J$159,3,FALSE),'Standards Female'!G$148,IF(J27&lt;=VLOOKUP(N27,'Standards Female'!E$149:J$159,4,FALSE),'Standards Female'!H$148,IF(J27&lt;=VLOOKUP(N27,'Standards Female'!E$149:J$159,5,FALSE),'Standards Female'!I$148,IF(J27&lt;=VLOOKUP(N27,'Standards Female'!E$149:J$159,6,FALSE),'Standards Female'!J$148,'Standards Female'!J$148)))))</f>
        <v>#N/A</v>
      </c>
      <c r="Q27" s="307" t="s">
        <v>157</v>
      </c>
    </row>
    <row r="28" spans="1:19" ht="14.35" x14ac:dyDescent="0.5">
      <c r="A28" s="81">
        <v>3</v>
      </c>
      <c r="B28" s="365" t="s">
        <v>78</v>
      </c>
      <c r="C28" s="82" t="e">
        <f t="shared" si="2"/>
        <v>#N/A</v>
      </c>
      <c r="D28" s="83" t="e">
        <f t="shared" si="3"/>
        <v>#N/A</v>
      </c>
      <c r="E28" s="91">
        <v>8</v>
      </c>
      <c r="F28" s="330"/>
      <c r="G28" s="108">
        <v>26</v>
      </c>
      <c r="H28" s="365"/>
      <c r="I28" s="376">
        <v>7.0624999999999993E-2</v>
      </c>
      <c r="J28" s="376">
        <f t="shared" si="0"/>
        <v>7.0624999999999993E-2</v>
      </c>
      <c r="K28" s="376">
        <v>0</v>
      </c>
      <c r="L28" s="325"/>
      <c r="M28" s="113">
        <f t="shared" si="5"/>
        <v>7.0624999999999993E-3</v>
      </c>
      <c r="N28" s="113" t="e">
        <f>VLOOKUP(H28,Ages!A$1:J$166,10,FALSE)</f>
        <v>#N/A</v>
      </c>
      <c r="O28" s="348" t="e">
        <f>IF(J28&lt;=VLOOKUP(N28,'Standards Female'!E$149:J$159,2,FALSE),'Standards Female'!F$148,IF(J28&lt;=VLOOKUP(N28,'Standards Female'!E$149:J$159,3,FALSE),'Standards Female'!G$148,IF(J28&lt;=VLOOKUP(N28,'Standards Female'!E$149:J$159,4,FALSE),'Standards Female'!H$148,IF(J28&lt;=VLOOKUP(N28,'Standards Female'!E$149:J$159,5,FALSE),'Standards Female'!I$148,IF(J28&lt;=VLOOKUP(N28,'Standards Female'!E$149:J$159,6,FALSE),'Standards Female'!J$148,'Standards Female'!J$148)))))</f>
        <v>#N/A</v>
      </c>
      <c r="Q28" s="301" t="s">
        <v>14</v>
      </c>
    </row>
    <row r="29" spans="1:19" ht="14.35" x14ac:dyDescent="0.5">
      <c r="A29" s="78">
        <v>4</v>
      </c>
      <c r="B29" s="365" t="s">
        <v>52</v>
      </c>
      <c r="C29" s="82" t="e">
        <f t="shared" si="2"/>
        <v>#N/A</v>
      </c>
      <c r="D29" s="83" t="e">
        <f t="shared" si="3"/>
        <v>#N/A</v>
      </c>
      <c r="E29" s="91">
        <v>8</v>
      </c>
      <c r="F29" s="330"/>
      <c r="G29" s="108">
        <v>27</v>
      </c>
      <c r="H29" s="365"/>
      <c r="I29" s="376">
        <v>7.137731481481481E-2</v>
      </c>
      <c r="J29" s="376">
        <f t="shared" si="0"/>
        <v>7.137731481481481E-2</v>
      </c>
      <c r="K29" s="376">
        <v>0</v>
      </c>
      <c r="L29" s="325"/>
      <c r="M29" s="113">
        <f t="shared" si="5"/>
        <v>7.137731481481481E-3</v>
      </c>
      <c r="N29" s="113" t="e">
        <f>VLOOKUP(H29,Ages!A$1:J$166,10,FALSE)</f>
        <v>#N/A</v>
      </c>
      <c r="O29" s="348" t="e">
        <f>IF(J29&lt;=VLOOKUP(N29,'Standards Male'!E$149:J$159,2,FALSE),'Standards Male'!F$148,IF(J29&lt;=VLOOKUP(N29,'Standards Male'!E$149:J$159,3,FALSE),'Standards Male'!G$148,IF(J29&lt;=VLOOKUP(N29,'Standards Male'!E$149:J$159,4,FALSE),'Standards Male'!H$148,IF(J29&lt;=VLOOKUP(N29,'Standards Male'!E$149:J$159,5,FALSE),'Standards Male'!I$148,IF(J29&lt;=VLOOKUP(N29,'Standards Male'!E$149:J$159,6,FALSE),'Standards Male'!J$148,'Standards Male'!J$148)))))</f>
        <v>#N/A</v>
      </c>
      <c r="Q29" s="301" t="s">
        <v>24</v>
      </c>
    </row>
    <row r="30" spans="1:19" ht="14.35" x14ac:dyDescent="0.5">
      <c r="A30" s="87">
        <v>5</v>
      </c>
      <c r="B30" s="393" t="s">
        <v>141</v>
      </c>
      <c r="C30" s="88" t="e">
        <f t="shared" si="2"/>
        <v>#N/A</v>
      </c>
      <c r="D30" s="89" t="e">
        <f t="shared" si="3"/>
        <v>#N/A</v>
      </c>
      <c r="E30" s="96">
        <v>8</v>
      </c>
      <c r="F30" s="330"/>
      <c r="G30" s="108">
        <v>28</v>
      </c>
      <c r="H30" s="365"/>
      <c r="I30" s="376">
        <v>7.1909722222222222E-2</v>
      </c>
      <c r="J30" s="376">
        <f t="shared" si="0"/>
        <v>7.1909722222222222E-2</v>
      </c>
      <c r="K30" s="376">
        <v>0</v>
      </c>
      <c r="L30" s="325"/>
      <c r="M30" s="113">
        <f t="shared" si="5"/>
        <v>7.1909722222222219E-3</v>
      </c>
      <c r="N30" s="113" t="e">
        <f>VLOOKUP(H30,Ages!A$1:J$166,10,FALSE)</f>
        <v>#N/A</v>
      </c>
      <c r="O30" s="348" t="e">
        <f>IF(J30&lt;=VLOOKUP(N30,'Standards Female'!E$149:J$159,2,FALSE),'Standards Female'!F$148,IF(J30&lt;=VLOOKUP(N30,'Standards Female'!E$149:J$159,3,FALSE),'Standards Female'!G$148,IF(J30&lt;=VLOOKUP(N30,'Standards Female'!E$149:J$159,4,FALSE),'Standards Female'!H$148,IF(J30&lt;=VLOOKUP(N30,'Standards Female'!E$149:J$159,5,FALSE),'Standards Female'!I$148,IF(J30&lt;=VLOOKUP(N30,'Standards Female'!E$149:J$159,6,FALSE),'Standards Female'!J$148,'Standards Female'!J$148)))))</f>
        <v>#N/A</v>
      </c>
      <c r="Q30" s="301" t="s">
        <v>63</v>
      </c>
    </row>
    <row r="31" spans="1:19" ht="14.35" x14ac:dyDescent="0.5">
      <c r="A31" s="73">
        <v>1</v>
      </c>
      <c r="B31" s="390" t="s">
        <v>183</v>
      </c>
      <c r="C31" s="74" t="e">
        <f t="shared" si="2"/>
        <v>#N/A</v>
      </c>
      <c r="D31" s="75" t="e">
        <f t="shared" si="3"/>
        <v>#N/A</v>
      </c>
      <c r="E31" s="94">
        <v>9</v>
      </c>
      <c r="F31" s="329"/>
      <c r="G31" s="108">
        <v>29</v>
      </c>
      <c r="H31" s="365"/>
      <c r="I31" s="376">
        <v>7.2060185185185185E-2</v>
      </c>
      <c r="J31" s="376">
        <f t="shared" si="0"/>
        <v>7.2060185185185185E-2</v>
      </c>
      <c r="K31" s="376">
        <v>0</v>
      </c>
      <c r="L31" s="325"/>
      <c r="M31" s="113">
        <f t="shared" si="5"/>
        <v>7.2060185185185187E-3</v>
      </c>
      <c r="N31" s="113" t="e">
        <f>VLOOKUP(H31,Ages!A$1:J$166,10,FALSE)</f>
        <v>#N/A</v>
      </c>
      <c r="O31" s="348" t="e">
        <f>IF(J31&lt;=VLOOKUP(N31,'Standards Female'!E$149:J$159,2,FALSE),'Standards Female'!F$148,IF(J31&lt;=VLOOKUP(N31,'Standards Female'!E$149:J$159,3,FALSE),'Standards Female'!G$148,IF(J31&lt;=VLOOKUP(N31,'Standards Female'!E$149:J$159,4,FALSE),'Standards Female'!H$148,IF(J31&lt;=VLOOKUP(N31,'Standards Female'!E$149:J$159,5,FALSE),'Standards Female'!I$148,IF(J31&lt;=VLOOKUP(N31,'Standards Female'!E$149:J$159,6,FALSE),'Standards Female'!J$148,'Standards Female'!J$148)))))</f>
        <v>#N/A</v>
      </c>
      <c r="Q31" s="307" t="s">
        <v>26</v>
      </c>
    </row>
    <row r="32" spans="1:19" ht="14.35" x14ac:dyDescent="0.5">
      <c r="A32" s="78">
        <v>2</v>
      </c>
      <c r="B32" s="365" t="s">
        <v>85</v>
      </c>
      <c r="C32" s="82" t="e">
        <f t="shared" si="2"/>
        <v>#N/A</v>
      </c>
      <c r="D32" s="83" t="e">
        <f t="shared" si="3"/>
        <v>#N/A</v>
      </c>
      <c r="E32" s="91">
        <v>9</v>
      </c>
      <c r="F32" s="330"/>
      <c r="G32" s="108">
        <v>30</v>
      </c>
      <c r="H32" s="365"/>
      <c r="I32" s="376">
        <v>7.2060185185185185E-2</v>
      </c>
      <c r="J32" s="376">
        <f t="shared" si="0"/>
        <v>7.2060185185185185E-2</v>
      </c>
      <c r="K32" s="376">
        <v>0</v>
      </c>
      <c r="L32" s="325"/>
      <c r="M32" s="113">
        <f t="shared" si="5"/>
        <v>7.2060185185185187E-3</v>
      </c>
      <c r="N32" s="113" t="e">
        <f>VLOOKUP(H32,Ages!A$1:J$166,10,FALSE)</f>
        <v>#N/A</v>
      </c>
      <c r="O32" s="348" t="e">
        <f>IF(J32&lt;=VLOOKUP(N32,'Standards Female'!E$149:J$159,2,FALSE),'Standards Female'!F$148,IF(J32&lt;=VLOOKUP(N32,'Standards Female'!E$149:J$159,3,FALSE),'Standards Female'!G$148,IF(J32&lt;=VLOOKUP(N32,'Standards Female'!E$149:J$159,4,FALSE),'Standards Female'!H$148,IF(J32&lt;=VLOOKUP(N32,'Standards Female'!E$149:J$159,5,FALSE),'Standards Female'!I$148,IF(J32&lt;=VLOOKUP(N32,'Standards Female'!E$149:J$159,6,FALSE),'Standards Female'!J$148,'Standards Female'!J$148)))))</f>
        <v>#N/A</v>
      </c>
      <c r="Q32" s="307" t="s">
        <v>21</v>
      </c>
    </row>
    <row r="33" spans="1:19" ht="12.75" customHeight="1" x14ac:dyDescent="0.5">
      <c r="A33" s="87">
        <v>3</v>
      </c>
      <c r="B33" s="393" t="s">
        <v>119</v>
      </c>
      <c r="C33" s="88" t="e">
        <f t="shared" si="2"/>
        <v>#N/A</v>
      </c>
      <c r="D33" s="89" t="e">
        <f t="shared" si="3"/>
        <v>#N/A</v>
      </c>
      <c r="E33" s="96">
        <v>9</v>
      </c>
      <c r="F33" s="330"/>
      <c r="G33" s="108">
        <v>31</v>
      </c>
      <c r="H33" s="365"/>
      <c r="I33" s="376">
        <v>7.2256944444444443E-2</v>
      </c>
      <c r="J33" s="376">
        <f t="shared" si="0"/>
        <v>7.2256944444444443E-2</v>
      </c>
      <c r="K33" s="376">
        <v>0</v>
      </c>
      <c r="L33" s="325"/>
      <c r="M33" s="113">
        <f t="shared" si="5"/>
        <v>7.2256944444444443E-3</v>
      </c>
      <c r="N33" s="113" t="e">
        <f>VLOOKUP(H33,Ages!A$1:J$166,10,FALSE)</f>
        <v>#N/A</v>
      </c>
      <c r="O33" s="348" t="e">
        <f>IF(J33&lt;=VLOOKUP(N33,'Standards Female'!E$149:J$159,2,FALSE),'Standards Female'!F$148,IF(J33&lt;=VLOOKUP(N33,'Standards Female'!E$149:J$159,3,FALSE),'Standards Female'!G$148,IF(J33&lt;=VLOOKUP(N33,'Standards Female'!E$149:J$159,4,FALSE),'Standards Female'!H$148,IF(J33&lt;=VLOOKUP(N33,'Standards Female'!E$149:J$159,5,FALSE),'Standards Female'!I$148,IF(J33&lt;=VLOOKUP(N33,'Standards Female'!E$149:J$159,6,FALSE),'Standards Female'!J$148,'Standards Female'!J$148)))))</f>
        <v>#N/A</v>
      </c>
      <c r="Q33" s="307" t="s">
        <v>173</v>
      </c>
    </row>
    <row r="34" spans="1:19" ht="12.75" customHeight="1" x14ac:dyDescent="0.5">
      <c r="A34" s="86">
        <v>1</v>
      </c>
      <c r="B34" s="390" t="s">
        <v>22</v>
      </c>
      <c r="C34" s="74" t="e">
        <f t="shared" si="2"/>
        <v>#N/A</v>
      </c>
      <c r="D34" s="75" t="e">
        <f t="shared" si="3"/>
        <v>#N/A</v>
      </c>
      <c r="E34" s="94">
        <v>10</v>
      </c>
      <c r="F34" s="330"/>
      <c r="G34" s="108">
        <v>32</v>
      </c>
      <c r="H34" s="365"/>
      <c r="I34" s="376">
        <v>8.0428240740740745E-2</v>
      </c>
      <c r="J34" s="376">
        <f t="shared" si="0"/>
        <v>8.0428240740740745E-2</v>
      </c>
      <c r="K34" s="376">
        <v>0</v>
      </c>
      <c r="L34" s="325"/>
      <c r="M34" s="113">
        <f t="shared" si="5"/>
        <v>8.0428240740740738E-3</v>
      </c>
      <c r="N34" s="113" t="e">
        <f>VLOOKUP(H34,Ages!A$1:J$166,10,FALSE)</f>
        <v>#N/A</v>
      </c>
      <c r="O34" s="348" t="e">
        <f>IF(J34&lt;=VLOOKUP(N34,'Standards Female'!E$149:J$159,2,FALSE),'Standards Female'!F$148,IF(J34&lt;=VLOOKUP(N34,'Standards Female'!E$149:J$159,3,FALSE),'Standards Female'!G$148,IF(J34&lt;=VLOOKUP(N34,'Standards Female'!E$149:J$159,4,FALSE),'Standards Female'!H$148,IF(J34&lt;=VLOOKUP(N34,'Standards Female'!E$149:J$159,5,FALSE),'Standards Female'!I$148,IF(J34&lt;=VLOOKUP(N34,'Standards Female'!E$149:J$159,6,FALSE),'Standards Female'!J$148,'Standards Female'!J$148)))))</f>
        <v>#N/A</v>
      </c>
    </row>
    <row r="35" spans="1:19" ht="12.7" customHeight="1" x14ac:dyDescent="0.5">
      <c r="A35" s="242">
        <v>2</v>
      </c>
      <c r="B35" s="378" t="s">
        <v>144</v>
      </c>
      <c r="C35" s="88" t="e">
        <f>VLOOKUP($B35,$H$2:$L$35,3,FALSE)</f>
        <v>#N/A</v>
      </c>
      <c r="D35" s="89" t="e">
        <f>VLOOKUP($B35,$H$2:$L$35,5,FALSE)</f>
        <v>#N/A</v>
      </c>
      <c r="E35" s="94">
        <v>10</v>
      </c>
      <c r="G35" s="242">
        <v>33</v>
      </c>
      <c r="H35" s="378"/>
      <c r="I35" s="379">
        <v>0.1125462962962963</v>
      </c>
      <c r="J35" s="379">
        <v>0.1125462962962963</v>
      </c>
      <c r="K35" s="382"/>
      <c r="L35" s="244"/>
      <c r="M35" s="245">
        <f t="shared" si="5"/>
        <v>1.125462962962963E-2</v>
      </c>
      <c r="N35" s="245" t="e">
        <f>VLOOKUP(H35,Ages!A$1:J$166,10,FALSE)</f>
        <v>#N/A</v>
      </c>
      <c r="O35" s="349" t="e">
        <f>IF(J35&lt;=VLOOKUP(N35,'Standards Female'!E$149:J$159,2,FALSE),'Standards Female'!F$148,IF(J35&lt;=VLOOKUP(N35,'Standards Female'!E$149:J$159,3,FALSE),'Standards Female'!G$148,IF(J35&lt;=VLOOKUP(N35,'Standards Female'!E$149:J$159,4,FALSE),'Standards Female'!H$148,IF(J35&lt;=VLOOKUP(N35,'Standards Female'!E$149:J$159,5,FALSE),'Standards Female'!I$148,IF(J35&lt;=VLOOKUP(N35,'Standards Female'!E$149:J$159,6,FALSE),'Standards Female'!J$148,'Standards Female'!J$148)))))</f>
        <v>#N/A</v>
      </c>
      <c r="Q35" s="352"/>
    </row>
    <row r="36" spans="1:19" x14ac:dyDescent="0.45">
      <c r="B36" s="308"/>
      <c r="H36" s="308"/>
      <c r="Q36"/>
    </row>
    <row r="37" spans="1:19" ht="15.7" x14ac:dyDescent="0.45">
      <c r="B37" s="308"/>
      <c r="H37" s="308"/>
      <c r="Q37" s="352"/>
    </row>
    <row r="38" spans="1:19" x14ac:dyDescent="0.45">
      <c r="B38" s="308"/>
      <c r="H38" s="308"/>
      <c r="Q38"/>
    </row>
    <row r="39" spans="1:19" ht="15.7" x14ac:dyDescent="0.45">
      <c r="Q39" s="352"/>
    </row>
    <row r="43" spans="1:19" x14ac:dyDescent="0.45">
      <c r="B43" s="308"/>
      <c r="H43" s="308"/>
    </row>
    <row r="47" spans="1:19" s="340" customFormat="1" x14ac:dyDescent="0.45">
      <c r="A47" s="316"/>
      <c r="B47" s="308"/>
      <c r="C47" s="342"/>
      <c r="D47" s="316"/>
      <c r="E47" s="336"/>
      <c r="F47" s="336"/>
      <c r="G47" s="316"/>
      <c r="H47" s="308"/>
      <c r="K47" s="383"/>
      <c r="L47" s="316"/>
      <c r="M47" s="341"/>
      <c r="N47" s="341"/>
      <c r="O47" s="341"/>
      <c r="P47" s="307"/>
      <c r="Q47" s="307"/>
      <c r="R47" s="307"/>
      <c r="S47" s="307"/>
    </row>
    <row r="48" spans="1:19" s="340" customFormat="1" x14ac:dyDescent="0.45">
      <c r="A48" s="316"/>
      <c r="B48" s="308"/>
      <c r="C48" s="342"/>
      <c r="D48" s="316"/>
      <c r="E48" s="336"/>
      <c r="F48" s="336"/>
      <c r="G48" s="316"/>
      <c r="H48" s="308"/>
      <c r="K48" s="383"/>
      <c r="L48" s="316"/>
      <c r="M48" s="341"/>
      <c r="N48" s="341"/>
      <c r="O48" s="341"/>
      <c r="P48" s="307"/>
      <c r="Q48" s="307"/>
      <c r="R48" s="307"/>
      <c r="S48" s="307"/>
    </row>
    <row r="49" spans="1:19" s="340" customFormat="1" x14ac:dyDescent="0.45">
      <c r="A49" s="316"/>
      <c r="B49" s="308"/>
      <c r="C49" s="342"/>
      <c r="D49" s="316"/>
      <c r="E49" s="336"/>
      <c r="F49" s="336"/>
      <c r="G49" s="316"/>
      <c r="H49" s="308"/>
      <c r="K49" s="383"/>
      <c r="L49" s="316"/>
      <c r="M49" s="341"/>
      <c r="N49" s="341"/>
      <c r="O49" s="341"/>
      <c r="P49" s="307"/>
      <c r="Q49" s="307"/>
      <c r="R49" s="307"/>
      <c r="S49" s="307"/>
    </row>
    <row r="50" spans="1:19" s="340" customFormat="1" x14ac:dyDescent="0.45">
      <c r="A50" s="316"/>
      <c r="B50" s="308"/>
      <c r="C50" s="342"/>
      <c r="D50" s="316"/>
      <c r="E50" s="336"/>
      <c r="F50" s="336"/>
      <c r="G50" s="316"/>
      <c r="H50" s="308"/>
      <c r="K50" s="383"/>
      <c r="L50" s="316"/>
      <c r="M50" s="341"/>
      <c r="N50" s="341"/>
      <c r="O50" s="341"/>
      <c r="P50" s="307"/>
      <c r="Q50" s="307"/>
      <c r="R50" s="307"/>
      <c r="S50" s="307"/>
    </row>
    <row r="52" spans="1:19" s="340" customFormat="1" x14ac:dyDescent="0.45">
      <c r="A52" s="316"/>
      <c r="B52" s="308"/>
      <c r="C52" s="342"/>
      <c r="D52" s="316"/>
      <c r="E52" s="336"/>
      <c r="F52" s="336"/>
      <c r="G52" s="316"/>
      <c r="H52" s="308"/>
      <c r="K52" s="383"/>
      <c r="L52" s="316"/>
      <c r="M52" s="341"/>
      <c r="N52" s="341"/>
      <c r="O52" s="341"/>
      <c r="P52" s="307"/>
      <c r="Q52" s="307"/>
      <c r="R52" s="307"/>
      <c r="S52" s="307"/>
    </row>
    <row r="54" spans="1:19" s="340" customFormat="1" x14ac:dyDescent="0.45">
      <c r="A54" s="316"/>
      <c r="B54" s="309"/>
      <c r="C54" s="342"/>
      <c r="D54" s="316"/>
      <c r="E54" s="336"/>
      <c r="F54" s="336"/>
      <c r="G54" s="316"/>
      <c r="H54" s="309"/>
      <c r="K54" s="383"/>
      <c r="L54" s="316"/>
      <c r="M54" s="341"/>
      <c r="N54" s="341"/>
      <c r="O54" s="341"/>
      <c r="P54" s="307"/>
      <c r="Q54" s="307"/>
      <c r="R54" s="307"/>
      <c r="S54" s="307"/>
    </row>
    <row r="55" spans="1:19" s="340" customFormat="1" x14ac:dyDescent="0.45">
      <c r="A55" s="316"/>
      <c r="B55" s="309"/>
      <c r="C55" s="342"/>
      <c r="D55" s="316"/>
      <c r="E55" s="336"/>
      <c r="F55" s="336"/>
      <c r="G55" s="316"/>
      <c r="H55" s="309"/>
      <c r="K55" s="383"/>
      <c r="L55" s="316"/>
      <c r="M55" s="341"/>
      <c r="N55" s="341"/>
      <c r="O55" s="341"/>
      <c r="P55" s="307"/>
      <c r="Q55" s="307"/>
      <c r="R55" s="307"/>
      <c r="S55" s="307"/>
    </row>
    <row r="56" spans="1:19" s="340" customFormat="1" x14ac:dyDescent="0.45">
      <c r="A56" s="316"/>
      <c r="B56" s="309"/>
      <c r="C56" s="342"/>
      <c r="D56" s="316"/>
      <c r="E56" s="336"/>
      <c r="F56" s="336"/>
      <c r="G56" s="316"/>
      <c r="H56" s="309"/>
      <c r="K56" s="383"/>
      <c r="L56" s="316"/>
      <c r="M56" s="341"/>
      <c r="N56" s="341"/>
      <c r="O56" s="341"/>
      <c r="P56" s="307"/>
      <c r="Q56" s="307"/>
      <c r="R56" s="307"/>
      <c r="S56" s="307"/>
    </row>
    <row r="57" spans="1:19" s="340" customFormat="1" x14ac:dyDescent="0.45">
      <c r="A57" s="316"/>
      <c r="B57" s="309"/>
      <c r="C57" s="342"/>
      <c r="D57" s="316"/>
      <c r="E57" s="336"/>
      <c r="F57" s="336"/>
      <c r="G57" s="316"/>
      <c r="H57" s="309"/>
      <c r="K57" s="383"/>
      <c r="L57" s="316"/>
      <c r="M57" s="341"/>
      <c r="N57" s="341"/>
      <c r="O57" s="341"/>
      <c r="P57" s="307"/>
      <c r="Q57" s="307"/>
      <c r="R57" s="307"/>
      <c r="S57" s="307"/>
    </row>
    <row r="58" spans="1:19" s="340" customFormat="1" x14ac:dyDescent="0.45">
      <c r="A58" s="316"/>
      <c r="B58" s="309"/>
      <c r="C58" s="342"/>
      <c r="D58" s="316"/>
      <c r="E58" s="336"/>
      <c r="F58" s="336"/>
      <c r="G58" s="316"/>
      <c r="H58" s="309"/>
      <c r="K58" s="383"/>
      <c r="L58" s="316"/>
      <c r="M58" s="341"/>
      <c r="N58" s="341"/>
      <c r="O58" s="341"/>
      <c r="P58" s="307"/>
      <c r="Q58" s="307"/>
      <c r="R58" s="307"/>
      <c r="S58" s="307"/>
    </row>
    <row r="59" spans="1:19" s="340" customFormat="1" x14ac:dyDescent="0.45">
      <c r="A59" s="316"/>
      <c r="B59" s="309"/>
      <c r="C59" s="342"/>
      <c r="D59" s="316"/>
      <c r="E59" s="336"/>
      <c r="F59" s="336"/>
      <c r="G59" s="316"/>
      <c r="H59" s="309"/>
      <c r="K59" s="383"/>
      <c r="L59" s="316"/>
      <c r="M59" s="341"/>
      <c r="N59" s="341"/>
      <c r="O59" s="341"/>
      <c r="P59" s="307"/>
      <c r="Q59" s="307"/>
      <c r="R59" s="307"/>
      <c r="S59" s="307"/>
    </row>
    <row r="60" spans="1:19" s="340" customFormat="1" x14ac:dyDescent="0.45">
      <c r="A60" s="316"/>
      <c r="B60" s="309"/>
      <c r="C60" s="342"/>
      <c r="D60" s="316"/>
      <c r="E60" s="336"/>
      <c r="F60" s="336"/>
      <c r="G60" s="316"/>
      <c r="H60" s="309"/>
      <c r="K60" s="383"/>
      <c r="L60" s="316"/>
      <c r="M60" s="341"/>
      <c r="N60" s="341"/>
      <c r="O60" s="341"/>
      <c r="P60" s="307"/>
      <c r="Q60" s="307"/>
      <c r="R60" s="307"/>
      <c r="S60" s="307"/>
    </row>
    <row r="61" spans="1:19" s="340" customFormat="1" x14ac:dyDescent="0.45">
      <c r="A61" s="316"/>
      <c r="B61" s="309"/>
      <c r="C61" s="342"/>
      <c r="D61" s="316"/>
      <c r="E61" s="336"/>
      <c r="F61" s="336"/>
      <c r="G61" s="316"/>
      <c r="H61" s="309"/>
      <c r="K61" s="383"/>
      <c r="L61" s="316"/>
      <c r="M61" s="341"/>
      <c r="N61" s="341"/>
      <c r="O61" s="341"/>
      <c r="P61" s="307"/>
      <c r="Q61" s="307"/>
      <c r="R61" s="307"/>
      <c r="S61" s="307"/>
    </row>
    <row r="62" spans="1:19" s="340" customFormat="1" x14ac:dyDescent="0.45">
      <c r="A62" s="316"/>
      <c r="B62" s="309"/>
      <c r="C62" s="342"/>
      <c r="D62" s="316"/>
      <c r="E62" s="336"/>
      <c r="F62" s="336"/>
      <c r="G62" s="316"/>
      <c r="H62" s="309"/>
      <c r="K62" s="383"/>
      <c r="L62" s="316"/>
      <c r="M62" s="341"/>
      <c r="N62" s="341"/>
      <c r="O62" s="341"/>
      <c r="P62" s="307"/>
      <c r="Q62" s="307"/>
      <c r="R62" s="307"/>
      <c r="S62" s="307"/>
    </row>
    <row r="63" spans="1:19" s="340" customFormat="1" x14ac:dyDescent="0.45">
      <c r="A63" s="316"/>
      <c r="B63" s="309"/>
      <c r="C63" s="342"/>
      <c r="D63" s="316"/>
      <c r="E63" s="336"/>
      <c r="F63" s="336"/>
      <c r="G63" s="316"/>
      <c r="H63" s="309"/>
      <c r="K63" s="383"/>
      <c r="L63" s="316"/>
      <c r="M63" s="341"/>
      <c r="N63" s="341"/>
      <c r="O63" s="341"/>
      <c r="P63" s="307"/>
      <c r="Q63" s="307"/>
      <c r="R63" s="307"/>
      <c r="S63" s="307"/>
    </row>
    <row r="64" spans="1:19" s="340" customFormat="1" x14ac:dyDescent="0.45">
      <c r="A64" s="316"/>
      <c r="B64" s="309"/>
      <c r="C64" s="342"/>
      <c r="D64" s="316"/>
      <c r="E64" s="336"/>
      <c r="F64" s="336"/>
      <c r="G64" s="316"/>
      <c r="H64" s="309"/>
      <c r="K64" s="383"/>
      <c r="L64" s="316"/>
      <c r="M64" s="341"/>
      <c r="N64" s="341"/>
      <c r="O64" s="341"/>
      <c r="P64" s="307"/>
      <c r="Q64" s="307"/>
      <c r="R64" s="307"/>
      <c r="S64" s="307"/>
    </row>
    <row r="65" spans="1:19" s="340" customFormat="1" x14ac:dyDescent="0.45">
      <c r="A65" s="316"/>
      <c r="B65" s="309"/>
      <c r="C65" s="342"/>
      <c r="D65" s="316"/>
      <c r="E65" s="336"/>
      <c r="F65" s="336"/>
      <c r="G65" s="316"/>
      <c r="H65" s="309"/>
      <c r="K65" s="383"/>
      <c r="L65" s="316"/>
      <c r="M65" s="341"/>
      <c r="N65" s="341"/>
      <c r="O65" s="341"/>
      <c r="P65" s="307"/>
      <c r="Q65" s="307"/>
      <c r="R65" s="307"/>
      <c r="S65" s="307"/>
    </row>
    <row r="66" spans="1:19" s="340" customFormat="1" x14ac:dyDescent="0.45">
      <c r="A66" s="316"/>
      <c r="B66" s="309"/>
      <c r="C66" s="342"/>
      <c r="D66" s="316"/>
      <c r="E66" s="336"/>
      <c r="F66" s="336"/>
      <c r="G66" s="316"/>
      <c r="H66" s="309"/>
      <c r="K66" s="383"/>
      <c r="L66" s="316"/>
      <c r="M66" s="341"/>
      <c r="N66" s="341"/>
      <c r="O66" s="341"/>
      <c r="P66" s="307"/>
      <c r="Q66" s="307"/>
      <c r="R66" s="307"/>
      <c r="S66" s="307"/>
    </row>
    <row r="67" spans="1:19" s="340" customFormat="1" x14ac:dyDescent="0.45">
      <c r="A67" s="316"/>
      <c r="B67" s="309"/>
      <c r="C67" s="342"/>
      <c r="D67" s="316"/>
      <c r="E67" s="336"/>
      <c r="F67" s="336"/>
      <c r="G67" s="316"/>
      <c r="H67" s="309"/>
      <c r="K67" s="383"/>
      <c r="L67" s="316"/>
      <c r="M67" s="341"/>
      <c r="N67" s="341"/>
      <c r="O67" s="341"/>
      <c r="P67" s="307"/>
      <c r="Q67" s="307"/>
      <c r="R67" s="307"/>
      <c r="S67" s="307"/>
    </row>
    <row r="68" spans="1:19" s="340" customFormat="1" x14ac:dyDescent="0.45">
      <c r="A68" s="316"/>
      <c r="B68" s="309"/>
      <c r="C68" s="342"/>
      <c r="D68" s="316"/>
      <c r="E68" s="336"/>
      <c r="F68" s="336"/>
      <c r="G68" s="316"/>
      <c r="H68" s="309"/>
      <c r="K68" s="383"/>
      <c r="L68" s="316"/>
      <c r="M68" s="341"/>
      <c r="N68" s="341"/>
      <c r="O68" s="341"/>
      <c r="P68" s="307"/>
      <c r="Q68" s="307"/>
      <c r="R68" s="307"/>
      <c r="S68" s="307"/>
    </row>
    <row r="69" spans="1:19" s="340" customFormat="1" x14ac:dyDescent="0.45">
      <c r="A69" s="316"/>
      <c r="B69" s="309"/>
      <c r="C69" s="342"/>
      <c r="D69" s="316"/>
      <c r="E69" s="336"/>
      <c r="F69" s="336"/>
      <c r="G69" s="316"/>
      <c r="H69" s="309"/>
      <c r="K69" s="383"/>
      <c r="L69" s="316"/>
      <c r="M69" s="341"/>
      <c r="N69" s="341"/>
      <c r="O69" s="341"/>
      <c r="P69" s="307"/>
      <c r="Q69" s="307"/>
      <c r="R69" s="307"/>
      <c r="S69" s="307"/>
    </row>
    <row r="70" spans="1:19" s="340" customFormat="1" x14ac:dyDescent="0.45">
      <c r="A70" s="316"/>
      <c r="B70" s="309"/>
      <c r="C70" s="342"/>
      <c r="D70" s="316"/>
      <c r="E70" s="336"/>
      <c r="F70" s="336"/>
      <c r="G70" s="316"/>
      <c r="H70" s="309"/>
      <c r="K70" s="383"/>
      <c r="L70" s="316"/>
      <c r="M70" s="341"/>
      <c r="N70" s="341"/>
      <c r="O70" s="341"/>
      <c r="P70" s="307"/>
      <c r="Q70" s="307"/>
      <c r="R70" s="307"/>
      <c r="S70" s="307"/>
    </row>
    <row r="71" spans="1:19" s="340" customFormat="1" x14ac:dyDescent="0.45">
      <c r="A71" s="316"/>
      <c r="B71" s="309"/>
      <c r="C71" s="342"/>
      <c r="D71" s="316"/>
      <c r="E71" s="336"/>
      <c r="F71" s="336"/>
      <c r="G71" s="316"/>
      <c r="H71" s="309"/>
      <c r="K71" s="383"/>
      <c r="L71" s="316"/>
      <c r="M71" s="341"/>
      <c r="N71" s="341"/>
      <c r="O71" s="341"/>
      <c r="P71" s="307"/>
      <c r="Q71" s="307"/>
      <c r="R71" s="307"/>
      <c r="S71" s="307"/>
    </row>
    <row r="72" spans="1:19" s="340" customFormat="1" x14ac:dyDescent="0.45">
      <c r="A72" s="316"/>
      <c r="B72" s="309"/>
      <c r="C72" s="342"/>
      <c r="D72" s="316"/>
      <c r="E72" s="336"/>
      <c r="F72" s="336"/>
      <c r="G72" s="316"/>
      <c r="H72" s="309"/>
      <c r="K72" s="383"/>
      <c r="L72" s="316"/>
      <c r="M72" s="341"/>
      <c r="N72" s="341"/>
      <c r="O72" s="341"/>
      <c r="P72" s="307"/>
      <c r="Q72" s="307"/>
      <c r="R72" s="307"/>
      <c r="S72" s="307"/>
    </row>
    <row r="73" spans="1:19" s="340" customFormat="1" x14ac:dyDescent="0.45">
      <c r="A73" s="316"/>
      <c r="B73" s="309"/>
      <c r="C73" s="342"/>
      <c r="D73" s="316"/>
      <c r="E73" s="336"/>
      <c r="F73" s="336"/>
      <c r="G73" s="316"/>
      <c r="H73" s="309"/>
      <c r="K73" s="383"/>
      <c r="L73" s="316"/>
      <c r="M73" s="341"/>
      <c r="N73" s="341"/>
      <c r="O73" s="341"/>
      <c r="P73" s="307"/>
      <c r="Q73" s="307"/>
      <c r="R73" s="307"/>
      <c r="S73" s="307"/>
    </row>
    <row r="74" spans="1:19" s="340" customFormat="1" x14ac:dyDescent="0.45">
      <c r="A74" s="316"/>
      <c r="B74" s="309"/>
      <c r="C74" s="342"/>
      <c r="D74" s="316"/>
      <c r="E74" s="336"/>
      <c r="F74" s="336"/>
      <c r="G74" s="316"/>
      <c r="H74" s="309"/>
      <c r="K74" s="383"/>
      <c r="L74" s="316"/>
      <c r="M74" s="341"/>
      <c r="N74" s="341"/>
      <c r="O74" s="341"/>
      <c r="P74" s="307"/>
      <c r="Q74" s="307"/>
      <c r="R74" s="307"/>
      <c r="S74" s="307"/>
    </row>
    <row r="75" spans="1:19" s="340" customFormat="1" x14ac:dyDescent="0.45">
      <c r="A75" s="316"/>
      <c r="B75" s="309"/>
      <c r="C75" s="342"/>
      <c r="D75" s="316"/>
      <c r="E75" s="336"/>
      <c r="F75" s="336"/>
      <c r="G75" s="316"/>
      <c r="H75" s="309"/>
      <c r="K75" s="383"/>
      <c r="L75" s="316"/>
      <c r="M75" s="341"/>
      <c r="N75" s="341"/>
      <c r="O75" s="341"/>
      <c r="P75" s="307"/>
      <c r="Q75" s="307"/>
      <c r="R75" s="307"/>
      <c r="S75" s="307"/>
    </row>
    <row r="76" spans="1:19" s="340" customFormat="1" x14ac:dyDescent="0.45">
      <c r="A76" s="316"/>
      <c r="B76" s="309"/>
      <c r="C76" s="342"/>
      <c r="D76" s="316"/>
      <c r="E76" s="336"/>
      <c r="F76" s="336"/>
      <c r="G76" s="316"/>
      <c r="H76" s="309"/>
      <c r="K76" s="383"/>
      <c r="L76" s="316"/>
      <c r="M76" s="341"/>
      <c r="N76" s="341"/>
      <c r="O76" s="341"/>
      <c r="P76" s="307"/>
      <c r="Q76" s="307"/>
      <c r="R76" s="307"/>
      <c r="S76" s="307"/>
    </row>
    <row r="77" spans="1:19" s="340" customFormat="1" x14ac:dyDescent="0.45">
      <c r="A77" s="316"/>
      <c r="B77" s="309"/>
      <c r="C77" s="342"/>
      <c r="D77" s="316"/>
      <c r="E77" s="336"/>
      <c r="F77" s="336"/>
      <c r="G77" s="316"/>
      <c r="H77" s="309"/>
      <c r="K77" s="383"/>
      <c r="L77" s="316"/>
      <c r="M77" s="341"/>
      <c r="N77" s="341"/>
      <c r="O77" s="341"/>
      <c r="P77" s="307"/>
      <c r="Q77" s="307"/>
      <c r="R77" s="307"/>
      <c r="S77" s="307"/>
    </row>
    <row r="78" spans="1:19" s="340" customFormat="1" x14ac:dyDescent="0.45">
      <c r="A78" s="316"/>
      <c r="B78" s="309"/>
      <c r="C78" s="342"/>
      <c r="D78" s="316"/>
      <c r="E78" s="336"/>
      <c r="F78" s="336"/>
      <c r="G78" s="316"/>
      <c r="H78" s="309"/>
      <c r="K78" s="383"/>
      <c r="L78" s="316"/>
      <c r="M78" s="341"/>
      <c r="N78" s="341"/>
      <c r="O78" s="341"/>
      <c r="P78" s="307"/>
      <c r="Q78" s="307"/>
      <c r="R78" s="307"/>
      <c r="S78" s="307"/>
    </row>
    <row r="79" spans="1:19" s="340" customFormat="1" x14ac:dyDescent="0.45">
      <c r="A79" s="316"/>
      <c r="B79" s="309"/>
      <c r="C79" s="342"/>
      <c r="D79" s="316"/>
      <c r="E79" s="336"/>
      <c r="F79" s="336"/>
      <c r="G79" s="316"/>
      <c r="H79" s="309"/>
      <c r="K79" s="383"/>
      <c r="L79" s="316"/>
      <c r="M79" s="341"/>
      <c r="N79" s="341"/>
      <c r="O79" s="341"/>
      <c r="P79" s="307"/>
      <c r="Q79" s="307"/>
      <c r="R79" s="307"/>
      <c r="S79" s="307"/>
    </row>
  </sheetData>
  <sortState xmlns:xlrd2="http://schemas.microsoft.com/office/spreadsheetml/2017/richdata2" ref="R3:S20">
    <sortCondition ref="S3:S20"/>
  </sortState>
  <mergeCells count="1">
    <mergeCell ref="A1:E1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F7AC1-4AD6-4492-982F-B55DE25A7F17}">
  <dimension ref="A1:Q99"/>
  <sheetViews>
    <sheetView showGridLines="0" topLeftCell="D1" zoomScaleNormal="100" workbookViewId="0">
      <selection activeCell="H3" sqref="H3:H52"/>
    </sheetView>
  </sheetViews>
  <sheetFormatPr defaultColWidth="13.5859375" defaultRowHeight="11.35" x14ac:dyDescent="0.35"/>
  <cols>
    <col min="1" max="1" width="4.46875" style="72" customWidth="1"/>
    <col min="2" max="2" width="19.52734375" style="1" bestFit="1" customWidth="1"/>
    <col min="3" max="3" width="10.234375" style="98" customWidth="1"/>
    <col min="4" max="4" width="6.17578125" style="72" bestFit="1" customWidth="1"/>
    <col min="5" max="5" width="3.41015625" style="97" bestFit="1" customWidth="1"/>
    <col min="6" max="6" width="2.41015625" style="97" customWidth="1"/>
    <col min="7" max="7" width="5.41015625" style="72" bestFit="1" customWidth="1"/>
    <col min="8" max="8" width="17.234375" style="72" bestFit="1" customWidth="1"/>
    <col min="9" max="9" width="8.5859375" style="99" customWidth="1"/>
    <col min="10" max="10" width="6.17578125" style="72" bestFit="1" customWidth="1"/>
    <col min="11" max="13" width="8.05859375" style="100" customWidth="1"/>
    <col min="14" max="14" width="19.76171875" style="100" customWidth="1"/>
    <col min="15" max="15" width="3.9375" style="1" bestFit="1" customWidth="1"/>
    <col min="16" max="16" width="16.52734375" style="1" bestFit="1" customWidth="1"/>
    <col min="17" max="17" width="7.8203125" style="1" bestFit="1" customWidth="1"/>
    <col min="18" max="18" width="3.05859375" style="1" customWidth="1"/>
    <col min="19" max="16384" width="13.5859375" style="1"/>
  </cols>
  <sheetData>
    <row r="1" spans="1:17" s="64" customFormat="1" ht="19.5" customHeight="1" x14ac:dyDescent="0.4">
      <c r="A1" s="498" t="s">
        <v>482</v>
      </c>
      <c r="B1" s="499"/>
      <c r="C1" s="499"/>
      <c r="D1" s="499"/>
      <c r="E1" s="499"/>
      <c r="F1" s="62"/>
      <c r="G1" s="63">
        <v>5</v>
      </c>
      <c r="H1" s="138" t="s">
        <v>146</v>
      </c>
      <c r="I1" s="410">
        <v>46120</v>
      </c>
      <c r="J1" s="62"/>
      <c r="N1" s="63"/>
    </row>
    <row r="2" spans="1:17" s="72" customFormat="1" ht="23.35" x14ac:dyDescent="0.45">
      <c r="A2" s="65" t="s">
        <v>5</v>
      </c>
      <c r="B2" s="66" t="s">
        <v>6</v>
      </c>
      <c r="C2" s="67" t="s">
        <v>0</v>
      </c>
      <c r="D2" s="68" t="s">
        <v>1</v>
      </c>
      <c r="E2" s="69" t="s">
        <v>41</v>
      </c>
      <c r="F2" s="70"/>
      <c r="G2" s="398" t="s">
        <v>5</v>
      </c>
      <c r="H2" s="71" t="s">
        <v>97</v>
      </c>
      <c r="I2" s="71" t="s">
        <v>0</v>
      </c>
      <c r="J2" s="402" t="s">
        <v>1</v>
      </c>
      <c r="K2" s="71" t="s">
        <v>42</v>
      </c>
      <c r="L2" s="305" t="s">
        <v>226</v>
      </c>
      <c r="M2" s="305" t="s">
        <v>227</v>
      </c>
      <c r="N2" s="316"/>
      <c r="O2" s="194" t="s">
        <v>5</v>
      </c>
      <c r="P2" s="194" t="s">
        <v>145</v>
      </c>
      <c r="Q2" s="195" t="s">
        <v>0</v>
      </c>
    </row>
    <row r="3" spans="1:17" ht="12.75" customHeight="1" x14ac:dyDescent="0.5">
      <c r="A3" s="73">
        <v>1</v>
      </c>
      <c r="B3" s="395" t="s">
        <v>80</v>
      </c>
      <c r="C3" s="74" t="e">
        <f>VLOOKUP($B3,$H$2:$J$50,2,FALSE)</f>
        <v>#N/A</v>
      </c>
      <c r="D3" s="75" t="e">
        <f>VLOOKUP($B3,$H$2:$J$50,3,FALSE)</f>
        <v>#N/A</v>
      </c>
      <c r="E3" s="76">
        <v>1</v>
      </c>
      <c r="F3" s="77"/>
      <c r="G3" s="399">
        <v>1</v>
      </c>
      <c r="H3" s="395"/>
      <c r="I3" s="200">
        <v>2.1805555555555557E-2</v>
      </c>
      <c r="J3" s="403"/>
      <c r="K3" s="119">
        <f t="shared" ref="K3:K48" si="0">I3/G$1</f>
        <v>4.3611111111111116E-3</v>
      </c>
      <c r="L3" s="121" t="e">
        <f>VLOOKUP(H3,Ages!A$1:J$166,10,FALSE)</f>
        <v>#N/A</v>
      </c>
      <c r="M3" s="347" t="e">
        <f>IF(I3&lt;=VLOOKUP(L3,'Standards Male'!E$64:J$75,2,FALSE),'Standards Male'!F$63,IF(I3&lt;=VLOOKUP(L3,'Standards Male'!E$64:J$75,3,FALSE),'Standards Male'!G$63,IF(I3&lt;=VLOOKUP(L3,'Standards Male'!E$64:J$75,4,FALSE),'Standards Male'!H$63,IF(I3&lt;=VLOOKUP(L3,'Standards Male'!E$64:J$75,5,FALSE),'Standards Male'!I$63,IF(I3&lt;=VLOOKUP(L3,'Standards Male'!E$64:J$75,6,FALSE),'Standards Male'!J$63,'Standards Male'!J$63)))))</f>
        <v>#N/A</v>
      </c>
      <c r="N3" s="309"/>
      <c r="O3" s="189">
        <v>1</v>
      </c>
      <c r="P3" s="196" t="s">
        <v>197</v>
      </c>
      <c r="Q3" s="190">
        <v>2.462962962962963E-2</v>
      </c>
    </row>
    <row r="4" spans="1:17" ht="14.35" x14ac:dyDescent="0.5">
      <c r="A4" s="81">
        <v>2</v>
      </c>
      <c r="B4" s="395" t="s">
        <v>151</v>
      </c>
      <c r="C4" s="82" t="e">
        <f t="shared" ref="C4:C48" si="1">VLOOKUP($B4,$H$2:$J$50,2,FALSE)</f>
        <v>#N/A</v>
      </c>
      <c r="D4" s="83" t="e">
        <f t="shared" ref="D4:D48" si="2">VLOOKUP($B4,$H$2:$J$50,3,FALSE)</f>
        <v>#N/A</v>
      </c>
      <c r="E4" s="84">
        <v>1</v>
      </c>
      <c r="F4" s="85"/>
      <c r="G4" s="400">
        <v>2</v>
      </c>
      <c r="H4" s="395"/>
      <c r="I4" s="200">
        <v>2.1921296296296296E-2</v>
      </c>
      <c r="J4" s="404"/>
      <c r="K4" s="80">
        <f t="shared" si="0"/>
        <v>4.3842592592592596E-3</v>
      </c>
      <c r="L4" s="113" t="e">
        <f>VLOOKUP(H4,Ages!A$1:J$166,10,FALSE)</f>
        <v>#N/A</v>
      </c>
      <c r="M4" s="348" t="e">
        <f>IF(I4&lt;=VLOOKUP(L4,'Standards Male'!E$64:J$75,2,FALSE),'Standards Male'!F$63,IF(I4&lt;=VLOOKUP(L4,'Standards Male'!E$64:J$75,3,FALSE),'Standards Male'!G$63,IF(I4&lt;=VLOOKUP(L4,'Standards Male'!E$64:J$75,4,FALSE),'Standards Male'!H$63,IF(I4&lt;=VLOOKUP(L4,'Standards Male'!E$64:J$75,5,FALSE),'Standards Male'!I$63,IF(I4&lt;=VLOOKUP(L4,'Standards Male'!E$64:J$75,6,FALSE),'Standards Male'!J$63,'Standards Male'!J$63)))))</f>
        <v>#N/A</v>
      </c>
      <c r="N4" s="307"/>
      <c r="O4" s="189">
        <v>2</v>
      </c>
      <c r="P4" s="196" t="s">
        <v>118</v>
      </c>
      <c r="Q4" s="190">
        <v>2.4872685185185185E-2</v>
      </c>
    </row>
    <row r="5" spans="1:17" ht="14.35" x14ac:dyDescent="0.5">
      <c r="A5" s="81">
        <v>3</v>
      </c>
      <c r="B5" s="405" t="s">
        <v>38</v>
      </c>
      <c r="C5" s="82" t="e">
        <f t="shared" si="1"/>
        <v>#N/A</v>
      </c>
      <c r="D5" s="83" t="e">
        <f t="shared" si="2"/>
        <v>#N/A</v>
      </c>
      <c r="E5" s="84">
        <v>1</v>
      </c>
      <c r="F5" s="85"/>
      <c r="G5" s="400">
        <v>3</v>
      </c>
      <c r="H5" s="405"/>
      <c r="I5" s="200">
        <v>2.2638888888888889E-2</v>
      </c>
      <c r="J5" s="404"/>
      <c r="K5" s="80">
        <f t="shared" si="0"/>
        <v>4.5277777777777781E-3</v>
      </c>
      <c r="L5" s="113" t="e">
        <f>VLOOKUP(H5,Ages!A$1:J$166,10,FALSE)</f>
        <v>#N/A</v>
      </c>
      <c r="M5" s="348" t="e">
        <f>IF(I5&lt;=VLOOKUP(L5,'Standards Male'!E$64:J$75,2,FALSE),'Standards Male'!F$63,IF(I5&lt;=VLOOKUP(L5,'Standards Male'!E$64:J$75,3,FALSE),'Standards Male'!G$63,IF(I5&lt;=VLOOKUP(L5,'Standards Male'!E$64:J$75,4,FALSE),'Standards Male'!H$63,IF(I5&lt;=VLOOKUP(L5,'Standards Male'!E$64:J$75,5,FALSE),'Standards Male'!I$63,IF(I5&lt;=VLOOKUP(L5,'Standards Male'!E$64:J$75,6,FALSE),'Standards Male'!J$63,'Standards Male'!J$63)))))</f>
        <v>#N/A</v>
      </c>
      <c r="N5" s="307"/>
      <c r="O5" s="189">
        <v>3</v>
      </c>
      <c r="P5" s="196" t="s">
        <v>156</v>
      </c>
      <c r="Q5" s="190">
        <v>2.7777777777777776E-2</v>
      </c>
    </row>
    <row r="6" spans="1:17" ht="14.35" x14ac:dyDescent="0.5">
      <c r="A6" s="73">
        <v>1</v>
      </c>
      <c r="B6" s="396" t="s">
        <v>184</v>
      </c>
      <c r="C6" s="74" t="e">
        <f t="shared" si="1"/>
        <v>#N/A</v>
      </c>
      <c r="D6" s="75" t="e">
        <f t="shared" si="2"/>
        <v>#N/A</v>
      </c>
      <c r="E6" s="76">
        <v>2</v>
      </c>
      <c r="F6" s="85"/>
      <c r="G6" s="400">
        <v>4</v>
      </c>
      <c r="H6" s="395"/>
      <c r="I6" s="200">
        <v>2.3182870370370371E-2</v>
      </c>
      <c r="J6" s="404"/>
      <c r="K6" s="80">
        <f t="shared" si="0"/>
        <v>4.6365740740740742E-3</v>
      </c>
      <c r="L6" s="113" t="e">
        <f>VLOOKUP(H6,Ages!A$1:J$166,10,FALSE)</f>
        <v>#N/A</v>
      </c>
      <c r="M6" s="348" t="e">
        <f>IF(I6&lt;=VLOOKUP(L6,'Standards Male'!E$64:J$75,2,FALSE),'Standards Male'!F$63,IF(I6&lt;=VLOOKUP(L6,'Standards Male'!E$64:J$75,3,FALSE),'Standards Male'!G$63,IF(I6&lt;=VLOOKUP(L6,'Standards Male'!E$64:J$75,4,FALSE),'Standards Male'!H$63,IF(I6&lt;=VLOOKUP(L6,'Standards Male'!E$64:J$75,5,FALSE),'Standards Male'!I$63,IF(I6&lt;=VLOOKUP(L6,'Standards Male'!E$64:J$75,6,FALSE),'Standards Male'!J$63,'Standards Male'!J$63)))))</f>
        <v>#N/A</v>
      </c>
      <c r="N6" s="307"/>
      <c r="O6" s="189">
        <v>4</v>
      </c>
      <c r="P6" s="197" t="s">
        <v>483</v>
      </c>
      <c r="Q6" s="190">
        <v>2.8738425925925924E-2</v>
      </c>
    </row>
    <row r="7" spans="1:17" ht="14.35" x14ac:dyDescent="0.5">
      <c r="A7" s="81">
        <v>2</v>
      </c>
      <c r="B7" s="405" t="s">
        <v>44</v>
      </c>
      <c r="C7" s="82" t="e">
        <f t="shared" si="1"/>
        <v>#N/A</v>
      </c>
      <c r="D7" s="83" t="e">
        <f t="shared" si="2"/>
        <v>#N/A</v>
      </c>
      <c r="E7" s="84">
        <v>2</v>
      </c>
      <c r="F7" s="85"/>
      <c r="G7" s="400">
        <v>5</v>
      </c>
      <c r="H7" s="405"/>
      <c r="I7" s="200">
        <v>2.3645833333333335E-2</v>
      </c>
      <c r="J7" s="404"/>
      <c r="K7" s="80">
        <f t="shared" si="0"/>
        <v>4.7291666666666671E-3</v>
      </c>
      <c r="L7" s="113" t="e">
        <f>VLOOKUP(H7,Ages!A$1:J$166,10,FALSE)</f>
        <v>#N/A</v>
      </c>
      <c r="M7" s="348" t="e">
        <f>IF(I7&lt;=VLOOKUP(L7,'Standards Male'!E$64:J$75,2,FALSE),'Standards Male'!F$63,IF(I7&lt;=VLOOKUP(L7,'Standards Male'!E$64:J$75,3,FALSE),'Standards Male'!G$63,IF(I7&lt;=VLOOKUP(L7,'Standards Male'!E$64:J$75,4,FALSE),'Standards Male'!H$63,IF(I7&lt;=VLOOKUP(L7,'Standards Male'!E$64:J$75,5,FALSE),'Standards Male'!I$63,IF(I7&lt;=VLOOKUP(L7,'Standards Male'!E$64:J$75,6,FALSE),'Standards Male'!J$63,'Standards Male'!J$63)))))</f>
        <v>#N/A</v>
      </c>
      <c r="N7" s="307"/>
      <c r="O7" s="189">
        <v>5</v>
      </c>
      <c r="P7" s="196" t="s">
        <v>61</v>
      </c>
      <c r="Q7" s="190">
        <v>2.8993055555555557E-2</v>
      </c>
    </row>
    <row r="8" spans="1:17" ht="14.35" x14ac:dyDescent="0.5">
      <c r="A8" s="81">
        <v>3</v>
      </c>
      <c r="B8" s="405" t="s">
        <v>106</v>
      </c>
      <c r="C8" s="82" t="e">
        <f t="shared" si="1"/>
        <v>#N/A</v>
      </c>
      <c r="D8" s="83" t="e">
        <f t="shared" si="2"/>
        <v>#N/A</v>
      </c>
      <c r="E8" s="84">
        <v>2</v>
      </c>
      <c r="F8" s="85"/>
      <c r="G8" s="400">
        <v>6</v>
      </c>
      <c r="H8" s="405"/>
      <c r="I8" s="200">
        <v>2.435185185185185E-2</v>
      </c>
      <c r="J8" s="404"/>
      <c r="K8" s="80">
        <f t="shared" si="0"/>
        <v>4.8703703703703704E-3</v>
      </c>
      <c r="L8" s="113" t="e">
        <f>VLOOKUP(H8,Ages!A$1:J$166,10,FALSE)</f>
        <v>#N/A</v>
      </c>
      <c r="M8" s="348" t="e">
        <f>IF(I8&lt;=VLOOKUP(L8,'Standards Male'!E$64:J$75,2,FALSE),'Standards Male'!F$63,IF(I8&lt;=VLOOKUP(L8,'Standards Male'!E$64:J$75,3,FALSE),'Standards Male'!G$63,IF(I8&lt;=VLOOKUP(L8,'Standards Male'!E$64:J$75,4,FALSE),'Standards Male'!H$63,IF(I8&lt;=VLOOKUP(L8,'Standards Male'!E$64:J$75,5,FALSE),'Standards Male'!I$63,IF(I8&lt;=VLOOKUP(L8,'Standards Male'!E$64:J$75,6,FALSE),'Standards Male'!J$63,'Standards Male'!J$63)))))</f>
        <v>#N/A</v>
      </c>
      <c r="N8" s="307"/>
      <c r="O8" s="189">
        <v>6</v>
      </c>
      <c r="P8" s="196" t="s">
        <v>92</v>
      </c>
      <c r="Q8" s="190">
        <v>2.9629629629629631E-2</v>
      </c>
    </row>
    <row r="9" spans="1:17" ht="14.35" x14ac:dyDescent="0.5">
      <c r="A9" s="81">
        <v>4</v>
      </c>
      <c r="B9" s="395" t="s">
        <v>118</v>
      </c>
      <c r="C9" s="82" t="e">
        <f t="shared" si="1"/>
        <v>#N/A</v>
      </c>
      <c r="D9" s="83" t="e">
        <f t="shared" si="2"/>
        <v>#N/A</v>
      </c>
      <c r="E9" s="84">
        <v>2</v>
      </c>
      <c r="F9" s="85"/>
      <c r="G9" s="400">
        <v>7</v>
      </c>
      <c r="H9" s="405"/>
      <c r="I9" s="200">
        <v>2.462962962962963E-2</v>
      </c>
      <c r="J9" s="404"/>
      <c r="K9" s="80">
        <f t="shared" si="0"/>
        <v>4.9259259259259256E-3</v>
      </c>
      <c r="L9" s="113" t="e">
        <f>VLOOKUP(H9,Ages!A$1:J$166,10,FALSE)</f>
        <v>#N/A</v>
      </c>
      <c r="M9" s="348" t="e">
        <f>IF(I9&lt;=VLOOKUP(L9,'Standards Female'!E$64:J$75,2,FALSE),'Standards Female'!F$63,IF(I9&lt;=VLOOKUP(L9,'Standards Female'!E$64:J$75,3,FALSE),'Standards Female'!G$63,IF(I9&lt;=VLOOKUP(L9,'Standards Female'!E$64:J$75,4,FALSE),'Standards Female'!H$63,IF(I9&lt;=VLOOKUP(L9,'Standards Female'!E$64:J$75,5,FALSE),'Standards Female'!I$63,IF(I9&lt;=VLOOKUP(L9,'Standards Male'!E$64:J$75,6,FALSE),'Standards Female'!J$63,'Standards Female'!J$63)))))</f>
        <v>#N/A</v>
      </c>
      <c r="N9" s="307"/>
      <c r="O9" s="189">
        <v>7</v>
      </c>
      <c r="P9" s="196" t="s">
        <v>75</v>
      </c>
      <c r="Q9" s="190">
        <v>2.9803240740740741E-2</v>
      </c>
    </row>
    <row r="10" spans="1:17" ht="14.35" x14ac:dyDescent="0.5">
      <c r="A10" s="87">
        <v>5</v>
      </c>
      <c r="B10" s="397" t="s">
        <v>29</v>
      </c>
      <c r="C10" s="88" t="e">
        <f t="shared" si="1"/>
        <v>#N/A</v>
      </c>
      <c r="D10" s="89" t="e">
        <f t="shared" si="2"/>
        <v>#N/A</v>
      </c>
      <c r="E10" s="90">
        <v>2</v>
      </c>
      <c r="F10" s="77"/>
      <c r="G10" s="400">
        <v>8</v>
      </c>
      <c r="H10" s="395"/>
      <c r="I10" s="200">
        <v>2.4872685185185185E-2</v>
      </c>
      <c r="J10" s="404"/>
      <c r="K10" s="80">
        <f t="shared" si="0"/>
        <v>4.9745370370370369E-3</v>
      </c>
      <c r="L10" s="113" t="e">
        <f>VLOOKUP(H10,Ages!A$1:J$166,10,FALSE)</f>
        <v>#N/A</v>
      </c>
      <c r="M10" s="348" t="e">
        <f>IF(I10&lt;=VLOOKUP(L10,'Standards Female'!E$64:J$75,2,FALSE),'Standards Female'!F$63,IF(I10&lt;=VLOOKUP(L10,'Standards Female'!E$64:J$75,3,FALSE),'Standards Female'!G$63,IF(I10&lt;=VLOOKUP(L10,'Standards Female'!E$64:J$75,4,FALSE),'Standards Female'!H$63,IF(I10&lt;=VLOOKUP(L10,'Standards Female'!E$64:J$75,5,FALSE),'Standards Female'!I$63,IF(I10&lt;=VLOOKUP(L10,'Standards Male'!E$64:J$75,6,FALSE),'Standards Female'!J$63,'Standards Female'!J$63)))))</f>
        <v>#N/A</v>
      </c>
      <c r="N10" s="307"/>
      <c r="O10" s="189">
        <v>8</v>
      </c>
      <c r="P10" s="196" t="s">
        <v>180</v>
      </c>
      <c r="Q10" s="190">
        <v>3.0173611111111109E-2</v>
      </c>
    </row>
    <row r="11" spans="1:17" ht="12.75" customHeight="1" x14ac:dyDescent="0.5">
      <c r="A11" s="86">
        <v>1</v>
      </c>
      <c r="B11" s="408" t="s">
        <v>197</v>
      </c>
      <c r="C11" s="74" t="e">
        <f t="shared" si="1"/>
        <v>#N/A</v>
      </c>
      <c r="D11" s="75" t="e">
        <f t="shared" si="2"/>
        <v>#N/A</v>
      </c>
      <c r="E11" s="76">
        <v>3</v>
      </c>
      <c r="F11" s="85"/>
      <c r="G11" s="400">
        <v>9</v>
      </c>
      <c r="H11" s="395"/>
      <c r="I11" s="200">
        <v>2.5520833333333333E-2</v>
      </c>
      <c r="J11" s="404"/>
      <c r="K11" s="80">
        <f t="shared" si="0"/>
        <v>5.1041666666666666E-3</v>
      </c>
      <c r="L11" s="113" t="e">
        <f>VLOOKUP(H11,Ages!A$1:J$166,10,FALSE)</f>
        <v>#N/A</v>
      </c>
      <c r="M11" s="348" t="e">
        <f>IF(I11&lt;=VLOOKUP(L11,'Standards Male'!E$64:J$75,2,FALSE),'Standards Male'!F$63,IF(I11&lt;=VLOOKUP(L11,'Standards Male'!E$64:J$75,3,FALSE),'Standards Male'!G$63,IF(I11&lt;=VLOOKUP(L11,'Standards Male'!E$64:J$75,4,FALSE),'Standards Male'!H$63,IF(I11&lt;=VLOOKUP(L11,'Standards Male'!E$64:J$75,5,FALSE),'Standards Male'!I$63,IF(I11&lt;=VLOOKUP(L11,'Standards Male'!E$64:J$75,6,FALSE),'Standards Male'!J$63,'Standards Male'!J$63)))))</f>
        <v>#N/A</v>
      </c>
      <c r="N11" s="307"/>
      <c r="O11" s="189">
        <v>9</v>
      </c>
      <c r="P11" s="196" t="s">
        <v>23</v>
      </c>
      <c r="Q11" s="190">
        <v>3.050925925925926E-2</v>
      </c>
    </row>
    <row r="12" spans="1:17" ht="14.35" x14ac:dyDescent="0.5">
      <c r="A12" s="78">
        <v>2</v>
      </c>
      <c r="B12" s="395" t="s">
        <v>159</v>
      </c>
      <c r="C12" s="82" t="e">
        <f t="shared" si="1"/>
        <v>#N/A</v>
      </c>
      <c r="D12" s="83" t="e">
        <f t="shared" si="2"/>
        <v>#N/A</v>
      </c>
      <c r="E12" s="84">
        <v>3</v>
      </c>
      <c r="F12" s="85"/>
      <c r="G12" s="400">
        <v>10</v>
      </c>
      <c r="H12" s="405"/>
      <c r="I12" s="200">
        <v>2.6018518518518517E-2</v>
      </c>
      <c r="J12" s="404"/>
      <c r="K12" s="80">
        <f t="shared" si="0"/>
        <v>5.2037037037037034E-3</v>
      </c>
      <c r="L12" s="113" t="e">
        <f>VLOOKUP(H12,Ages!A$1:J$166,10,FALSE)</f>
        <v>#N/A</v>
      </c>
      <c r="M12" s="348" t="e">
        <f>IF(I12&lt;=VLOOKUP(L12,'Standards Male'!E$64:J$75,2,FALSE),'Standards Male'!F$63,IF(I12&lt;=VLOOKUP(L12,'Standards Male'!E$64:J$75,3,FALSE),'Standards Male'!G$63,IF(I12&lt;=VLOOKUP(L12,'Standards Male'!E$64:J$75,4,FALSE),'Standards Male'!H$63,IF(I12&lt;=VLOOKUP(L12,'Standards Male'!E$64:J$75,5,FALSE),'Standards Male'!I$63,IF(I12&lt;=VLOOKUP(L12,'Standards Male'!E$64:J$75,6,FALSE),'Standards Male'!J$63,'Standards Male'!J$63)))))</f>
        <v>#N/A</v>
      </c>
      <c r="N12" s="307"/>
      <c r="O12" s="189">
        <v>10</v>
      </c>
      <c r="P12" s="197" t="s">
        <v>158</v>
      </c>
      <c r="Q12" s="190">
        <v>3.1180555555555555E-2</v>
      </c>
    </row>
    <row r="13" spans="1:17" ht="14.35" x14ac:dyDescent="0.5">
      <c r="A13" s="78">
        <v>3</v>
      </c>
      <c r="B13" s="395" t="s">
        <v>188</v>
      </c>
      <c r="C13" s="82" t="e">
        <f t="shared" si="1"/>
        <v>#N/A</v>
      </c>
      <c r="D13" s="83" t="e">
        <f t="shared" si="2"/>
        <v>#N/A</v>
      </c>
      <c r="E13" s="84">
        <v>3</v>
      </c>
      <c r="F13" s="85"/>
      <c r="G13" s="400">
        <v>11</v>
      </c>
      <c r="H13" s="405"/>
      <c r="I13" s="200">
        <v>2.7233796296296298E-2</v>
      </c>
      <c r="J13" s="404"/>
      <c r="K13" s="80">
        <f t="shared" si="0"/>
        <v>5.4467592592592597E-3</v>
      </c>
      <c r="L13" s="113" t="e">
        <f>VLOOKUP(H13,Ages!A$1:J$166,10,FALSE)</f>
        <v>#N/A</v>
      </c>
      <c r="M13" s="348" t="e">
        <f>IF(I13&lt;=VLOOKUP(L13,'Standards Male'!E$64:J$75,2,FALSE),'Standards Male'!F$63,IF(I13&lt;=VLOOKUP(L13,'Standards Male'!E$64:J$75,3,FALSE),'Standards Male'!G$63,IF(I13&lt;=VLOOKUP(L13,'Standards Male'!E$64:J$75,4,FALSE),'Standards Male'!H$63,IF(I13&lt;=VLOOKUP(L13,'Standards Male'!E$64:J$75,5,FALSE),'Standards Male'!I$63,IF(I13&lt;=VLOOKUP(L13,'Standards Male'!E$64:J$75,6,FALSE),'Standards Male'!J$63,'Standards Male'!J$63)))))</f>
        <v>#N/A</v>
      </c>
      <c r="N13" s="307"/>
      <c r="O13" s="189">
        <v>11</v>
      </c>
      <c r="P13" s="197" t="s">
        <v>183</v>
      </c>
      <c r="Q13" s="190">
        <v>3.2002314814814817E-2</v>
      </c>
    </row>
    <row r="14" spans="1:17" ht="14.35" x14ac:dyDescent="0.5">
      <c r="A14" s="78">
        <v>4</v>
      </c>
      <c r="B14" s="405" t="s">
        <v>483</v>
      </c>
      <c r="C14" s="82" t="e">
        <f t="shared" si="1"/>
        <v>#N/A</v>
      </c>
      <c r="D14" s="83" t="e">
        <f t="shared" si="2"/>
        <v>#N/A</v>
      </c>
      <c r="E14" s="84">
        <v>3</v>
      </c>
      <c r="F14" s="85"/>
      <c r="G14" s="400">
        <v>12</v>
      </c>
      <c r="H14" s="395"/>
      <c r="I14" s="200">
        <v>2.7627314814814816E-2</v>
      </c>
      <c r="J14" s="404"/>
      <c r="K14" s="80">
        <f t="shared" si="0"/>
        <v>5.5254629629629629E-3</v>
      </c>
      <c r="L14" s="113" t="e">
        <f>VLOOKUP(H14,Ages!A$1:J$166,10,FALSE)</f>
        <v>#N/A</v>
      </c>
      <c r="M14" s="348" t="e">
        <f>IF(I14&lt;=VLOOKUP(L14,'Standards Male'!E$64:J$75,2,FALSE),'Standards Male'!F$63,IF(I14&lt;=VLOOKUP(L14,'Standards Male'!E$64:J$75,3,FALSE),'Standards Male'!G$63,IF(I14&lt;=VLOOKUP(L14,'Standards Male'!E$64:J$75,4,FALSE),'Standards Male'!H$63,IF(I14&lt;=VLOOKUP(L14,'Standards Male'!E$64:J$75,5,FALSE),'Standards Male'!I$63,IF(I14&lt;=VLOOKUP(L14,'Standards Male'!E$64:J$75,6,FALSE),'Standards Male'!J$63,'Standards Male'!J$63)))))</f>
        <v>#N/A</v>
      </c>
      <c r="N14" s="307"/>
      <c r="O14" s="189">
        <v>12</v>
      </c>
      <c r="P14" s="197" t="s">
        <v>150</v>
      </c>
      <c r="Q14" s="190">
        <v>3.3055555555555553E-2</v>
      </c>
    </row>
    <row r="15" spans="1:17" ht="14.35" x14ac:dyDescent="0.5">
      <c r="A15" s="87">
        <v>5</v>
      </c>
      <c r="B15" s="397" t="s">
        <v>113</v>
      </c>
      <c r="C15" s="88" t="e">
        <f t="shared" si="1"/>
        <v>#N/A</v>
      </c>
      <c r="D15" s="89" t="e">
        <f t="shared" si="2"/>
        <v>#N/A</v>
      </c>
      <c r="E15" s="90">
        <v>3</v>
      </c>
      <c r="F15" s="85"/>
      <c r="G15" s="400">
        <v>13</v>
      </c>
      <c r="H15" s="395"/>
      <c r="I15" s="200">
        <v>2.7673611111111111E-2</v>
      </c>
      <c r="J15" s="404"/>
      <c r="K15" s="80">
        <f t="shared" si="0"/>
        <v>5.5347222222222221E-3</v>
      </c>
      <c r="L15" s="113" t="e">
        <f>VLOOKUP(H15,Ages!A$1:J$166,10,FALSE)</f>
        <v>#N/A</v>
      </c>
      <c r="M15" s="348" t="e">
        <f>IF(I15&lt;=VLOOKUP(L15,'Standards Male'!E$64:J$75,2,FALSE),'Standards Male'!F$63,IF(I15&lt;=VLOOKUP(L15,'Standards Male'!E$64:J$75,3,FALSE),'Standards Male'!G$63,IF(I15&lt;=VLOOKUP(L15,'Standards Male'!E$64:J$75,4,FALSE),'Standards Male'!H$63,IF(I15&lt;=VLOOKUP(L15,'Standards Male'!E$64:J$75,5,FALSE),'Standards Male'!I$63,IF(I15&lt;=VLOOKUP(L15,'Standards Male'!E$64:J$75,6,FALSE),'Standards Male'!J$63,'Standards Male'!J$63)))))</f>
        <v>#N/A</v>
      </c>
      <c r="N15" s="307"/>
      <c r="O15" s="189">
        <v>13</v>
      </c>
      <c r="P15" s="197" t="s">
        <v>186</v>
      </c>
      <c r="Q15" s="190">
        <v>3.3125000000000002E-2</v>
      </c>
    </row>
    <row r="16" spans="1:17" ht="14.35" x14ac:dyDescent="0.5">
      <c r="A16" s="86">
        <v>1</v>
      </c>
      <c r="B16" s="408" t="s">
        <v>167</v>
      </c>
      <c r="C16" s="74" t="e">
        <f t="shared" si="1"/>
        <v>#N/A</v>
      </c>
      <c r="D16" s="75" t="e">
        <f t="shared" si="2"/>
        <v>#N/A</v>
      </c>
      <c r="E16" s="76">
        <v>4</v>
      </c>
      <c r="F16" s="77"/>
      <c r="G16" s="400">
        <v>14</v>
      </c>
      <c r="H16" s="395"/>
      <c r="I16" s="200">
        <v>2.7777777777777776E-2</v>
      </c>
      <c r="J16" s="404"/>
      <c r="K16" s="80">
        <f t="shared" si="0"/>
        <v>5.5555555555555549E-3</v>
      </c>
      <c r="L16" s="113" t="e">
        <f>VLOOKUP(H16,Ages!A$1:J$166,10,FALSE)</f>
        <v>#N/A</v>
      </c>
      <c r="M16" s="348" t="e">
        <f>IF(I16&lt;=VLOOKUP(L16,'Standards Female'!E$64:J$75,2,FALSE),'Standards Female'!F$63,IF(I16&lt;=VLOOKUP(L16,'Standards Female'!E$64:J$75,3,FALSE),'Standards Female'!G$63,IF(I16&lt;=VLOOKUP(L16,'Standards Female'!E$64:J$75,4,FALSE),'Standards Female'!H$63,IF(I16&lt;=VLOOKUP(L16,'Standards Female'!E$64:J$75,5,FALSE),'Standards Female'!I$63,IF(I16&lt;=VLOOKUP(L16,'Standards Male'!E$64:J$75,6,FALSE),'Standards Female'!J$63,'Standards Female'!J$63)))))</f>
        <v>#N/A</v>
      </c>
      <c r="N16" s="307"/>
      <c r="O16" s="189">
        <v>14</v>
      </c>
      <c r="P16" s="197" t="s">
        <v>56</v>
      </c>
      <c r="Q16" s="190">
        <v>3.3333333333333333E-2</v>
      </c>
    </row>
    <row r="17" spans="1:17" ht="14.35" x14ac:dyDescent="0.5">
      <c r="A17" s="78">
        <v>2</v>
      </c>
      <c r="B17" s="395" t="s">
        <v>156</v>
      </c>
      <c r="C17" s="82" t="e">
        <f t="shared" si="1"/>
        <v>#N/A</v>
      </c>
      <c r="D17" s="83" t="e">
        <f t="shared" si="2"/>
        <v>#N/A</v>
      </c>
      <c r="E17" s="84">
        <v>4</v>
      </c>
      <c r="F17" s="85"/>
      <c r="G17" s="400">
        <v>15</v>
      </c>
      <c r="H17" s="395"/>
      <c r="I17" s="200">
        <v>2.8217592592592593E-2</v>
      </c>
      <c r="J17" s="404"/>
      <c r="K17" s="80">
        <f t="shared" si="0"/>
        <v>5.6435185185185182E-3</v>
      </c>
      <c r="L17" s="113" t="e">
        <f>VLOOKUP(H17,Ages!A$1:J$166,10,FALSE)</f>
        <v>#N/A</v>
      </c>
      <c r="M17" s="348" t="e">
        <f>IF(I17&lt;=VLOOKUP(L17,'Standards Male'!E$64:J$75,2,FALSE),'Standards Male'!F$63,IF(I17&lt;=VLOOKUP(L17,'Standards Male'!E$64:J$75,3,FALSE),'Standards Male'!G$63,IF(I17&lt;=VLOOKUP(L17,'Standards Male'!E$64:J$75,4,FALSE),'Standards Male'!H$63,IF(I17&lt;=VLOOKUP(L17,'Standards Male'!E$64:J$75,5,FALSE),'Standards Male'!I$63,IF(I17&lt;=VLOOKUP(L17,'Standards Male'!E$64:J$75,6,FALSE),'Standards Male'!J$63,'Standards Male'!J$63)))))</f>
        <v>#N/A</v>
      </c>
      <c r="N17" s="307"/>
      <c r="O17" s="189">
        <v>15</v>
      </c>
      <c r="P17" s="197" t="s">
        <v>100</v>
      </c>
      <c r="Q17" s="190">
        <v>3.3530092592592591E-2</v>
      </c>
    </row>
    <row r="18" spans="1:17" ht="14.35" x14ac:dyDescent="0.5">
      <c r="A18" s="78">
        <v>3</v>
      </c>
      <c r="B18" s="405" t="s">
        <v>61</v>
      </c>
      <c r="C18" s="82" t="e">
        <f t="shared" si="1"/>
        <v>#N/A</v>
      </c>
      <c r="D18" s="83" t="e">
        <f t="shared" si="2"/>
        <v>#N/A</v>
      </c>
      <c r="E18" s="84">
        <v>4</v>
      </c>
      <c r="F18" s="85"/>
      <c r="G18" s="400">
        <v>16</v>
      </c>
      <c r="H18" s="405"/>
      <c r="I18" s="200">
        <v>2.8738425925925924E-2</v>
      </c>
      <c r="J18" s="404"/>
      <c r="K18" s="80">
        <f t="shared" si="0"/>
        <v>5.7476851851851847E-3</v>
      </c>
      <c r="L18" s="113" t="e">
        <f>VLOOKUP(H18,Ages!A$1:J$166,10,FALSE)</f>
        <v>#N/A</v>
      </c>
      <c r="M18" s="348" t="e">
        <f>IF(I18&lt;=VLOOKUP(L18,'Standards Female'!E$64:J$75,2,FALSE),'Standards Female'!F$63,IF(I18&lt;=VLOOKUP(L18,'Standards Female'!E$64:J$75,3,FALSE),'Standards Female'!G$63,IF(I18&lt;=VLOOKUP(L18,'Standards Female'!E$64:J$75,4,FALSE),'Standards Female'!H$63,IF(I18&lt;=VLOOKUP(L18,'Standards Female'!E$64:J$75,5,FALSE),'Standards Female'!I$63,IF(I18&lt;=VLOOKUP(L18,'Standards Male'!E$64:J$75,6,FALSE),'Standards Female'!J$63,'Standards Female'!J$63)))))</f>
        <v>#N/A</v>
      </c>
      <c r="N18" s="307"/>
      <c r="O18" s="189">
        <v>16</v>
      </c>
      <c r="P18" s="197" t="s">
        <v>181</v>
      </c>
      <c r="Q18" s="190">
        <v>3.4039351851851848E-2</v>
      </c>
    </row>
    <row r="19" spans="1:17" ht="14.35" x14ac:dyDescent="0.5">
      <c r="A19" s="78">
        <v>4</v>
      </c>
      <c r="B19" s="405" t="s">
        <v>484</v>
      </c>
      <c r="C19" s="82" t="e">
        <f t="shared" si="1"/>
        <v>#N/A</v>
      </c>
      <c r="D19" s="83" t="e">
        <f t="shared" si="2"/>
        <v>#N/A</v>
      </c>
      <c r="E19" s="84">
        <v>4</v>
      </c>
      <c r="F19" s="85"/>
      <c r="G19" s="400">
        <v>17</v>
      </c>
      <c r="H19" s="405"/>
      <c r="I19" s="200">
        <v>2.8773148148148148E-2</v>
      </c>
      <c r="J19" s="404"/>
      <c r="K19" s="80">
        <f t="shared" si="0"/>
        <v>5.7546296296296295E-3</v>
      </c>
      <c r="L19" s="113" t="e">
        <f>VLOOKUP(H19,Ages!A$1:J$166,10,FALSE)</f>
        <v>#N/A</v>
      </c>
      <c r="M19" s="348" t="e">
        <f>IF(I19&lt;=VLOOKUP(L19,'Standards Male'!E$64:J$75,2,FALSE),'Standards Male'!F$63,IF(I19&lt;=VLOOKUP(L19,'Standards Male'!E$64:J$75,3,FALSE),'Standards Male'!G$63,IF(I19&lt;=VLOOKUP(L19,'Standards Male'!E$64:J$75,4,FALSE),'Standards Male'!H$63,IF(I19&lt;=VLOOKUP(L19,'Standards Male'!E$64:J$75,5,FALSE),'Standards Male'!I$63,IF(I19&lt;=VLOOKUP(L19,'Standards Male'!E$64:J$75,6,FALSE),'Standards Male'!J$63,'Standards Male'!J$63)))))</f>
        <v>#N/A</v>
      </c>
      <c r="N19" s="307"/>
      <c r="O19" s="189">
        <v>17</v>
      </c>
      <c r="P19" s="197" t="s">
        <v>85</v>
      </c>
      <c r="Q19" s="190">
        <v>3.453703703703704E-2</v>
      </c>
    </row>
    <row r="20" spans="1:17" ht="14.35" x14ac:dyDescent="0.5">
      <c r="A20" s="87">
        <v>5</v>
      </c>
      <c r="B20" s="409" t="s">
        <v>155</v>
      </c>
      <c r="C20" s="88" t="e">
        <f t="shared" si="1"/>
        <v>#N/A</v>
      </c>
      <c r="D20" s="89" t="e">
        <f t="shared" si="2"/>
        <v>#N/A</v>
      </c>
      <c r="E20" s="96">
        <v>4</v>
      </c>
      <c r="F20" s="92"/>
      <c r="G20" s="400">
        <v>18</v>
      </c>
      <c r="H20" s="395"/>
      <c r="I20" s="200">
        <v>2.8877314814814814E-2</v>
      </c>
      <c r="J20" s="404"/>
      <c r="K20" s="80">
        <f t="shared" si="0"/>
        <v>5.7754629629629631E-3</v>
      </c>
      <c r="L20" s="113" t="e">
        <f>VLOOKUP(H20,Ages!A$1:J$166,10,FALSE)</f>
        <v>#N/A</v>
      </c>
      <c r="M20" s="348" t="e">
        <f>IF(I20&lt;=VLOOKUP(L20,'Standards Male'!E$64:J$75,2,FALSE),'Standards Male'!F$63,IF(I20&lt;=VLOOKUP(L20,'Standards Male'!E$64:J$75,3,FALSE),'Standards Male'!G$63,IF(I20&lt;=VLOOKUP(L20,'Standards Male'!E$64:J$75,4,FALSE),'Standards Male'!H$63,IF(I20&lt;=VLOOKUP(L20,'Standards Male'!E$64:J$75,5,FALSE),'Standards Male'!I$63,IF(I20&lt;=VLOOKUP(L20,'Standards Male'!E$64:J$75,6,FALSE),'Standards Male'!J$63,'Standards Male'!J$63)))))</f>
        <v>#N/A</v>
      </c>
      <c r="N20" s="307"/>
      <c r="O20" s="189">
        <v>18</v>
      </c>
      <c r="P20" s="197" t="s">
        <v>141</v>
      </c>
      <c r="Q20" s="190">
        <v>3.4918981481481481E-2</v>
      </c>
    </row>
    <row r="21" spans="1:17" ht="14.35" x14ac:dyDescent="0.5">
      <c r="A21" s="86">
        <v>1</v>
      </c>
      <c r="B21" s="396" t="s">
        <v>163</v>
      </c>
      <c r="C21" s="74" t="e">
        <f t="shared" si="1"/>
        <v>#N/A</v>
      </c>
      <c r="D21" s="75" t="e">
        <f t="shared" si="2"/>
        <v>#N/A</v>
      </c>
      <c r="E21" s="94">
        <v>5</v>
      </c>
      <c r="F21" s="93"/>
      <c r="G21" s="400">
        <v>19</v>
      </c>
      <c r="H21" s="405"/>
      <c r="I21" s="200">
        <v>2.8935185185185185E-2</v>
      </c>
      <c r="J21" s="404"/>
      <c r="K21" s="80">
        <f t="shared" si="0"/>
        <v>5.7870370370370367E-3</v>
      </c>
      <c r="L21" s="113" t="e">
        <f>VLOOKUP(H21,Ages!A$1:J$166,10,FALSE)</f>
        <v>#N/A</v>
      </c>
      <c r="M21" s="348" t="e">
        <f>IF(I21&lt;=VLOOKUP(L21,'Standards Male'!E$64:J$75,2,FALSE),'Standards Male'!F$63,IF(I21&lt;=VLOOKUP(L21,'Standards Male'!E$64:J$75,3,FALSE),'Standards Male'!G$63,IF(I21&lt;=VLOOKUP(L21,'Standards Male'!E$64:J$75,4,FALSE),'Standards Male'!H$63,IF(I21&lt;=VLOOKUP(L21,'Standards Male'!E$64:J$75,5,FALSE),'Standards Male'!I$63,IF(I21&lt;=VLOOKUP(L21,'Standards Male'!E$64:J$75,6,FALSE),'Standards Male'!J$63,'Standards Male'!J$63)))))</f>
        <v>#N/A</v>
      </c>
      <c r="N21" s="307"/>
      <c r="O21" s="189">
        <v>19</v>
      </c>
      <c r="P21" s="197" t="s">
        <v>153</v>
      </c>
      <c r="Q21" s="190">
        <v>3.6203703703703703E-2</v>
      </c>
    </row>
    <row r="22" spans="1:17" ht="12.75" customHeight="1" x14ac:dyDescent="0.5">
      <c r="A22" s="78">
        <v>2</v>
      </c>
      <c r="B22" s="395" t="s">
        <v>117</v>
      </c>
      <c r="C22" s="82" t="e">
        <f t="shared" si="1"/>
        <v>#N/A</v>
      </c>
      <c r="D22" s="83" t="e">
        <f t="shared" si="2"/>
        <v>#N/A</v>
      </c>
      <c r="E22" s="91">
        <v>5</v>
      </c>
      <c r="F22" s="93"/>
      <c r="G22" s="400">
        <v>20</v>
      </c>
      <c r="H22" s="405"/>
      <c r="I22" s="200">
        <v>2.8993055555555557E-2</v>
      </c>
      <c r="J22" s="404"/>
      <c r="K22" s="80">
        <f t="shared" si="0"/>
        <v>5.7986111111111112E-3</v>
      </c>
      <c r="L22" s="113" t="e">
        <f>VLOOKUP(H22,Ages!A$1:J$166,10,FALSE)</f>
        <v>#N/A</v>
      </c>
      <c r="M22" s="348" t="e">
        <f>IF(I22&lt;=VLOOKUP(L22,'Standards Female'!E$64:J$75,2,FALSE),'Standards Female'!F$63,IF(I22&lt;=VLOOKUP(L22,'Standards Female'!E$64:J$75,3,FALSE),'Standards Female'!G$63,IF(I22&lt;=VLOOKUP(L22,'Standards Female'!E$64:J$75,4,FALSE),'Standards Female'!H$63,IF(I22&lt;=VLOOKUP(L22,'Standards Female'!E$64:J$75,5,FALSE),'Standards Female'!I$63,IF(I22&lt;=VLOOKUP(L22,'Standards Male'!E$64:J$75,6,FALSE),'Standards Female'!J$63,'Standards Female'!J$63)))))</f>
        <v>#N/A</v>
      </c>
      <c r="N22" s="307"/>
      <c r="O22" s="189">
        <v>20</v>
      </c>
      <c r="P22" s="197" t="s">
        <v>45</v>
      </c>
      <c r="Q22" s="190">
        <v>3.7314814814814815E-2</v>
      </c>
    </row>
    <row r="23" spans="1:17" ht="14.35" x14ac:dyDescent="0.5">
      <c r="A23" s="78">
        <v>3</v>
      </c>
      <c r="B23" s="405" t="s">
        <v>166</v>
      </c>
      <c r="C23" s="82" t="e">
        <f t="shared" si="1"/>
        <v>#N/A</v>
      </c>
      <c r="D23" s="83" t="e">
        <f t="shared" si="2"/>
        <v>#N/A</v>
      </c>
      <c r="E23" s="91">
        <v>5</v>
      </c>
      <c r="F23" s="93"/>
      <c r="G23" s="400">
        <v>21</v>
      </c>
      <c r="H23" s="405"/>
      <c r="I23" s="200">
        <v>2.9247685185185186E-2</v>
      </c>
      <c r="J23" s="404"/>
      <c r="K23" s="80">
        <f t="shared" si="0"/>
        <v>5.8495370370370368E-3</v>
      </c>
      <c r="L23" s="113" t="e">
        <f>VLOOKUP(H23,Ages!A$1:J$166,10,FALSE)</f>
        <v>#N/A</v>
      </c>
      <c r="M23" s="348" t="e">
        <f>IF(I23&lt;=VLOOKUP(L23,'Standards Male'!E$64:J$75,2,FALSE),'Standards Male'!F$63,IF(I23&lt;=VLOOKUP(L23,'Standards Male'!E$64:J$75,3,FALSE),'Standards Male'!G$63,IF(I23&lt;=VLOOKUP(L23,'Standards Male'!E$64:J$75,4,FALSE),'Standards Male'!H$63,IF(I23&lt;=VLOOKUP(L23,'Standards Male'!E$64:J$75,5,FALSE),'Standards Male'!I$63,IF(I23&lt;=VLOOKUP(L23,'Standards Male'!E$64:J$75,6,FALSE),'Standards Male'!J$63,'Standards Male'!J$63)))))</f>
        <v>#N/A</v>
      </c>
      <c r="N23" s="307"/>
      <c r="O23" s="189">
        <v>21</v>
      </c>
      <c r="P23" s="198" t="s">
        <v>25</v>
      </c>
      <c r="Q23" s="191">
        <v>3.7326388888888888E-2</v>
      </c>
    </row>
    <row r="24" spans="1:17" ht="14.35" x14ac:dyDescent="0.5">
      <c r="A24" s="87">
        <v>4</v>
      </c>
      <c r="B24" s="409" t="s">
        <v>92</v>
      </c>
      <c r="C24" s="88" t="e">
        <f t="shared" si="1"/>
        <v>#N/A</v>
      </c>
      <c r="D24" s="89" t="e">
        <f t="shared" si="2"/>
        <v>#N/A</v>
      </c>
      <c r="E24" s="96">
        <v>5</v>
      </c>
      <c r="F24" s="93"/>
      <c r="G24" s="400">
        <v>22</v>
      </c>
      <c r="H24" s="395"/>
      <c r="I24" s="200">
        <v>2.9629629629629631E-2</v>
      </c>
      <c r="J24" s="404"/>
      <c r="K24" s="80">
        <f t="shared" si="0"/>
        <v>5.9259259259259265E-3</v>
      </c>
      <c r="L24" s="113" t="e">
        <f>VLOOKUP(H24,Ages!A$1:J$166,10,FALSE)</f>
        <v>#N/A</v>
      </c>
      <c r="M24" s="348" t="e">
        <f>IF(I24&lt;=VLOOKUP(L24,'Standards Female'!E$64:J$75,2,FALSE),'Standards Female'!F$63,IF(I24&lt;=VLOOKUP(L24,'Standards Female'!E$64:J$75,3,FALSE),'Standards Female'!G$63,IF(I24&lt;=VLOOKUP(L24,'Standards Female'!E$64:J$75,4,FALSE),'Standards Female'!H$63,IF(I24&lt;=VLOOKUP(L24,'Standards Female'!E$64:J$75,5,FALSE),'Standards Female'!I$63,IF(I24&lt;=VLOOKUP(L24,'Standards Male'!E$64:J$75,6,FALSE),'Standards Female'!J$63,'Standards Female'!J$63)))))</f>
        <v>#N/A</v>
      </c>
      <c r="N24" s="307"/>
      <c r="O24" s="189">
        <v>22</v>
      </c>
      <c r="P24" s="198" t="s">
        <v>22</v>
      </c>
      <c r="Q24" s="191">
        <v>3.7337962962962962E-2</v>
      </c>
    </row>
    <row r="25" spans="1:17" ht="14.35" x14ac:dyDescent="0.5">
      <c r="A25" s="86">
        <v>1</v>
      </c>
      <c r="B25" s="396" t="s">
        <v>93</v>
      </c>
      <c r="C25" s="74" t="e">
        <f t="shared" si="1"/>
        <v>#N/A</v>
      </c>
      <c r="D25" s="75" t="e">
        <f t="shared" si="2"/>
        <v>#N/A</v>
      </c>
      <c r="E25" s="94">
        <v>6</v>
      </c>
      <c r="F25" s="93"/>
      <c r="G25" s="400">
        <v>23</v>
      </c>
      <c r="H25" s="395"/>
      <c r="I25" s="200">
        <v>2.9803240740740741E-2</v>
      </c>
      <c r="J25" s="404"/>
      <c r="K25" s="80">
        <f t="shared" si="0"/>
        <v>5.9606481481481481E-3</v>
      </c>
      <c r="L25" s="113" t="e">
        <f>VLOOKUP(H25,Ages!A$1:J$166,10,FALSE)</f>
        <v>#N/A</v>
      </c>
      <c r="M25" s="348" t="e">
        <f>IF(I25&lt;=VLOOKUP(L25,'Standards Female'!E$64:J$75,2,FALSE),'Standards Female'!F$63,IF(I25&lt;=VLOOKUP(L25,'Standards Female'!E$64:J$75,3,FALSE),'Standards Female'!G$63,IF(I25&lt;=VLOOKUP(L25,'Standards Female'!E$64:J$75,4,FALSE),'Standards Female'!H$63,IF(I25&lt;=VLOOKUP(L25,'Standards Female'!E$64:J$75,5,FALSE),'Standards Female'!I$63,IF(I25&lt;=VLOOKUP(L25,'Standards Male'!E$64:J$75,6,FALSE),'Standards Female'!J$63,'Standards Female'!J$63)))))</f>
        <v>#N/A</v>
      </c>
      <c r="N25" s="307"/>
      <c r="O25" s="189">
        <v>23</v>
      </c>
      <c r="P25" s="198" t="s">
        <v>43</v>
      </c>
      <c r="Q25" s="191">
        <v>4.0810185185185185E-2</v>
      </c>
    </row>
    <row r="26" spans="1:17" ht="14.35" x14ac:dyDescent="0.5">
      <c r="A26" s="78">
        <v>2</v>
      </c>
      <c r="B26" s="395" t="s">
        <v>75</v>
      </c>
      <c r="C26" s="82" t="e">
        <f t="shared" si="1"/>
        <v>#N/A</v>
      </c>
      <c r="D26" s="83" t="e">
        <f t="shared" si="2"/>
        <v>#N/A</v>
      </c>
      <c r="E26" s="91">
        <v>6</v>
      </c>
      <c r="F26" s="93"/>
      <c r="G26" s="400">
        <v>24</v>
      </c>
      <c r="H26" s="395"/>
      <c r="I26" s="200">
        <v>2.9988425925925925E-2</v>
      </c>
      <c r="J26" s="404"/>
      <c r="K26" s="80">
        <f t="shared" si="0"/>
        <v>5.9976851851851849E-3</v>
      </c>
      <c r="L26" s="113" t="e">
        <f>VLOOKUP(H26,Ages!A$1:J$166,10,FALSE)</f>
        <v>#N/A</v>
      </c>
      <c r="M26" s="348" t="e">
        <f>IF(I26&lt;=VLOOKUP(L26,'Standards Male'!E$64:J$75,2,FALSE),'Standards Male'!F$63,IF(I26&lt;=VLOOKUP(L26,'Standards Male'!E$64:J$75,3,FALSE),'Standards Male'!G$63,IF(I26&lt;=VLOOKUP(L26,'Standards Male'!E$64:J$75,4,FALSE),'Standards Male'!H$63,IF(I26&lt;=VLOOKUP(L26,'Standards Male'!E$64:J$75,5,FALSE),'Standards Male'!I$63,IF(I26&lt;=VLOOKUP(L26,'Standards Male'!E$64:J$75,6,FALSE),'Standards Male'!J$63,'Standards Male'!J$63)))))</f>
        <v>#N/A</v>
      </c>
      <c r="N26" s="307"/>
      <c r="O26" s="189">
        <v>24</v>
      </c>
      <c r="P26" s="198" t="s">
        <v>144</v>
      </c>
      <c r="Q26" s="191">
        <v>5.3321759259259256E-2</v>
      </c>
    </row>
    <row r="27" spans="1:17" ht="14.35" x14ac:dyDescent="0.5">
      <c r="A27" s="78">
        <v>3</v>
      </c>
      <c r="B27" s="395" t="s">
        <v>169</v>
      </c>
      <c r="C27" s="82" t="e">
        <f t="shared" si="1"/>
        <v>#N/A</v>
      </c>
      <c r="D27" s="83" t="e">
        <f t="shared" si="2"/>
        <v>#N/A</v>
      </c>
      <c r="E27" s="91">
        <v>6</v>
      </c>
      <c r="F27" s="93"/>
      <c r="G27" s="400">
        <v>25</v>
      </c>
      <c r="H27" s="405"/>
      <c r="I27" s="200">
        <v>3.0173611111111109E-2</v>
      </c>
      <c r="J27" s="404"/>
      <c r="K27" s="80">
        <f t="shared" si="0"/>
        <v>6.0347222222222217E-3</v>
      </c>
      <c r="L27" s="113" t="e">
        <f>VLOOKUP(H27,Ages!A$1:J$166,10,FALSE)</f>
        <v>#N/A</v>
      </c>
      <c r="M27" s="348" t="e">
        <f>IF(I27&lt;=VLOOKUP(L27,'Standards Female'!E$64:J$75,2,FALSE),'Standards Female'!F$63,IF(I27&lt;=VLOOKUP(L27,'Standards Female'!E$64:J$75,3,FALSE),'Standards Female'!G$63,IF(I27&lt;=VLOOKUP(L27,'Standards Female'!E$64:J$75,4,FALSE),'Standards Female'!H$63,IF(I27&lt;=VLOOKUP(L27,'Standards Female'!E$64:J$75,5,FALSE),'Standards Female'!I$63,IF(I27&lt;=VLOOKUP(L27,'Standards Male'!E$64:J$75,6,FALSE),'Standards Female'!J$63,'Standards Female'!J$63)))))</f>
        <v>#N/A</v>
      </c>
      <c r="N27" s="307"/>
      <c r="O27" s="192"/>
      <c r="P27" s="199"/>
      <c r="Q27" s="193"/>
    </row>
    <row r="28" spans="1:17" ht="14.35" x14ac:dyDescent="0.5">
      <c r="A28" s="81">
        <v>4</v>
      </c>
      <c r="B28" s="405" t="s">
        <v>180</v>
      </c>
      <c r="C28" s="82" t="e">
        <f t="shared" si="1"/>
        <v>#N/A</v>
      </c>
      <c r="D28" s="83" t="e">
        <f t="shared" si="2"/>
        <v>#N/A</v>
      </c>
      <c r="E28" s="91">
        <v>6</v>
      </c>
      <c r="F28" s="93"/>
      <c r="G28" s="400">
        <v>26</v>
      </c>
      <c r="H28" s="395"/>
      <c r="I28" s="200">
        <v>3.050925925925926E-2</v>
      </c>
      <c r="J28" s="404"/>
      <c r="K28" s="80">
        <f t="shared" si="0"/>
        <v>6.1018518518518522E-3</v>
      </c>
      <c r="L28" s="113" t="e">
        <f>VLOOKUP(H28,Ages!A$1:J$166,10,FALSE)</f>
        <v>#N/A</v>
      </c>
      <c r="M28" s="348" t="e">
        <f>IF(I28&lt;=VLOOKUP(L28,'Standards Female'!E$64:J$75,2,FALSE),'Standards Female'!F$63,IF(I28&lt;=VLOOKUP(L28,'Standards Female'!E$64:J$75,3,FALSE),'Standards Female'!G$63,IF(I28&lt;=VLOOKUP(L28,'Standards Female'!E$64:J$75,4,FALSE),'Standards Female'!H$63,IF(I28&lt;=VLOOKUP(L28,'Standards Female'!E$64:J$75,5,FALSE),'Standards Female'!I$63,IF(I28&lt;=VLOOKUP(L28,'Standards Male'!E$64:J$75,6,FALSE),'Standards Female'!J$63,'Standards Female'!J$63)))))</f>
        <v>#N/A</v>
      </c>
      <c r="N28" s="307"/>
      <c r="O28" s="133"/>
      <c r="P28" s="139"/>
      <c r="Q28" s="140"/>
    </row>
    <row r="29" spans="1:17" ht="14.35" x14ac:dyDescent="0.5">
      <c r="A29" s="78">
        <v>5</v>
      </c>
      <c r="B29" s="395" t="s">
        <v>23</v>
      </c>
      <c r="C29" s="82" t="e">
        <f t="shared" si="1"/>
        <v>#N/A</v>
      </c>
      <c r="D29" s="83" t="e">
        <f t="shared" si="2"/>
        <v>#N/A</v>
      </c>
      <c r="E29" s="91">
        <v>6</v>
      </c>
      <c r="F29" s="93"/>
      <c r="G29" s="400">
        <v>27</v>
      </c>
      <c r="H29" s="395"/>
      <c r="I29" s="200">
        <v>3.1180555555555555E-2</v>
      </c>
      <c r="J29" s="404"/>
      <c r="K29" s="80">
        <f t="shared" si="0"/>
        <v>6.2361111111111107E-3</v>
      </c>
      <c r="L29" s="113" t="e">
        <f>VLOOKUP(H29,Ages!A$1:J$166,10,FALSE)</f>
        <v>#N/A</v>
      </c>
      <c r="M29" s="348" t="e">
        <f>IF(I29&lt;=VLOOKUP(L29,'Standards Female'!E$64:J$75,2,FALSE),'Standards Female'!F$63,IF(I29&lt;=VLOOKUP(L29,'Standards Female'!E$64:J$75,3,FALSE),'Standards Female'!G$63,IF(I29&lt;=VLOOKUP(L29,'Standards Female'!E$64:J$75,4,FALSE),'Standards Female'!H$63,IF(I29&lt;=VLOOKUP(L29,'Standards Female'!E$64:J$75,5,FALSE),'Standards Female'!I$63,IF(I29&lt;=VLOOKUP(L29,'Standards Male'!E$64:J$75,6,FALSE),'Standards Female'!J$63,'Standards Female'!J$63)))))</f>
        <v>#N/A</v>
      </c>
      <c r="N29" s="307"/>
      <c r="O29" s="306" t="s">
        <v>172</v>
      </c>
      <c r="P29" s="141"/>
      <c r="Q29" s="142"/>
    </row>
    <row r="30" spans="1:17" ht="14.35" x14ac:dyDescent="0.5">
      <c r="A30" s="87">
        <v>6</v>
      </c>
      <c r="B30" s="409" t="s">
        <v>150</v>
      </c>
      <c r="C30" s="88" t="e">
        <f t="shared" si="1"/>
        <v>#N/A</v>
      </c>
      <c r="D30" s="89" t="e">
        <f t="shared" si="2"/>
        <v>#N/A</v>
      </c>
      <c r="E30" s="96">
        <v>6</v>
      </c>
      <c r="F30" s="93"/>
      <c r="G30" s="400">
        <v>28</v>
      </c>
      <c r="H30" s="395"/>
      <c r="I30" s="200">
        <v>3.1296296296296294E-2</v>
      </c>
      <c r="J30" s="404"/>
      <c r="K30" s="80">
        <f t="shared" si="0"/>
        <v>6.2592592592592587E-3</v>
      </c>
      <c r="L30" s="113" t="e">
        <f>VLOOKUP(H30,Ages!A$1:J$166,10,FALSE)</f>
        <v>#N/A</v>
      </c>
      <c r="M30" s="348" t="e">
        <f>IF(I30&lt;=VLOOKUP(L30,'Standards Male'!E$64:J$75,2,FALSE),'Standards Male'!F$63,IF(I30&lt;=VLOOKUP(L30,'Standards Male'!E$64:J$75,3,FALSE),'Standards Male'!G$63,IF(I30&lt;=VLOOKUP(L30,'Standards Male'!E$64:J$75,4,FALSE),'Standards Male'!H$63,IF(I30&lt;=VLOOKUP(L30,'Standards Male'!E$64:J$75,5,FALSE),'Standards Male'!I$63,IF(I30&lt;=VLOOKUP(L30,'Standards Male'!E$64:J$75,6,FALSE),'Standards Male'!J$63,'Standards Male'!J$63)))))</f>
        <v>#N/A</v>
      </c>
      <c r="N30" s="307"/>
      <c r="O30" s="307" t="s">
        <v>161</v>
      </c>
      <c r="P30" s="141"/>
      <c r="Q30" s="142"/>
    </row>
    <row r="31" spans="1:17" ht="14.35" x14ac:dyDescent="0.5">
      <c r="A31" s="73">
        <v>1</v>
      </c>
      <c r="B31" s="396" t="s">
        <v>158</v>
      </c>
      <c r="C31" s="74" t="e">
        <f t="shared" si="1"/>
        <v>#N/A</v>
      </c>
      <c r="D31" s="75" t="e">
        <f t="shared" si="2"/>
        <v>#N/A</v>
      </c>
      <c r="E31" s="94">
        <v>7</v>
      </c>
      <c r="F31" s="92"/>
      <c r="G31" s="400">
        <v>29</v>
      </c>
      <c r="H31" s="395"/>
      <c r="I31" s="200">
        <v>3.2002314814814817E-2</v>
      </c>
      <c r="J31" s="404"/>
      <c r="K31" s="80">
        <f t="shared" si="0"/>
        <v>6.4004629629629637E-3</v>
      </c>
      <c r="L31" s="113" t="e">
        <f>VLOOKUP(H31,Ages!A$1:J$166,10,FALSE)</f>
        <v>#N/A</v>
      </c>
      <c r="M31" s="348" t="e">
        <f>IF(I31&lt;=VLOOKUP(L31,'Standards Female'!E$64:J$75,2,FALSE),'Standards Female'!F$63,IF(I31&lt;=VLOOKUP(L31,'Standards Female'!E$64:J$75,3,FALSE),'Standards Female'!G$63,IF(I31&lt;=VLOOKUP(L31,'Standards Female'!E$64:J$75,4,FALSE),'Standards Female'!H$63,IF(I31&lt;=VLOOKUP(L31,'Standards Female'!E$64:J$75,5,FALSE),'Standards Female'!I$63,IF(I31&lt;=VLOOKUP(L31,'Standards Male'!E$64:J$75,6,FALSE),'Standards Female'!J$63,'Standards Female'!J$63)))))</f>
        <v>#N/A</v>
      </c>
      <c r="N31" s="307"/>
      <c r="O31" s="307" t="s">
        <v>480</v>
      </c>
      <c r="P31" s="141"/>
      <c r="Q31" s="142"/>
    </row>
    <row r="32" spans="1:17" ht="14.35" x14ac:dyDescent="0.5">
      <c r="A32" s="78">
        <v>2</v>
      </c>
      <c r="B32" s="405" t="s">
        <v>37</v>
      </c>
      <c r="C32" s="82" t="e">
        <f t="shared" si="1"/>
        <v>#N/A</v>
      </c>
      <c r="D32" s="83" t="e">
        <f t="shared" si="2"/>
        <v>#N/A</v>
      </c>
      <c r="E32" s="91">
        <v>7</v>
      </c>
      <c r="F32" s="107"/>
      <c r="G32" s="400">
        <v>30</v>
      </c>
      <c r="H32" s="405"/>
      <c r="I32" s="200">
        <v>3.2847222222222222E-2</v>
      </c>
      <c r="J32" s="404"/>
      <c r="K32" s="80">
        <f t="shared" si="0"/>
        <v>6.5694444444444446E-3</v>
      </c>
      <c r="L32" s="113" t="e">
        <f>VLOOKUP(H32,Ages!A$1:J$166,10,FALSE)</f>
        <v>#N/A</v>
      </c>
      <c r="M32" s="348" t="e">
        <f>IF(I32&lt;=VLOOKUP(L32,'Standards Male'!E$64:J$75,2,FALSE),'Standards Male'!F$63,IF(I32&lt;=VLOOKUP(L32,'Standards Male'!E$64:J$75,3,FALSE),'Standards Male'!G$63,IF(I32&lt;=VLOOKUP(L32,'Standards Male'!E$64:J$75,4,FALSE),'Standards Male'!H$63,IF(I32&lt;=VLOOKUP(L32,'Standards Male'!E$64:J$75,5,FALSE),'Standards Male'!I$63,IF(I32&lt;=VLOOKUP(L32,'Standards Male'!E$64:J$75,6,FALSE),'Standards Male'!J$63,'Standards Male'!J$63)))))</f>
        <v>#N/A</v>
      </c>
      <c r="N32" s="307"/>
      <c r="O32" s="307" t="s">
        <v>479</v>
      </c>
    </row>
    <row r="33" spans="1:15" ht="14.35" x14ac:dyDescent="0.5">
      <c r="A33" s="78">
        <v>3</v>
      </c>
      <c r="B33" s="405" t="s">
        <v>157</v>
      </c>
      <c r="C33" s="82" t="e">
        <f t="shared" si="1"/>
        <v>#N/A</v>
      </c>
      <c r="D33" s="83" t="e">
        <f t="shared" si="2"/>
        <v>#N/A</v>
      </c>
      <c r="E33" s="91">
        <v>7</v>
      </c>
      <c r="G33" s="400">
        <v>31</v>
      </c>
      <c r="H33" s="395"/>
      <c r="I33" s="200">
        <v>3.3055555555555553E-2</v>
      </c>
      <c r="J33" s="404"/>
      <c r="K33" s="80">
        <f t="shared" si="0"/>
        <v>6.611111111111111E-3</v>
      </c>
      <c r="L33" s="113" t="e">
        <f>VLOOKUP(H33,Ages!A$1:J$166,10,FALSE)</f>
        <v>#N/A</v>
      </c>
      <c r="M33" s="348" t="e">
        <f>IF(I33&lt;=VLOOKUP(L33,'Standards Female'!E$64:J$75,2,FALSE),'Standards Female'!F$63,IF(I33&lt;=VLOOKUP(L33,'Standards Female'!E$64:J$75,3,FALSE),'Standards Female'!G$63,IF(I33&lt;=VLOOKUP(L33,'Standards Female'!E$64:J$75,4,FALSE),'Standards Female'!H$63,IF(I33&lt;=VLOOKUP(L33,'Standards Female'!E$64:J$75,5,FALSE),'Standards Female'!I$63,IF(I33&lt;=VLOOKUP(L33,'Standards Male'!E$64:J$75,6,FALSE),'Standards Female'!J$63,'Standards Female'!J$63)))))</f>
        <v>#N/A</v>
      </c>
      <c r="N33" s="307"/>
      <c r="O33" s="307" t="s">
        <v>98</v>
      </c>
    </row>
    <row r="34" spans="1:15" ht="14.35" x14ac:dyDescent="0.5">
      <c r="A34" s="407">
        <v>4</v>
      </c>
      <c r="B34" s="397" t="s">
        <v>56</v>
      </c>
      <c r="C34" s="88" t="e">
        <f t="shared" si="1"/>
        <v>#N/A</v>
      </c>
      <c r="D34" s="89" t="e">
        <f t="shared" si="2"/>
        <v>#N/A</v>
      </c>
      <c r="E34" s="96">
        <v>7</v>
      </c>
      <c r="G34" s="400">
        <v>32</v>
      </c>
      <c r="H34" s="395"/>
      <c r="I34" s="200">
        <v>3.3125000000000002E-2</v>
      </c>
      <c r="J34" s="404"/>
      <c r="K34" s="80">
        <f t="shared" si="0"/>
        <v>6.6250000000000007E-3</v>
      </c>
      <c r="L34" s="113" t="e">
        <f>VLOOKUP(H34,Ages!A$1:J$166,10,FALSE)</f>
        <v>#N/A</v>
      </c>
      <c r="M34" s="348" t="e">
        <f>IF(I34&lt;=VLOOKUP(L34,'Standards Female'!E$64:J$75,2,FALSE),'Standards Female'!F$63,IF(I34&lt;=VLOOKUP(L34,'Standards Female'!E$64:J$75,3,FALSE),'Standards Female'!G$63,IF(I34&lt;=VLOOKUP(L34,'Standards Female'!E$64:J$75,4,FALSE),'Standards Female'!H$63,IF(I34&lt;=VLOOKUP(L34,'Standards Female'!E$64:J$75,5,FALSE),'Standards Female'!I$63,IF(I34&lt;=VLOOKUP(L34,'Standards Male'!E$64:J$75,6,FALSE),'Standards Female'!J$63,'Standards Female'!J$63)))))</f>
        <v>#N/A</v>
      </c>
      <c r="N34" s="334"/>
      <c r="O34" s="301" t="s">
        <v>51</v>
      </c>
    </row>
    <row r="35" spans="1:15" ht="14.35" x14ac:dyDescent="0.5">
      <c r="A35" s="86">
        <v>1</v>
      </c>
      <c r="B35" s="396" t="s">
        <v>186</v>
      </c>
      <c r="C35" s="74" t="e">
        <f t="shared" si="1"/>
        <v>#N/A</v>
      </c>
      <c r="D35" s="75" t="e">
        <f t="shared" si="2"/>
        <v>#N/A</v>
      </c>
      <c r="E35" s="94">
        <v>8</v>
      </c>
      <c r="G35" s="400">
        <v>33</v>
      </c>
      <c r="H35" s="405"/>
      <c r="I35" s="200">
        <v>3.3252314814814818E-2</v>
      </c>
      <c r="J35" s="404"/>
      <c r="K35" s="80">
        <f t="shared" si="0"/>
        <v>6.6504629629629639E-3</v>
      </c>
      <c r="L35" s="113" t="e">
        <f>VLOOKUP(H35,Ages!A$1:J$166,10,FALSE)</f>
        <v>#N/A</v>
      </c>
      <c r="M35" s="348" t="e">
        <f>IF(I35&lt;=VLOOKUP(L35,'Standards Male'!E$64:J$75,2,FALSE),'Standards Male'!F$63,IF(I35&lt;=VLOOKUP(L35,'Standards Male'!E$64:J$75,3,FALSE),'Standards Male'!G$63,IF(I35&lt;=VLOOKUP(L35,'Standards Male'!E$64:J$75,4,FALSE),'Standards Male'!H$63,IF(I35&lt;=VLOOKUP(L35,'Standards Male'!E$64:J$75,5,FALSE),'Standards Male'!I$63,IF(I35&lt;=VLOOKUP(L35,'Standards Male'!E$64:J$75,6,FALSE),'Standards Male'!J$63,'Standards Male'!J$63)))))</f>
        <v>#N/A</v>
      </c>
      <c r="N35" s="337"/>
      <c r="O35" s="301" t="s">
        <v>24</v>
      </c>
    </row>
    <row r="36" spans="1:15" ht="14.35" x14ac:dyDescent="0.5">
      <c r="A36" s="78">
        <v>2</v>
      </c>
      <c r="B36" s="395" t="s">
        <v>100</v>
      </c>
      <c r="C36" s="82" t="e">
        <f t="shared" si="1"/>
        <v>#N/A</v>
      </c>
      <c r="D36" s="83" t="e">
        <f t="shared" si="2"/>
        <v>#N/A</v>
      </c>
      <c r="E36" s="91">
        <v>8</v>
      </c>
      <c r="G36" s="400">
        <v>34</v>
      </c>
      <c r="H36" s="405"/>
      <c r="I36" s="200">
        <v>3.3333333333333333E-2</v>
      </c>
      <c r="J36" s="404"/>
      <c r="K36" s="80">
        <f t="shared" si="0"/>
        <v>6.6666666666666662E-3</v>
      </c>
      <c r="L36" s="113" t="e">
        <f>VLOOKUP(H36,Ages!A$1:J$166,10,FALSE)</f>
        <v>#N/A</v>
      </c>
      <c r="M36" s="348" t="e">
        <f>IF(I36&lt;=VLOOKUP(L36,'Standards Female'!E$64:J$75,2,FALSE),'Standards Female'!F$63,IF(I36&lt;=VLOOKUP(L36,'Standards Female'!E$64:J$75,3,FALSE),'Standards Female'!G$63,IF(I36&lt;=VLOOKUP(L36,'Standards Female'!E$64:J$75,4,FALSE),'Standards Female'!H$63,IF(I36&lt;=VLOOKUP(L36,'Standards Female'!E$64:J$75,5,FALSE),'Standards Female'!I$63,IF(I36&lt;=VLOOKUP(L36,'Standards Male'!E$64:J$75,6,FALSE),'Standards Female'!J$63,'Standards Female'!J$63)))))</f>
        <v>#N/A</v>
      </c>
      <c r="N36" s="307"/>
      <c r="O36" s="307" t="s">
        <v>26</v>
      </c>
    </row>
    <row r="37" spans="1:15" ht="14.35" x14ac:dyDescent="0.5">
      <c r="A37" s="78">
        <v>3</v>
      </c>
      <c r="B37" s="395" t="s">
        <v>181</v>
      </c>
      <c r="C37" s="82" t="e">
        <f t="shared" si="1"/>
        <v>#N/A</v>
      </c>
      <c r="D37" s="83" t="e">
        <f t="shared" si="2"/>
        <v>#N/A</v>
      </c>
      <c r="E37" s="91">
        <v>8</v>
      </c>
      <c r="G37" s="400">
        <v>35</v>
      </c>
      <c r="H37" s="395"/>
      <c r="I37" s="200">
        <v>3.3530092592592591E-2</v>
      </c>
      <c r="J37" s="404"/>
      <c r="K37" s="80">
        <f t="shared" si="0"/>
        <v>6.7060185185185183E-3</v>
      </c>
      <c r="L37" s="113" t="e">
        <f>VLOOKUP(H37,Ages!A$1:J$166,10,FALSE)</f>
        <v>#N/A</v>
      </c>
      <c r="M37" s="348" t="e">
        <f>IF(I37&lt;=VLOOKUP(L37,'Standards Female'!E$64:J$75,2,FALSE),'Standards Female'!F$63,IF(I37&lt;=VLOOKUP(L37,'Standards Female'!E$64:J$75,3,FALSE),'Standards Female'!G$63,IF(I37&lt;=VLOOKUP(L37,'Standards Female'!E$64:J$75,4,FALSE),'Standards Female'!H$63,IF(I37&lt;=VLOOKUP(L37,'Standards Female'!E$64:J$75,5,FALSE),'Standards Female'!I$63,IF(I37&lt;=VLOOKUP(L37,'Standards Male'!E$64:J$75,6,FALSE),'Standards Female'!J$63,'Standards Female'!J$63)))))</f>
        <v>#N/A</v>
      </c>
      <c r="N37" s="307"/>
      <c r="O37" s="307" t="s">
        <v>21</v>
      </c>
    </row>
    <row r="38" spans="1:15" ht="14.35" x14ac:dyDescent="0.5">
      <c r="A38" s="78">
        <v>4</v>
      </c>
      <c r="B38" s="395" t="s">
        <v>78</v>
      </c>
      <c r="C38" s="82" t="e">
        <f t="shared" si="1"/>
        <v>#N/A</v>
      </c>
      <c r="D38" s="83" t="e">
        <f t="shared" si="2"/>
        <v>#N/A</v>
      </c>
      <c r="E38" s="91">
        <v>8</v>
      </c>
      <c r="G38" s="400">
        <v>36</v>
      </c>
      <c r="H38" s="395"/>
      <c r="I38" s="200">
        <v>3.4039351851851848E-2</v>
      </c>
      <c r="J38" s="404"/>
      <c r="K38" s="80">
        <f t="shared" si="0"/>
        <v>6.8078703703703695E-3</v>
      </c>
      <c r="L38" s="113" t="e">
        <f>VLOOKUP(H38,Ages!A$1:J$166,10,FALSE)</f>
        <v>#N/A</v>
      </c>
      <c r="M38" s="348" t="e">
        <f>IF(I38&lt;=VLOOKUP(L38,'Standards Female'!E$64:J$75,2,FALSE),'Standards Female'!F$63,IF(I38&lt;=VLOOKUP(L38,'Standards Female'!E$64:J$75,3,FALSE),'Standards Female'!G$63,IF(I38&lt;=VLOOKUP(L38,'Standards Female'!E$64:J$75,4,FALSE),'Standards Female'!H$63,IF(I38&lt;=VLOOKUP(L38,'Standards Female'!E$64:J$75,5,FALSE),'Standards Female'!I$63,IF(I38&lt;=VLOOKUP(L38,'Standards Male'!E$64:J$75,6,FALSE),'Standards Female'!J$63,'Standards Female'!J$63)))))</f>
        <v>#N/A</v>
      </c>
      <c r="N38" s="307"/>
      <c r="O38" s="1" t="s">
        <v>86</v>
      </c>
    </row>
    <row r="39" spans="1:15" ht="14.35" x14ac:dyDescent="0.5">
      <c r="A39" s="78">
        <v>5</v>
      </c>
      <c r="B39" s="395" t="s">
        <v>141</v>
      </c>
      <c r="C39" s="82" t="e">
        <f t="shared" si="1"/>
        <v>#N/A</v>
      </c>
      <c r="D39" s="83" t="e">
        <f t="shared" si="2"/>
        <v>#N/A</v>
      </c>
      <c r="E39" s="91">
        <v>8</v>
      </c>
      <c r="G39" s="400">
        <v>37</v>
      </c>
      <c r="H39" s="405"/>
      <c r="I39" s="200">
        <v>3.453703703703704E-2</v>
      </c>
      <c r="J39" s="404"/>
      <c r="K39" s="80">
        <f t="shared" si="0"/>
        <v>6.9074074074074081E-3</v>
      </c>
      <c r="L39" s="113" t="s">
        <v>437</v>
      </c>
      <c r="M39" s="348" t="str">
        <f>IF(I39&lt;=VLOOKUP(L39,'Standards Female'!E$64:J$75,2,FALSE),'Standards Female'!F$63,IF(I39&lt;=VLOOKUP(L39,'Standards Female'!E$64:J$75,3,FALSE),'Standards Female'!G$63,IF(I39&lt;=VLOOKUP(L39,'Standards Female'!E$64:J$75,4,FALSE),'Standards Female'!H$63,IF(I39&lt;=VLOOKUP(L39,'Standards Female'!E$64:J$75,5,FALSE),'Standards Female'!I$63,IF(I39&lt;=VLOOKUP(L39,'Standards Male'!E$64:J$75,6,FALSE),'Standards Female'!J$63,'Standards Female'!J$63)))))</f>
        <v>Copper</v>
      </c>
      <c r="N39" s="307"/>
      <c r="O39" s="307" t="s">
        <v>33</v>
      </c>
    </row>
    <row r="40" spans="1:15" ht="14.35" x14ac:dyDescent="0.5">
      <c r="A40" s="87">
        <v>6</v>
      </c>
      <c r="B40" s="409" t="s">
        <v>12</v>
      </c>
      <c r="C40" s="88" t="e">
        <f t="shared" si="1"/>
        <v>#N/A</v>
      </c>
      <c r="D40" s="89" t="e">
        <f t="shared" si="2"/>
        <v>#N/A</v>
      </c>
      <c r="E40" s="96">
        <v>8</v>
      </c>
      <c r="G40" s="400">
        <v>38</v>
      </c>
      <c r="H40" s="395"/>
      <c r="I40" s="200">
        <v>3.4791666666666665E-2</v>
      </c>
      <c r="J40" s="404"/>
      <c r="K40" s="80">
        <f t="shared" si="0"/>
        <v>6.9583333333333329E-3</v>
      </c>
      <c r="L40" s="113" t="e">
        <f>VLOOKUP(H40,Ages!A$1:J$166,10,FALSE)</f>
        <v>#N/A</v>
      </c>
      <c r="M40" s="348" t="e">
        <f>IF(I40&lt;=VLOOKUP(L40,'Standards Male'!E$64:J$75,2,FALSE),'Standards Male'!F$63,IF(I40&lt;=VLOOKUP(L40,'Standards Male'!E$64:J$75,3,FALSE),'Standards Male'!G$63,IF(I40&lt;=VLOOKUP(L40,'Standards Male'!E$64:J$75,4,FALSE),'Standards Male'!H$63,IF(I40&lt;=VLOOKUP(L40,'Standards Male'!E$64:J$75,5,FALSE),'Standards Male'!I$63,IF(I40&lt;=VLOOKUP(L40,'Standards Male'!E$64:J$75,6,FALSE),'Standards Male'!J$63,'Standards Male'!J$63)))))</f>
        <v>#N/A</v>
      </c>
      <c r="N40" s="307"/>
      <c r="O40" s="1" t="s">
        <v>487</v>
      </c>
    </row>
    <row r="41" spans="1:15" ht="14.35" x14ac:dyDescent="0.5">
      <c r="A41" s="86">
        <v>1</v>
      </c>
      <c r="B41" s="396" t="s">
        <v>183</v>
      </c>
      <c r="C41" s="74" t="e">
        <f t="shared" si="1"/>
        <v>#N/A</v>
      </c>
      <c r="D41" s="75" t="e">
        <f t="shared" si="2"/>
        <v>#N/A</v>
      </c>
      <c r="E41" s="94">
        <v>9</v>
      </c>
      <c r="G41" s="400">
        <v>39</v>
      </c>
      <c r="H41" s="395"/>
      <c r="I41" s="200">
        <v>3.4918981481481481E-2</v>
      </c>
      <c r="J41" s="404"/>
      <c r="K41" s="80">
        <f t="shared" si="0"/>
        <v>6.9837962962962961E-3</v>
      </c>
      <c r="L41" s="113" t="e">
        <f>VLOOKUP(H41,Ages!A$1:J$166,10,FALSE)</f>
        <v>#N/A</v>
      </c>
      <c r="M41" s="348" t="e">
        <f>IF(I41&lt;=VLOOKUP(L41,'Standards Female'!E$64:J$75,2,FALSE),'Standards Female'!F$63,IF(I41&lt;=VLOOKUP(L41,'Standards Female'!E$64:J$75,3,FALSE),'Standards Female'!G$63,IF(I41&lt;=VLOOKUP(L41,'Standards Female'!E$64:J$75,4,FALSE),'Standards Female'!H$63,IF(I41&lt;=VLOOKUP(L41,'Standards Female'!E$64:J$75,5,FALSE),'Standards Female'!I$63,IF(I41&lt;=VLOOKUP(L41,'Standards Male'!E$64:J$75,6,FALSE),'Standards Female'!J$63,'Standards Female'!J$63)))))</f>
        <v>#N/A</v>
      </c>
      <c r="N41" s="307"/>
      <c r="O41" s="1" t="s">
        <v>52</v>
      </c>
    </row>
    <row r="42" spans="1:15" ht="14.35" x14ac:dyDescent="0.5">
      <c r="A42" s="78">
        <v>2</v>
      </c>
      <c r="B42" s="405" t="s">
        <v>85</v>
      </c>
      <c r="C42" s="82" t="e">
        <f t="shared" si="1"/>
        <v>#N/A</v>
      </c>
      <c r="D42" s="83" t="e">
        <f t="shared" si="2"/>
        <v>#N/A</v>
      </c>
      <c r="E42" s="91">
        <v>9</v>
      </c>
      <c r="G42" s="400">
        <v>40</v>
      </c>
      <c r="H42" s="395"/>
      <c r="I42" s="200">
        <v>3.6203703703703703E-2</v>
      </c>
      <c r="J42" s="404"/>
      <c r="K42" s="80">
        <f t="shared" si="0"/>
        <v>7.2407407407407403E-3</v>
      </c>
      <c r="L42" s="113" t="e">
        <f>VLOOKUP(H42,Ages!A$1:J$166,10,FALSE)</f>
        <v>#N/A</v>
      </c>
      <c r="M42" s="348" t="e">
        <f>IF(I42&lt;=VLOOKUP(L42,'Standards Female'!E$64:J$75,2,FALSE),'Standards Female'!F$63,IF(I42&lt;=VLOOKUP(L42,'Standards Female'!E$64:J$75,3,FALSE),'Standards Female'!G$63,IF(I42&lt;=VLOOKUP(L42,'Standards Female'!E$64:J$75,4,FALSE),'Standards Female'!H$63,IF(I42&lt;=VLOOKUP(L42,'Standards Female'!E$64:J$75,5,FALSE),'Standards Female'!I$63,IF(I42&lt;=VLOOKUP(L42,'Standards Male'!E$64:J$75,6,FALSE),'Standards Female'!J$63,'Standards Female'!J$63)))))</f>
        <v>#N/A</v>
      </c>
      <c r="N42" s="307"/>
    </row>
    <row r="43" spans="1:15" ht="14.35" x14ac:dyDescent="0.5">
      <c r="A43" s="78">
        <v>3</v>
      </c>
      <c r="B43" s="395" t="s">
        <v>153</v>
      </c>
      <c r="C43" s="82" t="e">
        <f t="shared" si="1"/>
        <v>#N/A</v>
      </c>
      <c r="D43" s="83" t="e">
        <f t="shared" si="2"/>
        <v>#N/A</v>
      </c>
      <c r="E43" s="91">
        <v>9</v>
      </c>
      <c r="G43" s="78">
        <v>41</v>
      </c>
      <c r="H43" s="395"/>
      <c r="I43" s="200">
        <v>3.6909722222222219E-2</v>
      </c>
      <c r="J43" s="404"/>
      <c r="K43" s="80">
        <f t="shared" si="0"/>
        <v>7.3819444444444436E-3</v>
      </c>
      <c r="L43" s="113" t="e">
        <f>VLOOKUP(H43,Ages!A$1:J$166,10,FALSE)</f>
        <v>#N/A</v>
      </c>
      <c r="M43" s="348" t="e">
        <f>IF(I43&lt;=VLOOKUP(L43,'Standards Male'!E$64:J$75,2,FALSE),'Standards Male'!F$63,IF(I43&lt;=VLOOKUP(L43,'Standards Male'!E$64:J$75,3,FALSE),'Standards Male'!G$63,IF(I43&lt;=VLOOKUP(L43,'Standards Male'!E$64:J$75,4,FALSE),'Standards Male'!H$63,IF(I43&lt;=VLOOKUP(L43,'Standards Male'!E$64:J$75,5,FALSE),'Standards Male'!I$63,IF(I43&lt;=VLOOKUP(L43,'Standards Male'!E$64:J$75,6,FALSE),'Standards Male'!J$63,'Standards Male'!J$63)))))</f>
        <v>#N/A</v>
      </c>
    </row>
    <row r="44" spans="1:15" ht="14.35" x14ac:dyDescent="0.5">
      <c r="A44" s="87">
        <v>4</v>
      </c>
      <c r="B44" s="409" t="s">
        <v>45</v>
      </c>
      <c r="C44" s="88" t="e">
        <f t="shared" si="1"/>
        <v>#N/A</v>
      </c>
      <c r="D44" s="89" t="e">
        <f t="shared" si="2"/>
        <v>#N/A</v>
      </c>
      <c r="E44" s="96">
        <v>9</v>
      </c>
      <c r="G44" s="78">
        <v>42</v>
      </c>
      <c r="H44" s="395"/>
      <c r="I44" s="200">
        <v>3.7314814814814815E-2</v>
      </c>
      <c r="J44" s="404"/>
      <c r="K44" s="80">
        <f t="shared" si="0"/>
        <v>7.4629629629629629E-3</v>
      </c>
      <c r="L44" s="113" t="e">
        <f>VLOOKUP(H44,Ages!A$1:J$166,10,FALSE)</f>
        <v>#N/A</v>
      </c>
      <c r="M44" s="348" t="e">
        <f>IF(I44&lt;=VLOOKUP(L44,'Standards Female'!E$64:J$75,2,FALSE),'Standards Female'!F$63,IF(I44&lt;=VLOOKUP(L44,'Standards Female'!E$64:J$75,3,FALSE),'Standards Female'!G$63,IF(I44&lt;=VLOOKUP(L44,'Standards Female'!E$64:J$75,4,FALSE),'Standards Female'!H$63,IF(I44&lt;=VLOOKUP(L44,'Standards Female'!E$64:J$75,5,FALSE),'Standards Female'!I$63,IF(I44&lt;=VLOOKUP(L44,'Standards Male'!E$64:J$75,6,FALSE),'Standards Female'!J$63,'Standards Female'!J$63)))))</f>
        <v>#N/A</v>
      </c>
    </row>
    <row r="45" spans="1:15" ht="14.35" x14ac:dyDescent="0.5">
      <c r="A45" s="399">
        <v>1</v>
      </c>
      <c r="B45" s="408" t="s">
        <v>25</v>
      </c>
      <c r="C45" s="74" t="e">
        <f t="shared" si="1"/>
        <v>#N/A</v>
      </c>
      <c r="D45" s="75" t="e">
        <f t="shared" si="2"/>
        <v>#N/A</v>
      </c>
      <c r="E45" s="94">
        <v>10</v>
      </c>
      <c r="G45" s="78">
        <v>43</v>
      </c>
      <c r="H45" s="405"/>
      <c r="I45" s="200">
        <v>3.7326388888888888E-2</v>
      </c>
      <c r="J45" s="79"/>
      <c r="K45" s="80">
        <f t="shared" si="0"/>
        <v>7.4652777777777773E-3</v>
      </c>
      <c r="L45" s="113" t="e">
        <f>VLOOKUP(H45,Ages!A$1:J$166,10,FALSE)</f>
        <v>#N/A</v>
      </c>
      <c r="M45" s="348" t="e">
        <f>IF(I45&lt;=VLOOKUP(L45,'Standards Female'!E$64:J$75,2,FALSE),'Standards Female'!F$63,IF(I45&lt;=VLOOKUP(L45,'Standards Female'!E$64:J$75,3,FALSE),'Standards Female'!G$63,IF(I45&lt;=VLOOKUP(L45,'Standards Female'!E$64:J$75,4,FALSE),'Standards Female'!H$63,IF(I45&lt;=VLOOKUP(L45,'Standards Female'!E$64:J$75,5,FALSE),'Standards Female'!I$63,IF(I45&lt;=VLOOKUP(L45,'Standards Male'!E$64:J$75,6,FALSE),'Standards Female'!J$63,'Standards Female'!J$63)))))</f>
        <v>#N/A</v>
      </c>
    </row>
    <row r="46" spans="1:15" ht="14.35" x14ac:dyDescent="0.5">
      <c r="A46" s="400">
        <v>2</v>
      </c>
      <c r="B46" s="395" t="s">
        <v>22</v>
      </c>
      <c r="C46" s="82" t="e">
        <f t="shared" si="1"/>
        <v>#N/A</v>
      </c>
      <c r="D46" s="83" t="e">
        <f t="shared" si="2"/>
        <v>#N/A</v>
      </c>
      <c r="E46" s="91">
        <v>10</v>
      </c>
      <c r="G46" s="78">
        <v>44</v>
      </c>
      <c r="H46" s="395"/>
      <c r="I46" s="200">
        <v>3.7337962962962962E-2</v>
      </c>
      <c r="J46" s="79"/>
      <c r="K46" s="80">
        <f t="shared" si="0"/>
        <v>7.4675925925925925E-3</v>
      </c>
      <c r="L46" s="113" t="e">
        <f>VLOOKUP(H46,Ages!A$1:J$166,10,FALSE)</f>
        <v>#N/A</v>
      </c>
      <c r="M46" s="348" t="e">
        <f>IF(I46&lt;=VLOOKUP(L46,'Standards Female'!E$64:J$75,2,FALSE),'Standards Female'!F$63,IF(I46&lt;=VLOOKUP(L46,'Standards Female'!E$64:J$75,3,FALSE),'Standards Female'!G$63,IF(I46&lt;=VLOOKUP(L46,'Standards Female'!E$64:J$75,4,FALSE),'Standards Female'!H$63,IF(I46&lt;=VLOOKUP(L46,'Standards Female'!E$64:J$75,5,FALSE),'Standards Female'!I$63,IF(I46&lt;=VLOOKUP(L46,'Standards Male'!E$64:J$75,6,FALSE),'Standards Female'!J$63,'Standards Female'!J$63)))))</f>
        <v>#N/A</v>
      </c>
    </row>
    <row r="47" spans="1:15" ht="14.35" x14ac:dyDescent="0.5">
      <c r="A47" s="400">
        <v>3</v>
      </c>
      <c r="B47" s="405" t="s">
        <v>43</v>
      </c>
      <c r="C47" s="82" t="e">
        <f t="shared" si="1"/>
        <v>#N/A</v>
      </c>
      <c r="D47" s="83" t="e">
        <f t="shared" si="2"/>
        <v>#N/A</v>
      </c>
      <c r="E47" s="91">
        <v>10</v>
      </c>
      <c r="G47" s="78">
        <v>45</v>
      </c>
      <c r="H47" s="405"/>
      <c r="I47" s="200">
        <v>4.0810185185185185E-2</v>
      </c>
      <c r="J47" s="79"/>
      <c r="K47" s="80">
        <f t="shared" si="0"/>
        <v>8.1620370370370371E-3</v>
      </c>
      <c r="L47" s="113" t="e">
        <f>VLOOKUP(H47,Ages!A$1:J$166,10,FALSE)</f>
        <v>#N/A</v>
      </c>
      <c r="M47" s="348" t="e">
        <f>IF(I47&lt;=VLOOKUP(L47,'Standards Female'!E$64:J$75,2,FALSE),'Standards Female'!F$63,IF(I47&lt;=VLOOKUP(L47,'Standards Female'!E$64:J$75,3,FALSE),'Standards Female'!G$63,IF(I47&lt;=VLOOKUP(L47,'Standards Female'!E$64:J$75,4,FALSE),'Standards Female'!H$63,IF(I47&lt;=VLOOKUP(L47,'Standards Female'!E$64:J$75,5,FALSE),'Standards Female'!I$63,IF(I47&lt;=VLOOKUP(L47,'Standards Male'!E$64:J$75,6,FALSE),'Standards Female'!J$63,'Standards Female'!J$63)))))</f>
        <v>#N/A</v>
      </c>
    </row>
    <row r="48" spans="1:15" ht="14.35" x14ac:dyDescent="0.5">
      <c r="A48" s="401">
        <v>4</v>
      </c>
      <c r="B48" s="397" t="s">
        <v>144</v>
      </c>
      <c r="C48" s="88" t="e">
        <f t="shared" si="1"/>
        <v>#N/A</v>
      </c>
      <c r="D48" s="89" t="e">
        <f t="shared" si="2"/>
        <v>#N/A</v>
      </c>
      <c r="E48" s="96">
        <v>10</v>
      </c>
      <c r="G48" s="87">
        <v>46</v>
      </c>
      <c r="H48" s="397"/>
      <c r="I48" s="406">
        <v>5.3321759259259256E-2</v>
      </c>
      <c r="J48" s="101"/>
      <c r="K48" s="102">
        <f t="shared" si="0"/>
        <v>1.0664351851851852E-2</v>
      </c>
      <c r="L48" s="245" t="e">
        <f>VLOOKUP(H48,Ages!A$1:J$166,10,FALSE)</f>
        <v>#N/A</v>
      </c>
      <c r="M48" s="348" t="e">
        <f>IF(I48&lt;=VLOOKUP(L48,'Standards Female'!E$64:J$75,2,FALSE),'Standards Female'!F$63,IF(I48&lt;=VLOOKUP(L48,'Standards Female'!E$64:J$75,3,FALSE),'Standards Female'!G$63,IF(I48&lt;=VLOOKUP(L48,'Standards Female'!E$64:J$75,4,FALSE),'Standards Female'!H$63,IF(I48&lt;=VLOOKUP(L48,'Standards Female'!E$64:J$75,5,FALSE),'Standards Female'!I$63,IF(I48&lt;=VLOOKUP(L48,'Standards Male'!E$64:J$75,6,FALSE),'Standards Female'!J$63,'Standards Female'!J$63)))))</f>
        <v>#N/A</v>
      </c>
    </row>
    <row r="49" spans="2:8" x14ac:dyDescent="0.35">
      <c r="B49" s="21"/>
    </row>
    <row r="56" spans="2:8" x14ac:dyDescent="0.35">
      <c r="B56" s="21"/>
      <c r="H56" s="137"/>
    </row>
    <row r="57" spans="2:8" x14ac:dyDescent="0.35">
      <c r="B57" s="21"/>
      <c r="H57" s="137"/>
    </row>
    <row r="58" spans="2:8" x14ac:dyDescent="0.35">
      <c r="B58" s="21"/>
      <c r="H58" s="137"/>
    </row>
    <row r="63" spans="2:8" x14ac:dyDescent="0.35">
      <c r="B63" s="21"/>
      <c r="H63" s="137"/>
    </row>
    <row r="67" spans="2:8" x14ac:dyDescent="0.35">
      <c r="B67" s="21"/>
      <c r="H67" s="137"/>
    </row>
    <row r="68" spans="2:8" x14ac:dyDescent="0.35">
      <c r="B68" s="21"/>
      <c r="H68" s="137"/>
    </row>
    <row r="69" spans="2:8" x14ac:dyDescent="0.35">
      <c r="B69" s="21"/>
      <c r="H69" s="137"/>
    </row>
    <row r="70" spans="2:8" x14ac:dyDescent="0.35">
      <c r="B70" s="21"/>
      <c r="H70" s="137"/>
    </row>
    <row r="71" spans="2:8" ht="12.7" x14ac:dyDescent="0.4">
      <c r="B71" s="8"/>
      <c r="H71" s="7"/>
    </row>
    <row r="72" spans="2:8" x14ac:dyDescent="0.35">
      <c r="B72" s="21"/>
      <c r="H72" s="137"/>
    </row>
    <row r="73" spans="2:8" ht="12.7" x14ac:dyDescent="0.4">
      <c r="B73" s="8"/>
      <c r="H73" s="7"/>
    </row>
    <row r="74" spans="2:8" ht="12.7" x14ac:dyDescent="0.4">
      <c r="B74"/>
      <c r="H74" s="26"/>
    </row>
    <row r="75" spans="2:8" ht="12.7" x14ac:dyDescent="0.4">
      <c r="B75"/>
      <c r="H75" s="26"/>
    </row>
    <row r="76" spans="2:8" ht="12.7" x14ac:dyDescent="0.4">
      <c r="B76"/>
      <c r="H76" s="26"/>
    </row>
    <row r="77" spans="2:8" ht="12.7" x14ac:dyDescent="0.4">
      <c r="B77"/>
      <c r="H77" s="26"/>
    </row>
    <row r="78" spans="2:8" ht="12.7" x14ac:dyDescent="0.4">
      <c r="B78"/>
      <c r="H78" s="26"/>
    </row>
    <row r="79" spans="2:8" ht="12.7" x14ac:dyDescent="0.4">
      <c r="B79"/>
      <c r="H79" s="26"/>
    </row>
    <row r="80" spans="2:8" ht="12.7" x14ac:dyDescent="0.4">
      <c r="B80"/>
      <c r="H80" s="26"/>
    </row>
    <row r="81" spans="2:8" ht="12.7" x14ac:dyDescent="0.4">
      <c r="B81"/>
      <c r="H81" s="26"/>
    </row>
    <row r="82" spans="2:8" ht="12.7" x14ac:dyDescent="0.4">
      <c r="B82"/>
      <c r="H82" s="26"/>
    </row>
    <row r="83" spans="2:8" ht="12.7" x14ac:dyDescent="0.4">
      <c r="B83"/>
      <c r="H83" s="26"/>
    </row>
    <row r="84" spans="2:8" ht="12.7" x14ac:dyDescent="0.4">
      <c r="B84"/>
      <c r="H84" s="26"/>
    </row>
    <row r="85" spans="2:8" ht="12.7" x14ac:dyDescent="0.4">
      <c r="B85"/>
      <c r="H85" s="26"/>
    </row>
    <row r="86" spans="2:8" ht="12.7" x14ac:dyDescent="0.4">
      <c r="B86"/>
      <c r="H86" s="26"/>
    </row>
    <row r="87" spans="2:8" ht="12.7" x14ac:dyDescent="0.4">
      <c r="B87"/>
      <c r="H87" s="26"/>
    </row>
    <row r="88" spans="2:8" ht="12.7" x14ac:dyDescent="0.4">
      <c r="B88"/>
      <c r="H88" s="26"/>
    </row>
    <row r="89" spans="2:8" ht="12.7" x14ac:dyDescent="0.4">
      <c r="B89"/>
      <c r="H89" s="26"/>
    </row>
    <row r="90" spans="2:8" ht="12.7" x14ac:dyDescent="0.4">
      <c r="B90"/>
      <c r="H90" s="26"/>
    </row>
    <row r="91" spans="2:8" ht="12.7" x14ac:dyDescent="0.4">
      <c r="B91"/>
      <c r="H91" s="26"/>
    </row>
    <row r="92" spans="2:8" ht="12.7" x14ac:dyDescent="0.4">
      <c r="B92"/>
      <c r="H92" s="26"/>
    </row>
    <row r="93" spans="2:8" ht="12.7" x14ac:dyDescent="0.4">
      <c r="B93" s="3"/>
      <c r="H93" s="12"/>
    </row>
    <row r="94" spans="2:8" ht="12.7" x14ac:dyDescent="0.4">
      <c r="B94"/>
      <c r="H94" s="26"/>
    </row>
    <row r="95" spans="2:8" ht="12.7" x14ac:dyDescent="0.4">
      <c r="B95"/>
      <c r="H95" s="26"/>
    </row>
    <row r="96" spans="2:8" ht="12.7" x14ac:dyDescent="0.4">
      <c r="B96"/>
      <c r="H96" s="26"/>
    </row>
    <row r="97" spans="2:8" ht="12.7" x14ac:dyDescent="0.4">
      <c r="B97"/>
      <c r="H97" s="26"/>
    </row>
    <row r="98" spans="2:8" ht="12.7" x14ac:dyDescent="0.4">
      <c r="B98"/>
      <c r="H98" s="26"/>
    </row>
    <row r="99" spans="2:8" ht="12.7" x14ac:dyDescent="0.4">
      <c r="B99"/>
      <c r="H99" s="26"/>
    </row>
  </sheetData>
  <mergeCells count="1">
    <mergeCell ref="A1:E1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9E368-01A0-46A0-8381-F487D23393BE}">
  <sheetPr>
    <pageSetUpPr fitToPage="1"/>
  </sheetPr>
  <dimension ref="A1:U74"/>
  <sheetViews>
    <sheetView showGridLines="0" showZeros="0" topLeftCell="A57" workbookViewId="0">
      <selection activeCell="B16" sqref="B16"/>
    </sheetView>
  </sheetViews>
  <sheetFormatPr defaultColWidth="9.1171875" defaultRowHeight="14.35" customHeight="1" x14ac:dyDescent="0.5"/>
  <cols>
    <col min="1" max="1" width="4.3515625" style="206" bestFit="1" customWidth="1"/>
    <col min="2" max="2" width="18.87890625" style="211" customWidth="1"/>
    <col min="3" max="3" width="6.5859375" style="211" bestFit="1" customWidth="1"/>
    <col min="4" max="4" width="7.1171875" style="211" bestFit="1" customWidth="1"/>
    <col min="5" max="6" width="3.76171875" style="206" bestFit="1" customWidth="1"/>
    <col min="7" max="7" width="5.41015625" style="206" customWidth="1"/>
    <col min="8" max="9" width="3.76171875" style="206" bestFit="1" customWidth="1"/>
    <col min="10" max="10" width="4.234375" style="206" bestFit="1" customWidth="1"/>
    <col min="11" max="12" width="3.76171875" style="206" bestFit="1" customWidth="1"/>
    <col min="13" max="13" width="12.3515625" style="211" customWidth="1"/>
    <col min="14" max="15" width="2.76171875" style="211" bestFit="1" customWidth="1"/>
    <col min="16" max="16" width="40.87890625" style="211" bestFit="1" customWidth="1"/>
    <col min="17" max="20" width="2.76171875" style="211" bestFit="1" customWidth="1"/>
    <col min="21" max="16384" width="9.1171875" style="211"/>
  </cols>
  <sheetData>
    <row r="1" spans="1:21" ht="22" customHeight="1" thickBot="1" x14ac:dyDescent="0.55000000000000004">
      <c r="B1" s="207" t="s">
        <v>4</v>
      </c>
      <c r="C1" s="208"/>
      <c r="D1" s="209" t="s">
        <v>203</v>
      </c>
      <c r="F1" s="209"/>
      <c r="G1" s="210"/>
      <c r="H1" s="210"/>
      <c r="I1" s="210"/>
      <c r="J1" s="210"/>
      <c r="K1" s="210"/>
      <c r="L1" s="210"/>
    </row>
    <row r="2" spans="1:21" s="208" customFormat="1" ht="14.35" customHeight="1" thickBot="1" x14ac:dyDescent="0.55000000000000004">
      <c r="A2" s="212" t="s">
        <v>9</v>
      </c>
      <c r="B2" s="213" t="s">
        <v>8</v>
      </c>
      <c r="C2" s="213" t="s">
        <v>2</v>
      </c>
      <c r="D2" s="213" t="s">
        <v>3</v>
      </c>
      <c r="E2" s="213">
        <v>1</v>
      </c>
      <c r="F2" s="213">
        <v>2</v>
      </c>
      <c r="G2" s="213">
        <v>3</v>
      </c>
      <c r="H2" s="213">
        <v>4</v>
      </c>
      <c r="I2" s="213">
        <v>5</v>
      </c>
      <c r="J2" s="213">
        <v>6</v>
      </c>
      <c r="K2" s="213">
        <v>7</v>
      </c>
      <c r="L2" s="213">
        <v>8</v>
      </c>
      <c r="M2" s="213" t="s">
        <v>7</v>
      </c>
      <c r="N2" s="211"/>
      <c r="O2" s="211"/>
      <c r="P2" s="211"/>
      <c r="Q2" s="211"/>
      <c r="R2" s="211"/>
      <c r="S2" s="211"/>
      <c r="T2" s="211"/>
      <c r="U2" s="211"/>
    </row>
    <row r="3" spans="1:21" ht="15.7" x14ac:dyDescent="0.55000000000000004">
      <c r="A3" s="202">
        <v>1</v>
      </c>
      <c r="B3" s="220" t="s">
        <v>184</v>
      </c>
      <c r="C3" s="202">
        <f t="shared" ref="C3:C18" si="0">COUNTIF(E3:L3,"&gt;0")</f>
        <v>4</v>
      </c>
      <c r="D3" s="202" cm="1">
        <f t="array" ref="D3">SUM(LARGE(E3:L3,{1,2,3,4,5}))</f>
        <v>392</v>
      </c>
      <c r="E3" s="202">
        <f>IF(ISERROR(VLOOKUP(B3,'Race 1'!$H$3:$J$85,3,FALSE)),0,VLOOKUP(B3,'Race 1'!$H$3:$J$85,3,FALSE))</f>
        <v>99</v>
      </c>
      <c r="F3" s="202">
        <f>IF(ISERROR(VLOOKUP(B3,'Race 2'!$H$3:$J$85,3,FALSE)),0,VLOOKUP(B3,'Race 2'!$H$3:$J$85,3,FALSE))</f>
        <v>98</v>
      </c>
      <c r="G3" s="202">
        <f>IF(ISERROR(VLOOKUP(B3,'Race 3'!$H$3:$N$64,3,FALSE)),0,VLOOKUP(B3,'Race 3'!$H$3:$N$64,3,FALSE))</f>
        <v>98</v>
      </c>
      <c r="H3" s="202">
        <f>IF(ISERROR(VLOOKUP(B3,'Race 4'!$H$3:$J$61,3,FALSE)),0,VLOOKUP(B3,'Race 4'!$H$3:$J$61,3,FALSE))</f>
        <v>97</v>
      </c>
      <c r="I3" s="202">
        <f>IF(ISERROR(VLOOKUP(B3,'Race 5'!$H$3:$J$90,3,FALSE)),0,VLOOKUP(B3,'Race 5'!$H$3:$J$90,3,FALSE))</f>
        <v>0</v>
      </c>
      <c r="J3" s="202">
        <f>IF(ISERROR(VLOOKUP(B3,'Race 6'!$H$3:$J$77,3,FALSE)),0,VLOOKUP(B3,'Race 6'!$H$3:$J$77,3,FALSE))</f>
        <v>0</v>
      </c>
      <c r="K3" s="202">
        <f>IF(ISERROR(VLOOKUP(B3,'Race 7'!$H$3:$L$77,5,FALSE)),0,VLOOKUP(B3,'Race 7'!$H$3:$L$77,5,FALSE))</f>
        <v>0</v>
      </c>
      <c r="L3" s="202">
        <f>IF(ISERROR(VLOOKUP(B3,'Race 8'!$H$3:$J$68,3,FALSE)),0,VLOOKUP(B3,'Race 8'!$H$3:$J$68,3,FALSE))</f>
        <v>0</v>
      </c>
      <c r="M3" s="500">
        <v>1</v>
      </c>
      <c r="N3" s="211">
        <v>1</v>
      </c>
      <c r="P3" s="418" t="s">
        <v>532</v>
      </c>
    </row>
    <row r="4" spans="1:21" ht="15.7" x14ac:dyDescent="0.5">
      <c r="A4" s="202">
        <v>2</v>
      </c>
      <c r="B4" s="220" t="s">
        <v>44</v>
      </c>
      <c r="C4" s="202">
        <f t="shared" si="0"/>
        <v>4</v>
      </c>
      <c r="D4" s="202" cm="1">
        <f t="array" ref="D4">SUM(LARGE(E4:L4,{1,2,3,4,5}))</f>
        <v>386</v>
      </c>
      <c r="E4" s="202">
        <f>IF(ISERROR(VLOOKUP(B4,'Race 1'!$H$3:$J$85,3,FALSE)),0,VLOOKUP(B4,'Race 1'!$H$3:$J$85,3,FALSE))</f>
        <v>96</v>
      </c>
      <c r="F4" s="202">
        <f>IF(ISERROR(VLOOKUP(B4,'Race 2'!$H$3:$J$85,3,FALSE)),0,VLOOKUP(B4,'Race 2'!$H$3:$J$85,3,FALSE))</f>
        <v>97</v>
      </c>
      <c r="G4" s="202">
        <f>IF(ISERROR(VLOOKUP(B4,'Race 3'!$H$3:$N$64,3,FALSE)),0,VLOOKUP(B4,'Race 3'!$H$3:$N$64,3,FALSE))</f>
        <v>97</v>
      </c>
      <c r="H4" s="202">
        <f>IF(ISERROR(VLOOKUP(B4,'Race 4'!$H$3:$J$61,3,FALSE)),0,VLOOKUP(B4,'Race 4'!$H$3:$J$61,3,FALSE))</f>
        <v>96</v>
      </c>
      <c r="I4" s="202">
        <f>IF(ISERROR(VLOOKUP(B4,'Race 5'!$H$3:$J$90,3,FALSE)),0,VLOOKUP(B4,'Race 5'!$H$3:$J$90,3,FALSE))</f>
        <v>0</v>
      </c>
      <c r="J4" s="202">
        <f>IF(ISERROR(VLOOKUP(B4,'Race 6'!$H$3:$J$77,3,FALSE)),0,VLOOKUP(B4,'Race 6'!$H$3:$J$77,3,FALSE))</f>
        <v>0</v>
      </c>
      <c r="K4" s="202">
        <f>IF(ISERROR(VLOOKUP(B4,'Race 7'!$H$3:$L$77,5,FALSE)),0,VLOOKUP(B4,'Race 7'!$H$3:$L$77,5,FALSE))</f>
        <v>0</v>
      </c>
      <c r="L4" s="202">
        <f>IF(ISERROR(VLOOKUP(B4,'Race 8'!$H$3:$J$68,3,FALSE)),0,VLOOKUP(B4,'Race 8'!$H$3:$J$68,3,FALSE))</f>
        <v>0</v>
      </c>
      <c r="M4" s="500"/>
      <c r="N4" s="211">
        <v>1</v>
      </c>
      <c r="P4" s="419" t="s">
        <v>533</v>
      </c>
      <c r="Q4" s="225"/>
      <c r="R4" s="225"/>
      <c r="S4" s="225"/>
      <c r="T4" s="225"/>
      <c r="U4" s="225"/>
    </row>
    <row r="5" spans="1:21" x14ac:dyDescent="0.5">
      <c r="A5" s="202">
        <v>3</v>
      </c>
      <c r="B5" s="201" t="s">
        <v>80</v>
      </c>
      <c r="C5" s="202">
        <f t="shared" si="0"/>
        <v>3</v>
      </c>
      <c r="D5" s="202" cm="1">
        <f t="array" ref="D5">SUM(LARGE(E5:L5,{1,2,3,4,5}))</f>
        <v>299</v>
      </c>
      <c r="E5" s="202">
        <f>IF(ISERROR(VLOOKUP(B5,'Race 1'!$H$3:$J$85,3,FALSE)),0,VLOOKUP(B5,'Race 1'!$H$3:$J$85,3,FALSE))</f>
        <v>100</v>
      </c>
      <c r="F5" s="202">
        <f>IF(ISERROR(VLOOKUP(B5,'Race 2'!$H$3:$J$85,3,FALSE)),0,VLOOKUP(B5,'Race 2'!$H$3:$J$85,3,FALSE))</f>
        <v>100</v>
      </c>
      <c r="G5" s="202">
        <f>IF(ISERROR(VLOOKUP(B5,'Race 3'!$H$3:$N$64,3,FALSE)),0,VLOOKUP(B5,'Race 3'!$H$3:$N$64,3,FALSE))</f>
        <v>0</v>
      </c>
      <c r="H5" s="202">
        <f>IF(ISERROR(VLOOKUP(B5,'Race 4'!$H$3:$J$61,3,FALSE)),0,VLOOKUP(B5,'Race 4'!$H$3:$J$61,3,FALSE))</f>
        <v>99</v>
      </c>
      <c r="I5" s="202">
        <f>IF(ISERROR(VLOOKUP(B5,'Race 5'!$H$3:$J$90,3,FALSE)),0,VLOOKUP(B5,'Race 5'!$H$3:$J$90,3,FALSE))</f>
        <v>0</v>
      </c>
      <c r="J5" s="202">
        <f>IF(ISERROR(VLOOKUP(B5,'Race 6'!$H$3:$J$77,3,FALSE)),0,VLOOKUP(B5,'Race 6'!$H$3:$J$77,3,FALSE))</f>
        <v>0</v>
      </c>
      <c r="K5" s="202">
        <f>IF(ISERROR(VLOOKUP(B5,'Race 7'!$H$3:$L$77,5,FALSE)),0,VLOOKUP(B5,'Race 7'!$H$3:$L$77,5,FALSE))</f>
        <v>0</v>
      </c>
      <c r="L5" s="202">
        <f>IF(ISERROR(VLOOKUP(B5,'Race 8'!$H$3:$J$68,3,FALSE)),0,VLOOKUP(B5,'Race 8'!$H$3:$J$68,3,FALSE))</f>
        <v>0</v>
      </c>
      <c r="M5" s="500"/>
      <c r="N5" s="211">
        <v>1</v>
      </c>
    </row>
    <row r="6" spans="1:21" x14ac:dyDescent="0.5">
      <c r="A6" s="202">
        <v>4</v>
      </c>
      <c r="B6" s="201" t="s">
        <v>38</v>
      </c>
      <c r="C6" s="202">
        <f t="shared" si="0"/>
        <v>3</v>
      </c>
      <c r="D6" s="202" cm="1">
        <f t="array" ref="D6">SUM(LARGE(E6:L6,{1,2,3,4,5}))</f>
        <v>297</v>
      </c>
      <c r="E6" s="202">
        <f>IF(ISERROR(VLOOKUP(B6,'Race 1'!$H$3:$J$85,3,FALSE)),0,VLOOKUP(B6,'Race 1'!$H$3:$J$85,3,FALSE))</f>
        <v>0</v>
      </c>
      <c r="F6" s="202">
        <f>IF(ISERROR(VLOOKUP(B6,'Race 2'!$H$3:$J$85,3,FALSE)),0,VLOOKUP(B6,'Race 2'!$H$3:$J$85,3,FALSE))</f>
        <v>99</v>
      </c>
      <c r="G6" s="202">
        <f>IF(ISERROR(VLOOKUP(B6,'Race 3'!$H$3:$N$64,3,FALSE)),0,VLOOKUP(B6,'Race 3'!$H$3:$N$64,3,FALSE))</f>
        <v>100</v>
      </c>
      <c r="H6" s="202">
        <f>IF(ISERROR(VLOOKUP(B6,'Race 4'!$H$3:$J$61,3,FALSE)),0,VLOOKUP(B6,'Race 4'!$H$3:$J$61,3,FALSE))</f>
        <v>98</v>
      </c>
      <c r="I6" s="202">
        <f>IF(ISERROR(VLOOKUP(B6,'Race 5'!$H$3:$J$90,3,FALSE)),0,VLOOKUP(B6,'Race 5'!$H$3:$J$90,3,FALSE))</f>
        <v>0</v>
      </c>
      <c r="J6" s="202">
        <f>IF(ISERROR(VLOOKUP(B6,'Race 6'!$H$3:$J$77,3,FALSE)),0,VLOOKUP(B6,'Race 6'!$H$3:$J$77,3,FALSE))</f>
        <v>0</v>
      </c>
      <c r="K6" s="202">
        <f>IF(ISERROR(VLOOKUP(B6,'Race 7'!$H$3:$L$77,5,FALSE)),0,VLOOKUP(B6,'Race 7'!$H$3:$L$77,5,FALSE))</f>
        <v>0</v>
      </c>
      <c r="L6" s="202">
        <f>IF(ISERROR(VLOOKUP(B6,'Race 8'!$H$3:$J$68,3,FALSE)),0,VLOOKUP(B6,'Race 8'!$H$3:$J$68,3,FALSE))</f>
        <v>0</v>
      </c>
      <c r="M6" s="500"/>
      <c r="N6" s="211">
        <v>1</v>
      </c>
    </row>
    <row r="7" spans="1:21" x14ac:dyDescent="0.5">
      <c r="A7" s="202">
        <v>5</v>
      </c>
      <c r="B7" s="201" t="s">
        <v>160</v>
      </c>
      <c r="C7" s="202">
        <f t="shared" si="0"/>
        <v>3</v>
      </c>
      <c r="D7" s="202" cm="1">
        <f t="array" ref="D7">SUM(LARGE(E7:L7,{1,2,3,4,5}))</f>
        <v>289</v>
      </c>
      <c r="E7" s="202">
        <f>IF(ISERROR(VLOOKUP(B7,'Race 1'!$H$3:$J$85,3,FALSE)),0,VLOOKUP(B7,'Race 1'!$H$3:$J$85,3,FALSE))</f>
        <v>97</v>
      </c>
      <c r="F7" s="202">
        <f>IF(ISERROR(VLOOKUP(B7,'Race 2'!$H$3:$J$85,3,FALSE)),0,VLOOKUP(B7,'Race 2'!$H$3:$J$85,3,FALSE))</f>
        <v>96</v>
      </c>
      <c r="G7" s="202">
        <f>IF(ISERROR(VLOOKUP(B7,'Race 3'!$H$3:$N$64,3,FALSE)),0,VLOOKUP(B7,'Race 3'!$H$3:$N$64,3,FALSE))</f>
        <v>96</v>
      </c>
      <c r="H7" s="202">
        <f>IF(ISERROR(VLOOKUP(B7,'Race 4'!$H$3:$J$61,3,FALSE)),0,VLOOKUP(B7,'Race 4'!$H$3:$J$61,3,FALSE))</f>
        <v>0</v>
      </c>
      <c r="I7" s="202">
        <f>IF(ISERROR(VLOOKUP(B7,'Race 5'!$H$3:$J$90,3,FALSE)),0,VLOOKUP(B7,'Race 5'!$H$3:$J$90,3,FALSE))</f>
        <v>0</v>
      </c>
      <c r="J7" s="202">
        <f>IF(ISERROR(VLOOKUP(B7,'Race 6'!$H$3:$J$77,3,FALSE)),0,VLOOKUP(B7,'Race 6'!$H$3:$J$77,3,FALSE))</f>
        <v>0</v>
      </c>
      <c r="K7" s="202">
        <f>IF(ISERROR(VLOOKUP(B7,'Race 7'!$H$3:$L$77,5,FALSE)),0,VLOOKUP(B7,'Race 7'!$H$3:$L$77,5,FALSE))</f>
        <v>0</v>
      </c>
      <c r="L7" s="202">
        <f>IF(ISERROR(VLOOKUP(B7,'Race 8'!$H$3:$J$68,3,FALSE)),0,VLOOKUP(B7,'Race 8'!$H$3:$J$68,3,FALSE))</f>
        <v>0</v>
      </c>
      <c r="M7" s="500"/>
      <c r="N7" s="211">
        <v>1</v>
      </c>
    </row>
    <row r="8" spans="1:21" x14ac:dyDescent="0.5">
      <c r="A8" s="202">
        <v>6</v>
      </c>
      <c r="B8" s="220" t="s">
        <v>496</v>
      </c>
      <c r="C8" s="202">
        <f t="shared" si="0"/>
        <v>3</v>
      </c>
      <c r="D8" s="202" cm="1">
        <f t="array" ref="D8">SUM(LARGE(E8:L8,{1,2,3,4,5}))</f>
        <v>279</v>
      </c>
      <c r="E8" s="202">
        <f>IF(ISERROR(VLOOKUP(B8,'Race 1'!$H$3:$J$85,3,FALSE)),0,VLOOKUP(B8,'Race 1'!$H$3:$J$85,3,FALSE))</f>
        <v>95</v>
      </c>
      <c r="F8" s="202">
        <f>IF(ISERROR(VLOOKUP(B8,'Race 2'!$H$3:$J$85,3,FALSE)),0,VLOOKUP(B8,'Race 2'!$H$3:$J$85,3,FALSE))</f>
        <v>0</v>
      </c>
      <c r="G8" s="202">
        <f>IF(ISERROR(VLOOKUP(B8,'Race 3'!$H$3:$N$64,3,FALSE)),0,VLOOKUP(B8,'Race 3'!$H$3:$N$64,3,FALSE))</f>
        <v>89</v>
      </c>
      <c r="H8" s="202">
        <f>IF(ISERROR(VLOOKUP(B8,'Race 4'!$H$3:$J$61,3,FALSE)),0,VLOOKUP(B8,'Race 4'!$H$3:$J$61,3,FALSE))</f>
        <v>95</v>
      </c>
      <c r="I8" s="202">
        <f>IF(ISERROR(VLOOKUP(B8,'Race 5'!$H$3:$J$90,3,FALSE)),0,VLOOKUP(B8,'Race 5'!$H$3:$J$90,3,FALSE))</f>
        <v>0</v>
      </c>
      <c r="J8" s="202">
        <f>IF(ISERROR(VLOOKUP(B8,'Race 6'!$H$3:$J$77,3,FALSE)),0,VLOOKUP(B8,'Race 6'!$H$3:$J$77,3,FALSE))</f>
        <v>0</v>
      </c>
      <c r="K8" s="202">
        <f>IF(ISERROR(VLOOKUP(B8,'Race 7'!$H$3:$L$77,5,FALSE)),0,VLOOKUP(B8,'Race 7'!$H$3:$L$77,5,FALSE))</f>
        <v>0</v>
      </c>
      <c r="L8" s="202">
        <f>IF(ISERROR(VLOOKUP(B8,'Race 8'!$H$3:$J$68,3,FALSE)),0,VLOOKUP(B8,'Race 8'!$H$3:$J$68,3,FALSE))</f>
        <v>0</v>
      </c>
      <c r="M8" s="500"/>
      <c r="N8" s="211">
        <v>1</v>
      </c>
    </row>
    <row r="9" spans="1:21" x14ac:dyDescent="0.5">
      <c r="A9" s="202">
        <v>7</v>
      </c>
      <c r="B9" s="201" t="s">
        <v>17</v>
      </c>
      <c r="C9" s="202">
        <f t="shared" si="0"/>
        <v>2</v>
      </c>
      <c r="D9" s="202" cm="1">
        <f t="array" ref="D9">SUM(LARGE(E9:L9,{1,2,3,4,5}))</f>
        <v>197</v>
      </c>
      <c r="E9" s="202">
        <f>IF(ISERROR(VLOOKUP(B9,'Race 1'!$H$3:$J$85,3,FALSE)),0,VLOOKUP(B9,'Race 1'!$H$3:$J$85,3,FALSE))</f>
        <v>98</v>
      </c>
      <c r="F9" s="202">
        <f>IF(ISERROR(VLOOKUP(B9,'Race 2'!$H$3:$J$85,3,FALSE)),0,VLOOKUP(B9,'Race 2'!$H$3:$J$85,3,FALSE))</f>
        <v>0</v>
      </c>
      <c r="G9" s="202">
        <f>IF(ISERROR(VLOOKUP(B9,'Race 3'!$H$3:$N$64,3,FALSE)),0,VLOOKUP(B9,'Race 3'!$H$3:$N$64,3,FALSE))</f>
        <v>99</v>
      </c>
      <c r="H9" s="202">
        <f>IF(ISERROR(VLOOKUP(B9,'Race 4'!$H$3:$J$61,3,FALSE)),0,VLOOKUP(B9,'Race 4'!$H$3:$J$61,3,FALSE))</f>
        <v>0</v>
      </c>
      <c r="I9" s="202">
        <f>IF(ISERROR(VLOOKUP(B9,'Race 5'!$H$3:$J$90,3,FALSE)),0,VLOOKUP(B9,'Race 5'!$H$3:$J$90,3,FALSE))</f>
        <v>0</v>
      </c>
      <c r="J9" s="202">
        <f>IF(ISERROR(VLOOKUP(B9,'Race 6'!$H$3:$J$77,3,FALSE)),0,VLOOKUP(B9,'Race 6'!$H$3:$J$77,3,FALSE))</f>
        <v>0</v>
      </c>
      <c r="K9" s="202">
        <f>IF(ISERROR(VLOOKUP(B9,'Race 7'!$H$3:$L$77,5,FALSE)),0,VLOOKUP(B9,'Race 7'!$H$3:$L$77,5,FALSE))</f>
        <v>0</v>
      </c>
      <c r="L9" s="202">
        <f>IF(ISERROR(VLOOKUP(B9,'Race 8'!$H$3:$J$68,3,FALSE)),0,VLOOKUP(B9,'Race 8'!$H$3:$J$68,3,FALSE))</f>
        <v>0</v>
      </c>
      <c r="M9" s="500"/>
      <c r="N9" s="211">
        <v>1</v>
      </c>
    </row>
    <row r="10" spans="1:21" ht="14.7" thickBot="1" x14ac:dyDescent="0.55000000000000004">
      <c r="A10" s="214">
        <v>8</v>
      </c>
      <c r="B10" s="215" t="s">
        <v>151</v>
      </c>
      <c r="C10" s="214">
        <f t="shared" si="0"/>
        <v>1</v>
      </c>
      <c r="D10" s="214" cm="1">
        <f t="array" ref="D10">SUM(LARGE(E10:L10,{1,2,3,4,5}))</f>
        <v>100</v>
      </c>
      <c r="E10" s="214">
        <f>IF(ISERROR(VLOOKUP(B10,'Race 1'!$H$3:$J$85,3,FALSE)),0,VLOOKUP(B10,'Race 1'!$H$3:$J$85,3,FALSE))</f>
        <v>0</v>
      </c>
      <c r="F10" s="214">
        <f>IF(ISERROR(VLOOKUP(B10,'Race 2'!$H$3:$J$85,3,FALSE)),0,VLOOKUP(B10,'Race 2'!$H$3:$J$85,3,FALSE))</f>
        <v>0</v>
      </c>
      <c r="G10" s="214">
        <f>IF(ISERROR(VLOOKUP(B10,'Race 3'!$H$3:$N$64,3,FALSE)),0,VLOOKUP(B10,'Race 3'!$H$3:$N$64,3,FALSE))</f>
        <v>0</v>
      </c>
      <c r="H10" s="214">
        <f>IF(ISERROR(VLOOKUP(B10,'Race 4'!$H$3:$J$61,3,FALSE)),0,VLOOKUP(B10,'Race 4'!$H$3:$J$61,3,FALSE))</f>
        <v>100</v>
      </c>
      <c r="I10" s="214">
        <f>IF(ISERROR(VLOOKUP(B10,'Race 5'!$H$3:$J$90,3,FALSE)),0,VLOOKUP(B10,'Race 5'!$H$3:$J$90,3,FALSE))</f>
        <v>0</v>
      </c>
      <c r="J10" s="214">
        <f>IF(ISERROR(VLOOKUP(B10,'Race 6'!$H$3:$J$77,3,FALSE)),0,VLOOKUP(B10,'Race 6'!$H$3:$J$77,3,FALSE))</f>
        <v>0</v>
      </c>
      <c r="K10" s="214">
        <f>IF(ISERROR(VLOOKUP(B10,'Race 7'!$H$3:$L$77,5,FALSE)),0,VLOOKUP(B10,'Race 7'!$H$3:$L$77,5,FALSE))</f>
        <v>0</v>
      </c>
      <c r="L10" s="214">
        <f>IF(ISERROR(VLOOKUP(B10,'Race 8'!$H$3:$J$68,3,FALSE)),0,VLOOKUP(B10,'Race 8'!$H$3:$J$68,3,FALSE))</f>
        <v>0</v>
      </c>
      <c r="M10" s="501"/>
      <c r="N10" s="211">
        <v>1</v>
      </c>
    </row>
    <row r="11" spans="1:21" ht="14.35" customHeight="1" x14ac:dyDescent="0.5">
      <c r="A11" s="202">
        <v>1</v>
      </c>
      <c r="B11" s="211" t="s">
        <v>29</v>
      </c>
      <c r="C11" s="202">
        <f t="shared" si="0"/>
        <v>4</v>
      </c>
      <c r="D11" s="202" cm="1">
        <f t="array" ref="D11">SUM(LARGE(E11:L11,{1,2,3,4,5}))</f>
        <v>367</v>
      </c>
      <c r="E11" s="202">
        <f>IF(ISERROR(VLOOKUP(B11,'Race 1'!$H$3:$J$85,3,FALSE)),0,VLOOKUP(B11,'Race 1'!$H$3:$J$85,3,FALSE))</f>
        <v>92</v>
      </c>
      <c r="F11" s="202">
        <f>IF(ISERROR(VLOOKUP(B11,'Race 2'!$H$3:$J$85,3,FALSE)),0,VLOOKUP(B11,'Race 2'!$H$3:$J$85,3,FALSE))</f>
        <v>91</v>
      </c>
      <c r="G11" s="202">
        <f>IF(ISERROR(VLOOKUP(B11,'Race 3'!$H$3:$N$64,3,FALSE)),0,VLOOKUP(B11,'Race 3'!$H$3:$N$64,3,FALSE))</f>
        <v>92</v>
      </c>
      <c r="H11" s="202">
        <f>IF(ISERROR(VLOOKUP(B11,'Race 4'!$H$3:$J$61,3,FALSE)),0,VLOOKUP(B11,'Race 4'!$H$3:$J$61,3,FALSE))</f>
        <v>92</v>
      </c>
      <c r="I11" s="202">
        <f>IF(ISERROR(VLOOKUP(B11,'Race 5'!$H$3:$J$90,3,FALSE)),0,VLOOKUP(B11,'Race 5'!$H$3:$J$90,3,FALSE))</f>
        <v>0</v>
      </c>
      <c r="J11" s="202">
        <f>IF(ISERROR(VLOOKUP(B11,'Race 6'!$H$3:$J$77,3,FALSE)),0,VLOOKUP(B11,'Race 6'!$H$3:$J$77,3,FALSE))</f>
        <v>0</v>
      </c>
      <c r="K11" s="202">
        <f>IF(ISERROR(VLOOKUP(B11,'Race 7'!$H$3:$L$77,5,FALSE)),0,VLOOKUP(B11,'Race 7'!$H$3:$L$77,5,FALSE))</f>
        <v>0</v>
      </c>
      <c r="L11" s="202">
        <f>IF(ISERROR(VLOOKUP(B11,'Race 8'!$H$3:$J$68,3,FALSE)),0,VLOOKUP(B11,'Race 8'!$H$3:$J$68,3,FALSE))</f>
        <v>0</v>
      </c>
      <c r="M11" s="500">
        <v>2</v>
      </c>
      <c r="N11" s="211">
        <v>2</v>
      </c>
    </row>
    <row r="12" spans="1:21" ht="14.35" customHeight="1" x14ac:dyDescent="0.5">
      <c r="A12" s="202">
        <v>2</v>
      </c>
      <c r="B12" s="222" t="s">
        <v>162</v>
      </c>
      <c r="C12" s="202">
        <f t="shared" si="0"/>
        <v>4</v>
      </c>
      <c r="D12" s="202" cm="1">
        <f t="array" ref="D12">SUM(LARGE(E12:L12,{1,2,3,4,5}))</f>
        <v>295</v>
      </c>
      <c r="E12" s="202">
        <f>IF(ISERROR(VLOOKUP(B12,'Race 1'!$H$3:$J$85,3,FALSE)),0,VLOOKUP(B12,'Race 1'!$H$3:$J$85,3,FALSE))</f>
        <v>59</v>
      </c>
      <c r="F12" s="202">
        <f>IF(ISERROR(VLOOKUP(B12,'Race 2'!$H$3:$J$85,3,FALSE)),0,VLOOKUP(B12,'Race 2'!$H$3:$J$85,3,FALSE))</f>
        <v>88</v>
      </c>
      <c r="G12" s="202">
        <f>IF(ISERROR(VLOOKUP(B12,'Race 3'!$H$3:$N$64,3,FALSE)),0,VLOOKUP(B12,'Race 3'!$H$3:$N$64,3,FALSE))</f>
        <v>60</v>
      </c>
      <c r="H12" s="202">
        <f>IF(ISERROR(VLOOKUP(B12,'Race 4'!$H$3:$J$61,3,FALSE)),0,VLOOKUP(B12,'Race 4'!$H$3:$J$61,3,FALSE))</f>
        <v>88</v>
      </c>
      <c r="I12" s="202">
        <f>IF(ISERROR(VLOOKUP(B12,'Race 5'!$H$3:$J$90,3,FALSE)),0,VLOOKUP(B12,'Race 5'!$H$3:$J$90,3,FALSE))</f>
        <v>0</v>
      </c>
      <c r="J12" s="202">
        <f>IF(ISERROR(VLOOKUP(B12,'Race 6'!$H$3:$J$77,3,FALSE)),0,VLOOKUP(B12,'Race 6'!$H$3:$J$77,3,FALSE))</f>
        <v>0</v>
      </c>
      <c r="K12" s="202">
        <f>IF(ISERROR(VLOOKUP(B12,'Race 7'!$H$3:$L$77,5,FALSE)),0,VLOOKUP(B12,'Race 7'!$H$3:$L$77,5,FALSE))</f>
        <v>0</v>
      </c>
      <c r="L12" s="202">
        <f>IF(ISERROR(VLOOKUP(B12,'Race 8'!$H$3:$J$68,3,FALSE)),0,VLOOKUP(B12,'Race 8'!$H$3:$J$68,3,FALSE))</f>
        <v>0</v>
      </c>
      <c r="M12" s="500"/>
      <c r="N12" s="211">
        <v>2</v>
      </c>
    </row>
    <row r="13" spans="1:21" ht="14.35" customHeight="1" x14ac:dyDescent="0.5">
      <c r="A13" s="202">
        <v>3</v>
      </c>
      <c r="B13" s="221" t="s">
        <v>197</v>
      </c>
      <c r="C13" s="202">
        <f t="shared" si="0"/>
        <v>3</v>
      </c>
      <c r="D13" s="202" cm="1">
        <f t="array" ref="D13">SUM(LARGE(E13:L13,{1,2,3,4,5}))</f>
        <v>283</v>
      </c>
      <c r="E13" s="202">
        <f>IF(ISERROR(VLOOKUP(B13,'Race 1'!$H$3:$J$85,3,FALSE)),0,VLOOKUP(B13,'Race 1'!$H$3:$J$85,3,FALSE))</f>
        <v>93</v>
      </c>
      <c r="F13" s="202">
        <f>IF(ISERROR(VLOOKUP(B13,'Race 2'!$H$3:$J$85,3,FALSE)),0,VLOOKUP(B13,'Race 2'!$H$3:$J$85,3,FALSE))</f>
        <v>95</v>
      </c>
      <c r="G13" s="202">
        <f>IF(ISERROR(VLOOKUP(B13,'Race 3'!$H$3:$N$64,3,FALSE)),0,VLOOKUP(B13,'Race 3'!$H$3:$N$64,3,FALSE))</f>
        <v>95</v>
      </c>
      <c r="H13" s="202">
        <f>IF(ISERROR(VLOOKUP(B13,'Race 4'!$H$3:$J$61,3,FALSE)),0,VLOOKUP(B13,'Race 4'!$H$3:$J$61,3,FALSE))</f>
        <v>0</v>
      </c>
      <c r="I13" s="202">
        <f>IF(ISERROR(VLOOKUP(B13,'Race 5'!$H$3:$J$90,3,FALSE)),0,VLOOKUP(B13,'Race 5'!$H$3:$J$90,3,FALSE))</f>
        <v>0</v>
      </c>
      <c r="J13" s="202">
        <f>IF(ISERROR(VLOOKUP(B13,'Race 6'!$H$3:$J$77,3,FALSE)),0,VLOOKUP(B13,'Race 6'!$H$3:$J$77,3,FALSE))</f>
        <v>0</v>
      </c>
      <c r="K13" s="202">
        <f>IF(ISERROR(VLOOKUP(B13,'Race 7'!$H$3:$L$77,5,FALSE)),0,VLOOKUP(B13,'Race 7'!$H$3:$L$77,5,FALSE))</f>
        <v>0</v>
      </c>
      <c r="L13" s="202">
        <f>IF(ISERROR(VLOOKUP(B13,'Race 8'!$H$3:$J$68,3,FALSE)),0,VLOOKUP(B13,'Race 8'!$H$3:$J$68,3,FALSE))</f>
        <v>0</v>
      </c>
      <c r="M13" s="500"/>
      <c r="N13" s="211">
        <v>2</v>
      </c>
    </row>
    <row r="14" spans="1:21" ht="14.35" customHeight="1" x14ac:dyDescent="0.5">
      <c r="A14" s="202">
        <v>4</v>
      </c>
      <c r="B14" s="221" t="s">
        <v>106</v>
      </c>
      <c r="C14" s="202">
        <f t="shared" si="0"/>
        <v>3</v>
      </c>
      <c r="D14" s="202" cm="1">
        <f t="array" ref="D14">SUM(LARGE(E14:L14,{1,2,3,4,5}))</f>
        <v>279</v>
      </c>
      <c r="E14" s="202">
        <f>IF(ISERROR(VLOOKUP(B14,'Race 1'!$H$3:$J$85,3,FALSE)),0,VLOOKUP(B14,'Race 1'!$H$3:$J$85,3,FALSE))</f>
        <v>94</v>
      </c>
      <c r="F14" s="202">
        <f>IF(ISERROR(VLOOKUP(B14,'Race 2'!$H$3:$J$85,3,FALSE)),0,VLOOKUP(B14,'Race 2'!$H$3:$J$85,3,FALSE))</f>
        <v>94</v>
      </c>
      <c r="G14" s="202">
        <f>IF(ISERROR(VLOOKUP(B14,'Race 3'!$H$3:$N$64,3,FALSE)),0,VLOOKUP(B14,'Race 3'!$H$3:$N$64,3,FALSE))</f>
        <v>0</v>
      </c>
      <c r="H14" s="202">
        <f>IF(ISERROR(VLOOKUP(B14,'Race 4'!$H$3:$J$61,3,FALSE)),0,VLOOKUP(B14,'Race 4'!$H$3:$J$61,3,FALSE))</f>
        <v>91</v>
      </c>
      <c r="I14" s="202">
        <f>IF(ISERROR(VLOOKUP(B14,'Race 5'!$H$3:$J$90,3,FALSE)),0,VLOOKUP(B14,'Race 5'!$H$3:$J$90,3,FALSE))</f>
        <v>0</v>
      </c>
      <c r="J14" s="202">
        <f>IF(ISERROR(VLOOKUP(B14,'Race 6'!$H$3:$J$77,3,FALSE)),0,VLOOKUP(B14,'Race 6'!$H$3:$J$77,3,FALSE))</f>
        <v>0</v>
      </c>
      <c r="K14" s="202">
        <f>IF(ISERROR(VLOOKUP(B14,'Race 7'!$H$3:$L$77,5,FALSE)),0,VLOOKUP(B14,'Race 7'!$H$3:$L$77,5,FALSE))</f>
        <v>0</v>
      </c>
      <c r="L14" s="202">
        <f>IF(ISERROR(VLOOKUP(B14,'Race 8'!$H$3:$J$68,3,FALSE)),0,VLOOKUP(B14,'Race 8'!$H$3:$J$68,3,FALSE))</f>
        <v>0</v>
      </c>
      <c r="M14" s="500"/>
      <c r="N14" s="211">
        <v>2</v>
      </c>
    </row>
    <row r="15" spans="1:21" ht="14.35" customHeight="1" x14ac:dyDescent="0.5">
      <c r="A15" s="202">
        <v>5</v>
      </c>
      <c r="B15" s="221" t="s">
        <v>110</v>
      </c>
      <c r="C15" s="202">
        <f t="shared" si="0"/>
        <v>2</v>
      </c>
      <c r="D15" s="202" cm="1">
        <f t="array" ref="D15">SUM(LARGE(E15:L15,{1,2,3,4,5}))</f>
        <v>186</v>
      </c>
      <c r="E15" s="202">
        <f>IF(ISERROR(VLOOKUP(B15,'Race 1'!$H$3:$J$85,3,FALSE)),0,VLOOKUP(B15,'Race 1'!$H$3:$J$85,3,FALSE))</f>
        <v>0</v>
      </c>
      <c r="F15" s="202">
        <f>IF(ISERROR(VLOOKUP(B15,'Race 2'!$H$3:$J$85,3,FALSE)),0,VLOOKUP(B15,'Race 2'!$H$3:$J$85,3,FALSE))</f>
        <v>92</v>
      </c>
      <c r="G15" s="202">
        <f>IF(ISERROR(VLOOKUP(B15,'Race 3'!$H$3:$N$64,3,FALSE)),0,VLOOKUP(B15,'Race 3'!$H$3:$N$64,3,FALSE))</f>
        <v>94</v>
      </c>
      <c r="H15" s="202">
        <f>IF(ISERROR(VLOOKUP(B15,'Race 4'!$H$3:$J$61,3,FALSE)),0,VLOOKUP(B15,'Race 4'!$H$3:$J$61,3,FALSE))</f>
        <v>0</v>
      </c>
      <c r="I15" s="202">
        <f>IF(ISERROR(VLOOKUP(B15,'Race 5'!$H$3:$J$90,3,FALSE)),0,VLOOKUP(B15,'Race 5'!$H$3:$J$90,3,FALSE))</f>
        <v>0</v>
      </c>
      <c r="J15" s="202">
        <f>IF(ISERROR(VLOOKUP(B15,'Race 6'!$H$3:$J$77,3,FALSE)),0,VLOOKUP(B15,'Race 6'!$H$3:$J$77,3,FALSE))</f>
        <v>0</v>
      </c>
      <c r="K15" s="202">
        <f>IF(ISERROR(VLOOKUP(B15,'Race 7'!$H$3:$L$77,5,FALSE)),0,VLOOKUP(B15,'Race 7'!$H$3:$L$77,5,FALSE))</f>
        <v>0</v>
      </c>
      <c r="L15" s="202">
        <f>IF(ISERROR(VLOOKUP(B15,'Race 8'!$H$3:$J$68,3,FALSE)),0,VLOOKUP(B15,'Race 8'!$H$3:$J$68,3,FALSE))</f>
        <v>0</v>
      </c>
      <c r="M15" s="500"/>
      <c r="N15" s="211">
        <v>2</v>
      </c>
    </row>
    <row r="16" spans="1:21" ht="14.35" customHeight="1" x14ac:dyDescent="0.5">
      <c r="A16" s="202">
        <v>6</v>
      </c>
      <c r="B16" s="201" t="s">
        <v>27</v>
      </c>
      <c r="C16" s="202">
        <f t="shared" si="0"/>
        <v>2</v>
      </c>
      <c r="D16" s="202" cm="1">
        <f t="array" ref="D16">SUM(LARGE(E16:L16,{1,2,3,4,5}))</f>
        <v>186</v>
      </c>
      <c r="E16" s="202">
        <f>IF(ISERROR(VLOOKUP(B16,'Race 1'!$H$3:$J$85,3,FALSE)),0,VLOOKUP(B16,'Race 1'!$H$3:$J$85,3,FALSE))</f>
        <v>0</v>
      </c>
      <c r="F16" s="202">
        <f>IF(ISERROR(VLOOKUP(B16,'Race 2'!$H$3:$J$85,3,FALSE)),0,VLOOKUP(B16,'Race 2'!$H$3:$J$85,3,FALSE))</f>
        <v>0</v>
      </c>
      <c r="G16" s="202">
        <f>IF(ISERROR(VLOOKUP(B16,'Race 3'!$H$3:$N$64,3,FALSE)),0,VLOOKUP(B16,'Race 3'!$H$3:$N$64,3,FALSE))</f>
        <v>93</v>
      </c>
      <c r="H16" s="202">
        <f>IF(ISERROR(VLOOKUP(B16,'Race 4'!$H$3:$J$61,3,FALSE)),0,VLOOKUP(B16,'Race 4'!$H$3:$J$61,3,FALSE))</f>
        <v>93</v>
      </c>
      <c r="I16" s="202">
        <f>IF(ISERROR(VLOOKUP(B16,'Race 5'!$H$3:$J$90,3,FALSE)),0,VLOOKUP(B16,'Race 5'!$H$3:$J$90,3,FALSE))</f>
        <v>0</v>
      </c>
      <c r="J16" s="202">
        <f>IF(ISERROR(VLOOKUP(B16,'Race 6'!$H$3:$J$77,3,FALSE)),0,VLOOKUP(B16,'Race 6'!$H$3:$J$77,3,FALSE))</f>
        <v>0</v>
      </c>
      <c r="K16" s="202">
        <f>IF(ISERROR(VLOOKUP(B16,'Race 7'!$H$3:$L$77,5,FALSE)),0,VLOOKUP(B16,'Race 7'!$H$3:$L$77,5,FALSE))</f>
        <v>0</v>
      </c>
      <c r="L16" s="202">
        <f>IF(ISERROR(VLOOKUP(B16,'Race 8'!$H$3:$J$68,3,FALSE)),0,VLOOKUP(B16,'Race 8'!$H$3:$J$68,3,FALSE))</f>
        <v>0</v>
      </c>
      <c r="M16" s="500"/>
      <c r="N16" s="211">
        <v>2</v>
      </c>
    </row>
    <row r="17" spans="1:17" ht="14.35" customHeight="1" x14ac:dyDescent="0.5">
      <c r="A17" s="202">
        <v>7</v>
      </c>
      <c r="B17" s="220" t="s">
        <v>159</v>
      </c>
      <c r="C17" s="202">
        <f t="shared" si="0"/>
        <v>2</v>
      </c>
      <c r="D17" s="202" cm="1">
        <f t="array" ref="D17">SUM(LARGE(E17:L17,{1,2,3,4,5}))</f>
        <v>184</v>
      </c>
      <c r="E17" s="202">
        <f>IF(ISERROR(VLOOKUP(B17,'Race 1'!$H$3:$J$85,3,FALSE)),0,VLOOKUP(B17,'Race 1'!$H$3:$J$85,3,FALSE))</f>
        <v>0</v>
      </c>
      <c r="F17" s="202">
        <f>IF(ISERROR(VLOOKUP(B17,'Race 2'!$H$3:$J$85,3,FALSE)),0,VLOOKUP(B17,'Race 2'!$H$3:$J$85,3,FALSE))</f>
        <v>93</v>
      </c>
      <c r="G17" s="202">
        <f>IF(ISERROR(VLOOKUP(B17,'Race 3'!$H$3:$N$64,3,FALSE)),0,VLOOKUP(B17,'Race 3'!$H$3:$N$64,3,FALSE))</f>
        <v>91</v>
      </c>
      <c r="H17" s="202">
        <f>IF(ISERROR(VLOOKUP(B17,'Race 4'!$H$3:$J$61,3,FALSE)),0,VLOOKUP(B17,'Race 4'!$H$3:$J$61,3,FALSE))</f>
        <v>0</v>
      </c>
      <c r="I17" s="202">
        <f>IF(ISERROR(VLOOKUP(B17,'Race 5'!$H$3:$J$90,3,FALSE)),0,VLOOKUP(B17,'Race 5'!$H$3:$J$90,3,FALSE))</f>
        <v>0</v>
      </c>
      <c r="J17" s="202">
        <f>IF(ISERROR(VLOOKUP(B17,'Race 6'!$H$3:$J$77,3,FALSE)),0,VLOOKUP(B17,'Race 6'!$H$3:$J$77,3,FALSE))</f>
        <v>0</v>
      </c>
      <c r="K17" s="202">
        <f>IF(ISERROR(VLOOKUP(B17,'Race 7'!$H$3:$L$77,5,FALSE)),0,VLOOKUP(B17,'Race 7'!$H$3:$L$77,5,FALSE))</f>
        <v>0</v>
      </c>
      <c r="L17" s="202">
        <f>IF(ISERROR(VLOOKUP(B17,'Race 8'!$H$3:$J$68,3,FALSE)),0,VLOOKUP(B17,'Race 8'!$H$3:$J$68,3,FALSE))</f>
        <v>0</v>
      </c>
      <c r="M17" s="500"/>
      <c r="N17" s="211">
        <v>2</v>
      </c>
    </row>
    <row r="18" spans="1:17" ht="14.35" customHeight="1" thickBot="1" x14ac:dyDescent="0.55000000000000004">
      <c r="A18" s="202">
        <v>8</v>
      </c>
      <c r="B18" s="201" t="s">
        <v>118</v>
      </c>
      <c r="C18" s="202">
        <f t="shared" si="0"/>
        <v>1</v>
      </c>
      <c r="D18" s="202" cm="1">
        <f t="array" ref="D18">SUM(LARGE(E18:L18,{1,2,3,4,5}))</f>
        <v>94</v>
      </c>
      <c r="E18" s="202">
        <f>IF(ISERROR(VLOOKUP(B18,'Race 1'!$H$3:$J$85,3,FALSE)),0,VLOOKUP(B18,'Race 1'!$H$3:$J$85,3,FALSE))</f>
        <v>0</v>
      </c>
      <c r="F18" s="202">
        <f>IF(ISERROR(VLOOKUP(B18,'Race 2'!$H$3:$J$85,3,FALSE)),0,VLOOKUP(B18,'Race 2'!$H$3:$J$85,3,FALSE))</f>
        <v>0</v>
      </c>
      <c r="G18" s="202">
        <f>IF(ISERROR(VLOOKUP(B18,'Race 3'!$H$3:$N$64,3,FALSE)),0,VLOOKUP(B18,'Race 3'!$H$3:$N$64,3,FALSE))</f>
        <v>0</v>
      </c>
      <c r="H18" s="202">
        <f>IF(ISERROR(VLOOKUP(B18,'Race 4'!$H$3:$J$61,3,FALSE)),0,VLOOKUP(B18,'Race 4'!$H$3:$J$61,3,FALSE))</f>
        <v>94</v>
      </c>
      <c r="I18" s="202">
        <f>IF(ISERROR(VLOOKUP(B18,'Race 5'!$H$3:$J$90,3,FALSE)),0,VLOOKUP(B18,'Race 5'!$H$3:$J$90,3,FALSE))</f>
        <v>0</v>
      </c>
      <c r="J18" s="202">
        <f>IF(ISERROR(VLOOKUP(B18,'Race 6'!$H$3:$J$77,3,FALSE)),0,VLOOKUP(B18,'Race 6'!$H$3:$J$77,3,FALSE))</f>
        <v>0</v>
      </c>
      <c r="K18" s="202">
        <f>IF(ISERROR(VLOOKUP(B18,'Race 7'!$H$3:$L$77,5,FALSE)),0,VLOOKUP(B18,'Race 7'!$H$3:$L$77,5,FALSE))</f>
        <v>0</v>
      </c>
      <c r="L18" s="202">
        <f>IF(ISERROR(VLOOKUP(B18,'Race 8'!$H$3:$J$68,3,FALSE)),0,VLOOKUP(B18,'Race 8'!$H$3:$J$68,3,FALSE))</f>
        <v>0</v>
      </c>
      <c r="M18" s="500"/>
      <c r="N18" s="211">
        <v>2</v>
      </c>
    </row>
    <row r="19" spans="1:17" x14ac:dyDescent="0.5">
      <c r="A19" s="216">
        <v>1</v>
      </c>
      <c r="B19" s="416" t="s">
        <v>176</v>
      </c>
      <c r="C19" s="216">
        <f t="shared" ref="C19:C34" si="1">COUNTIF(E19:L19,"&gt;0")</f>
        <v>4</v>
      </c>
      <c r="D19" s="216" cm="1">
        <f t="array" ref="D19">SUM(LARGE(E19:L19,{1,2,3,4,5}))</f>
        <v>350</v>
      </c>
      <c r="E19" s="216">
        <f>IF(ISERROR(VLOOKUP(B19,'Race 1'!$H$3:$J$85,3,FALSE)),0,VLOOKUP(B19,'Race 1'!$H$3:$J$85,3,FALSE))</f>
        <v>90</v>
      </c>
      <c r="F19" s="216">
        <f>IF(ISERROR(VLOOKUP(B19,'Race 2'!$H$3:$J$85,3,FALSE)),0,VLOOKUP(B19,'Race 2'!$H$3:$J$85,3,FALSE))</f>
        <v>90</v>
      </c>
      <c r="G19" s="216">
        <f>IF(ISERROR(VLOOKUP(B19,'Race 3'!$H$3:$N$64,3,FALSE)),0,VLOOKUP(B19,'Race 3'!$H$3:$N$64,3,FALSE))</f>
        <v>84</v>
      </c>
      <c r="H19" s="216">
        <f>IF(ISERROR(VLOOKUP(B19,'Race 4'!$H$3:$J$61,3,FALSE)),0,VLOOKUP(B19,'Race 4'!$H$3:$J$61,3,FALSE))</f>
        <v>86</v>
      </c>
      <c r="I19" s="216">
        <f>IF(ISERROR(VLOOKUP(B19,'Race 5'!$H$3:$J$90,3,FALSE)),0,VLOOKUP(B19,'Race 5'!$H$3:$J$90,3,FALSE))</f>
        <v>0</v>
      </c>
      <c r="J19" s="216">
        <f>IF(ISERROR(VLOOKUP(B19,'Race 6'!$H$3:$J$77,3,FALSE)),0,VLOOKUP(B19,'Race 6'!$H$3:$J$77,3,FALSE))</f>
        <v>0</v>
      </c>
      <c r="K19" s="216">
        <f>IF(ISERROR(VLOOKUP(B19,'Race 7'!$H$3:$L$77,5,FALSE)),0,VLOOKUP(B19,'Race 7'!$H$3:$L$77,5,FALSE))</f>
        <v>0</v>
      </c>
      <c r="L19" s="216">
        <f>IF(ISERROR(VLOOKUP(B19,'Race 8'!$H$3:$J$68,3,FALSE)),0,VLOOKUP(B19,'Race 8'!$H$3:$J$68,3,FALSE))</f>
        <v>0</v>
      </c>
      <c r="M19" s="502">
        <v>3</v>
      </c>
      <c r="N19" s="211">
        <v>3</v>
      </c>
    </row>
    <row r="20" spans="1:17" x14ac:dyDescent="0.5">
      <c r="A20" s="202">
        <v>2</v>
      </c>
      <c r="B20" s="221" t="s">
        <v>167</v>
      </c>
      <c r="C20" s="202">
        <f t="shared" si="1"/>
        <v>3</v>
      </c>
      <c r="D20" s="202" cm="1">
        <f t="array" ref="D20">SUM(LARGE(E20:L20,{1,2,3,4,5}))</f>
        <v>267</v>
      </c>
      <c r="E20" s="202">
        <f>IF(ISERROR(VLOOKUP(B20,'Race 1'!$H$3:$J$85,3,FALSE)),0,VLOOKUP(B20,'Race 1'!$H$3:$J$85,3,FALSE))</f>
        <v>91</v>
      </c>
      <c r="F20" s="202">
        <f>IF(ISERROR(VLOOKUP(B20,'Race 2'!$H$3:$J$85,3,FALSE)),0,VLOOKUP(B20,'Race 2'!$H$3:$J$85,3,FALSE))</f>
        <v>0</v>
      </c>
      <c r="G20" s="202">
        <f>IF(ISERROR(VLOOKUP(B20,'Race 3'!$H$3:$N$64,3,FALSE)),0,VLOOKUP(B20,'Race 3'!$H$3:$N$64,3,FALSE))</f>
        <v>86</v>
      </c>
      <c r="H20" s="202">
        <f>IF(ISERROR(VLOOKUP(B20,'Race 4'!$H$3:$J$61,3,FALSE)),0,VLOOKUP(B20,'Race 4'!$H$3:$J$61,3,FALSE))</f>
        <v>90</v>
      </c>
      <c r="I20" s="202">
        <f>IF(ISERROR(VLOOKUP(B20,'Race 5'!$H$3:$J$90,3,FALSE)),0,VLOOKUP(B20,'Race 5'!$H$3:$J$90,3,FALSE))</f>
        <v>0</v>
      </c>
      <c r="J20" s="202">
        <f>IF(ISERROR(VLOOKUP(B20,'Race 6'!$H$3:$J$77,3,FALSE)),0,VLOOKUP(B20,'Race 6'!$H$3:$J$77,3,FALSE))</f>
        <v>0</v>
      </c>
      <c r="K20" s="202">
        <f>IF(ISERROR(VLOOKUP(B20,'Race 7'!$H$3:$L$77,5,FALSE)),0,VLOOKUP(B20,'Race 7'!$H$3:$L$77,5,FALSE))</f>
        <v>0</v>
      </c>
      <c r="L20" s="202">
        <f>IF(ISERROR(VLOOKUP(B20,'Race 8'!$H$3:$J$68,3,FALSE)),0,VLOOKUP(B20,'Race 8'!$H$3:$J$68,3,FALSE))</f>
        <v>0</v>
      </c>
      <c r="M20" s="500"/>
      <c r="N20" s="211">
        <v>3</v>
      </c>
    </row>
    <row r="21" spans="1:17" x14ac:dyDescent="0.5">
      <c r="A21" s="202">
        <v>3</v>
      </c>
      <c r="B21" s="220" t="s">
        <v>156</v>
      </c>
      <c r="C21" s="202">
        <f t="shared" si="1"/>
        <v>3</v>
      </c>
      <c r="D21" s="202" cm="1">
        <f t="array" ref="D21">SUM(LARGE(E21:L21,{1,2,3,4,5}))</f>
        <v>262</v>
      </c>
      <c r="E21" s="202">
        <f>IF(ISERROR(VLOOKUP(B21,'Race 1'!$H$3:$J$85,3,FALSE)),0,VLOOKUP(B21,'Race 1'!$H$3:$J$85,3,FALSE))</f>
        <v>88</v>
      </c>
      <c r="F21" s="202">
        <f>IF(ISERROR(VLOOKUP(B21,'Race 2'!$H$3:$J$85,3,FALSE)),0,VLOOKUP(B21,'Race 2'!$H$3:$J$85,3,FALSE))</f>
        <v>89</v>
      </c>
      <c r="G21" s="202">
        <f>IF(ISERROR(VLOOKUP(B21,'Race 3'!$H$3:$N$64,3,FALSE)),0,VLOOKUP(B21,'Race 3'!$H$3:$N$64,3,FALSE))</f>
        <v>0</v>
      </c>
      <c r="H21" s="202">
        <f>IF(ISERROR(VLOOKUP(B21,'Race 4'!$H$3:$J$61,3,FALSE)),0,VLOOKUP(B21,'Race 4'!$H$3:$J$61,3,FALSE))</f>
        <v>85</v>
      </c>
      <c r="I21" s="202">
        <f>IF(ISERROR(VLOOKUP(B21,'Race 5'!$H$3:$J$90,3,FALSE)),0,VLOOKUP(B21,'Race 5'!$H$3:$J$90,3,FALSE))</f>
        <v>0</v>
      </c>
      <c r="J21" s="202">
        <f>IF(ISERROR(VLOOKUP(B21,'Race 6'!$H$3:$J$77,3,FALSE)),0,VLOOKUP(B21,'Race 6'!$H$3:$J$77,3,FALSE))</f>
        <v>0</v>
      </c>
      <c r="K21" s="202">
        <f>IF(ISERROR(VLOOKUP(B21,'Race 7'!$H$3:$L$77,5,FALSE)),0,VLOOKUP(B21,'Race 7'!$H$3:$L$77,5,FALSE))</f>
        <v>0</v>
      </c>
      <c r="L21" s="202">
        <f>IF(ISERROR(VLOOKUP(B21,'Race 8'!$H$3:$J$68,3,FALSE)),0,VLOOKUP(B21,'Race 8'!$H$3:$J$68,3,FALSE))</f>
        <v>0</v>
      </c>
      <c r="M21" s="500"/>
      <c r="N21" s="211">
        <v>3</v>
      </c>
    </row>
    <row r="22" spans="1:17" x14ac:dyDescent="0.5">
      <c r="A22" s="202">
        <v>4</v>
      </c>
      <c r="B22" s="220" t="s">
        <v>74</v>
      </c>
      <c r="C22" s="202">
        <f t="shared" si="1"/>
        <v>3</v>
      </c>
      <c r="D22" s="202" cm="1">
        <f t="array" ref="D22">SUM(LARGE(E22:L22,{1,2,3,4,5}))</f>
        <v>259</v>
      </c>
      <c r="E22" s="202">
        <f>IF(ISERROR(VLOOKUP(B22,'Race 1'!$H$3:$J$85,3,FALSE)),0,VLOOKUP(B22,'Race 1'!$H$3:$J$85,3,FALSE))</f>
        <v>87</v>
      </c>
      <c r="F22" s="202">
        <f>IF(ISERROR(VLOOKUP(B22,'Race 2'!$H$3:$J$85,3,FALSE)),0,VLOOKUP(B22,'Race 2'!$H$3:$J$85,3,FALSE))</f>
        <v>84</v>
      </c>
      <c r="G22" s="202">
        <f>IF(ISERROR(VLOOKUP(B22,'Race 3'!$H$3:$N$64,3,FALSE)),0,VLOOKUP(B22,'Race 3'!$H$3:$N$64,3,FALSE))</f>
        <v>88</v>
      </c>
      <c r="H22" s="202">
        <f>IF(ISERROR(VLOOKUP(B22,'Race 4'!$H$3:$J$61,3,FALSE)),0,VLOOKUP(B22,'Race 4'!$H$3:$J$61,3,FALSE))</f>
        <v>0</v>
      </c>
      <c r="I22" s="202">
        <f>IF(ISERROR(VLOOKUP(B22,'Race 5'!$H$3:$J$90,3,FALSE)),0,VLOOKUP(B22,'Race 5'!$H$3:$J$90,3,FALSE))</f>
        <v>0</v>
      </c>
      <c r="J22" s="202">
        <f>IF(ISERROR(VLOOKUP(B22,'Race 6'!$H$3:$J$77,3,FALSE)),0,VLOOKUP(B22,'Race 6'!$H$3:$J$77,3,FALSE))</f>
        <v>0</v>
      </c>
      <c r="K22" s="202">
        <f>IF(ISERROR(VLOOKUP(B22,'Race 7'!$H$3:$L$77,5,FALSE)),0,VLOOKUP(B22,'Race 7'!$H$3:$L$77,5,FALSE))</f>
        <v>0</v>
      </c>
      <c r="L22" s="202">
        <f>IF(ISERROR(VLOOKUP(B22,'Race 8'!$H$3:$J$68,3,FALSE)),0,VLOOKUP(B22,'Race 8'!$H$3:$J$68,3,FALSE))</f>
        <v>0</v>
      </c>
      <c r="M22" s="500"/>
      <c r="N22" s="211">
        <v>3</v>
      </c>
      <c r="Q22" s="1"/>
    </row>
    <row r="23" spans="1:17" x14ac:dyDescent="0.5">
      <c r="A23" s="202">
        <v>5</v>
      </c>
      <c r="B23" s="211" t="s">
        <v>163</v>
      </c>
      <c r="C23" s="202">
        <f t="shared" si="1"/>
        <v>3</v>
      </c>
      <c r="D23" s="202" cm="1">
        <f t="array" ref="D23">SUM(LARGE(E23:L23,{1,2,3,4,5}))</f>
        <v>258</v>
      </c>
      <c r="E23" s="202">
        <f>IF(ISERROR(VLOOKUP(B23,'Race 1'!$H$3:$J$85,3,FALSE)),0,VLOOKUP(B23,'Race 1'!$H$3:$J$85,3,FALSE))</f>
        <v>86</v>
      </c>
      <c r="F23" s="202">
        <f>IF(ISERROR(VLOOKUP(B23,'Race 2'!$H$3:$J$85,3,FALSE)),0,VLOOKUP(B23,'Race 2'!$H$3:$J$85,3,FALSE))</f>
        <v>0</v>
      </c>
      <c r="G23" s="202">
        <f>IF(ISERROR(VLOOKUP(B23,'Race 3'!$H$3:$N$64,3,FALSE)),0,VLOOKUP(B23,'Race 3'!$H$3:$N$64,3,FALSE))</f>
        <v>90</v>
      </c>
      <c r="H23" s="202">
        <f>IF(ISERROR(VLOOKUP(B23,'Race 4'!$H$3:$J$61,3,FALSE)),0,VLOOKUP(B23,'Race 4'!$H$3:$J$61,3,FALSE))</f>
        <v>82</v>
      </c>
      <c r="I23" s="202">
        <f>IF(ISERROR(VLOOKUP(B23,'Race 5'!$H$3:$J$90,3,FALSE)),0,VLOOKUP(B23,'Race 5'!$H$3:$J$90,3,FALSE))</f>
        <v>0</v>
      </c>
      <c r="J23" s="202">
        <f>IF(ISERROR(VLOOKUP(B23,'Race 6'!$H$3:$J$77,3,FALSE)),0,VLOOKUP(B23,'Race 6'!$H$3:$J$77,3,FALSE))</f>
        <v>0</v>
      </c>
      <c r="K23" s="202">
        <f>IF(ISERROR(VLOOKUP(B23,'Race 7'!$H$3:$L$77,5,FALSE)),0,VLOOKUP(B23,'Race 7'!$H$3:$L$77,5,FALSE))</f>
        <v>0</v>
      </c>
      <c r="L23" s="202">
        <f>IF(ISERROR(VLOOKUP(B23,'Race 8'!$H$3:$J$68,3,FALSE)),0,VLOOKUP(B23,'Race 8'!$H$3:$J$68,3,FALSE))</f>
        <v>0</v>
      </c>
      <c r="M23" s="500"/>
      <c r="N23" s="211">
        <v>3</v>
      </c>
      <c r="Q23" s="1"/>
    </row>
    <row r="24" spans="1:17" x14ac:dyDescent="0.5">
      <c r="A24" s="202">
        <v>6</v>
      </c>
      <c r="B24" s="220" t="s">
        <v>175</v>
      </c>
      <c r="C24" s="202">
        <f t="shared" si="1"/>
        <v>3</v>
      </c>
      <c r="D24" s="202" cm="1">
        <f t="array" ref="D24">SUM(LARGE(E24:L24,{1,2,3,4,5}))</f>
        <v>247</v>
      </c>
      <c r="E24" s="202">
        <f>IF(ISERROR(VLOOKUP(B24,'Race 1'!$H$3:$J$85,3,FALSE)),0,VLOOKUP(B24,'Race 1'!$H$3:$J$85,3,FALSE))</f>
        <v>89</v>
      </c>
      <c r="F24" s="202">
        <f>IF(ISERROR(VLOOKUP(B24,'Race 2'!$H$3:$J$85,3,FALSE)),0,VLOOKUP(B24,'Race 2'!$H$3:$J$85,3,FALSE))</f>
        <v>74</v>
      </c>
      <c r="G24" s="202">
        <f>IF(ISERROR(VLOOKUP(B24,'Race 3'!$H$3:$N$64,3,FALSE)),0,VLOOKUP(B24,'Race 3'!$H$3:$N$64,3,FALSE))</f>
        <v>0</v>
      </c>
      <c r="H24" s="202">
        <f>IF(ISERROR(VLOOKUP(B24,'Race 4'!$H$3:$J$61,3,FALSE)),0,VLOOKUP(B24,'Race 4'!$H$3:$J$61,3,FALSE))</f>
        <v>84</v>
      </c>
      <c r="I24" s="202">
        <f>IF(ISERROR(VLOOKUP(B24,'Race 5'!$H$3:$J$90,3,FALSE)),0,VLOOKUP(B24,'Race 5'!$H$3:$J$90,3,FALSE))</f>
        <v>0</v>
      </c>
      <c r="J24" s="202">
        <f>IF(ISERROR(VLOOKUP(B24,'Race 6'!$H$3:$J$77,3,FALSE)),0,VLOOKUP(B24,'Race 6'!$H$3:$J$77,3,FALSE))</f>
        <v>0</v>
      </c>
      <c r="K24" s="202">
        <f>IF(ISERROR(VLOOKUP(B24,'Race 7'!$H$3:$L$77,5,FALSE)),0,VLOOKUP(B24,'Race 7'!$H$3:$L$77,5,FALSE))</f>
        <v>0</v>
      </c>
      <c r="L24" s="202">
        <f>IF(ISERROR(VLOOKUP(B24,'Race 8'!$H$3:$J$68,3,FALSE)),0,VLOOKUP(B24,'Race 8'!$H$3:$J$68,3,FALSE))</f>
        <v>0</v>
      </c>
      <c r="M24" s="500"/>
      <c r="N24" s="211">
        <v>3</v>
      </c>
      <c r="Q24" s="1"/>
    </row>
    <row r="25" spans="1:17" x14ac:dyDescent="0.5">
      <c r="A25" s="202">
        <v>7</v>
      </c>
      <c r="B25" s="220" t="s">
        <v>187</v>
      </c>
      <c r="C25" s="202">
        <f t="shared" si="1"/>
        <v>2</v>
      </c>
      <c r="D25" s="202" cm="1">
        <f t="array" ref="D25">SUM(LARGE(E25:L25,{1,2,3,4,5}))</f>
        <v>176</v>
      </c>
      <c r="E25" s="202">
        <f>IF(ISERROR(VLOOKUP(B25,'Race 1'!$H$3:$J$85,3,FALSE)),0,VLOOKUP(B25,'Race 1'!$H$3:$J$85,3,FALSE))</f>
        <v>0</v>
      </c>
      <c r="F25" s="202">
        <f>IF(ISERROR(VLOOKUP(B25,'Race 2'!$H$3:$J$85,3,FALSE)),0,VLOOKUP(B25,'Race 2'!$H$3:$J$85,3,FALSE))</f>
        <v>0</v>
      </c>
      <c r="G25" s="202">
        <f>IF(ISERROR(VLOOKUP(B25,'Race 3'!$H$3:$N$64,3,FALSE)),0,VLOOKUP(B25,'Race 3'!$H$3:$N$64,3,FALSE))</f>
        <v>87</v>
      </c>
      <c r="H25" s="202">
        <f>IF(ISERROR(VLOOKUP(B25,'Race 4'!$H$3:$J$61,3,FALSE)),0,VLOOKUP(B25,'Race 4'!$H$3:$J$61,3,FALSE))</f>
        <v>89</v>
      </c>
      <c r="I25" s="202">
        <f>IF(ISERROR(VLOOKUP(B25,'Race 5'!$H$3:$J$90,3,FALSE)),0,VLOOKUP(B25,'Race 5'!$H$3:$J$90,3,FALSE))</f>
        <v>0</v>
      </c>
      <c r="J25" s="202">
        <f>IF(ISERROR(VLOOKUP(B25,'Race 6'!$H$3:$J$77,3,FALSE)),0,VLOOKUP(B25,'Race 6'!$H$3:$J$77,3,FALSE))</f>
        <v>0</v>
      </c>
      <c r="K25" s="202">
        <f>IF(ISERROR(VLOOKUP(B25,'Race 7'!$H$3:$L$77,5,FALSE)),0,VLOOKUP(B25,'Race 7'!$H$3:$L$77,5,FALSE))</f>
        <v>0</v>
      </c>
      <c r="L25" s="202">
        <f>IF(ISERROR(VLOOKUP(B25,'Race 8'!$H$3:$J$68,3,FALSE)),0,VLOOKUP(B25,'Race 8'!$H$3:$J$68,3,FALSE))</f>
        <v>0</v>
      </c>
      <c r="M25" s="500"/>
      <c r="N25" s="211">
        <v>3</v>
      </c>
    </row>
    <row r="26" spans="1:17" ht="14.35" customHeight="1" thickBot="1" x14ac:dyDescent="0.55000000000000004">
      <c r="A26" s="214">
        <v>8</v>
      </c>
      <c r="B26" s="218" t="s">
        <v>58</v>
      </c>
      <c r="C26" s="214">
        <f t="shared" si="1"/>
        <v>1</v>
      </c>
      <c r="D26" s="214" cm="1">
        <f t="array" ref="D26">SUM(LARGE(E26:L26,{1,2,3,4,5}))</f>
        <v>85</v>
      </c>
      <c r="E26" s="214">
        <f>IF(ISERROR(VLOOKUP(B26,'Race 1'!$H$3:$J$85,3,FALSE)),0,VLOOKUP(B26,'Race 1'!$H$3:$J$85,3,FALSE))</f>
        <v>0</v>
      </c>
      <c r="F26" s="214">
        <f>IF(ISERROR(VLOOKUP(B26,'Race 2'!$H$3:$J$85,3,FALSE)),0,VLOOKUP(B26,'Race 2'!$H$3:$J$85,3,FALSE))</f>
        <v>0</v>
      </c>
      <c r="G26" s="214">
        <f>IF(ISERROR(VLOOKUP(B26,'Race 3'!$H$3:$N$64,3,FALSE)),0,VLOOKUP(B26,'Race 3'!$H$3:$N$64,3,FALSE))</f>
        <v>85</v>
      </c>
      <c r="H26" s="214">
        <f>IF(ISERROR(VLOOKUP(B26,'Race 4'!$H$3:$J$61,3,FALSE)),0,VLOOKUP(B26,'Race 4'!$H$3:$J$61,3,FALSE))</f>
        <v>0</v>
      </c>
      <c r="I26" s="214">
        <f>IF(ISERROR(VLOOKUP(B26,'Race 5'!$H$3:$J$90,3,FALSE)),0,VLOOKUP(B26,'Race 5'!$H$3:$J$90,3,FALSE))</f>
        <v>0</v>
      </c>
      <c r="J26" s="214">
        <f>IF(ISERROR(VLOOKUP(B26,'Race 6'!$H$3:$J$77,3,FALSE)),0,VLOOKUP(B26,'Race 6'!$H$3:$J$77,3,FALSE))</f>
        <v>0</v>
      </c>
      <c r="K26" s="214">
        <f>IF(ISERROR(VLOOKUP(B26,'Race 7'!$H$3:$L$77,5,FALSE)),0,VLOOKUP(B26,'Race 7'!$H$3:$L$77,5,FALSE))</f>
        <v>0</v>
      </c>
      <c r="L26" s="214">
        <f>IF(ISERROR(VLOOKUP(B26,'Race 8'!$H$3:$J$68,3,FALSE)),0,VLOOKUP(B26,'Race 8'!$H$3:$J$68,3,FALSE))</f>
        <v>0</v>
      </c>
      <c r="M26" s="501"/>
      <c r="N26" s="211">
        <v>3</v>
      </c>
    </row>
    <row r="27" spans="1:17" ht="14.35" customHeight="1" x14ac:dyDescent="0.5">
      <c r="A27" s="216">
        <v>1</v>
      </c>
      <c r="B27" s="416" t="s">
        <v>93</v>
      </c>
      <c r="C27" s="216">
        <f t="shared" si="1"/>
        <v>4</v>
      </c>
      <c r="D27" s="216" cm="1">
        <f t="array" ref="D27">SUM(LARGE(E27:L27,{1,2,3,4,5}))</f>
        <v>340</v>
      </c>
      <c r="E27" s="216">
        <f>IF(ISERROR(VLOOKUP(B27,'Race 1'!$H$3:$J$85,3,FALSE)),0,VLOOKUP(B27,'Race 1'!$H$3:$J$85,3,FALSE))</f>
        <v>85</v>
      </c>
      <c r="F27" s="216">
        <f>IF(ISERROR(VLOOKUP(B27,'Race 2'!$H$3:$J$85,3,FALSE)),0,VLOOKUP(B27,'Race 2'!$H$3:$J$85,3,FALSE))</f>
        <v>87</v>
      </c>
      <c r="G27" s="216">
        <f>IF(ISERROR(VLOOKUP(B27,'Race 3'!$H$3:$N$64,3,FALSE)),0,VLOOKUP(B27,'Race 3'!$H$3:$N$64,3,FALSE))</f>
        <v>81</v>
      </c>
      <c r="H27" s="216">
        <f>IF(ISERROR(VLOOKUP(B27,'Race 4'!$H$3:$J$61,3,FALSE)),0,VLOOKUP(B27,'Race 4'!$H$3:$J$61,3,FALSE))</f>
        <v>87</v>
      </c>
      <c r="I27" s="216">
        <f>IF(ISERROR(VLOOKUP(B27,'Race 5'!$H$3:$J$90,3,FALSE)),0,VLOOKUP(B27,'Race 5'!$H$3:$J$90,3,FALSE))</f>
        <v>0</v>
      </c>
      <c r="J27" s="216">
        <f>IF(ISERROR(VLOOKUP(B27,'Race 6'!$H$3:$J$77,3,FALSE)),0,VLOOKUP(B27,'Race 6'!$H$3:$J$77,3,FALSE))</f>
        <v>0</v>
      </c>
      <c r="K27" s="216">
        <f>IF(ISERROR(VLOOKUP(B27,'Race 7'!$H$3:$L$77,5,FALSE)),0,VLOOKUP(B27,'Race 7'!$H$3:$L$77,5,FALSE))</f>
        <v>0</v>
      </c>
      <c r="L27" s="216">
        <f>IF(ISERROR(VLOOKUP(B27,'Race 8'!$H$3:$J$68,3,FALSE)),0,VLOOKUP(B27,'Race 8'!$H$3:$J$68,3,FALSE))</f>
        <v>0</v>
      </c>
      <c r="M27" s="502">
        <v>4</v>
      </c>
      <c r="N27" s="211">
        <v>4</v>
      </c>
    </row>
    <row r="28" spans="1:17" ht="14.35" customHeight="1" x14ac:dyDescent="0.5">
      <c r="A28" s="202">
        <v>2</v>
      </c>
      <c r="B28" s="201" t="s">
        <v>169</v>
      </c>
      <c r="C28" s="202">
        <f t="shared" si="1"/>
        <v>4</v>
      </c>
      <c r="D28" s="202" cm="1">
        <f t="array" ref="D28">SUM(LARGE(E28:L28,{1,2,3,4,5}))</f>
        <v>335</v>
      </c>
      <c r="E28" s="202">
        <f>IF(ISERROR(VLOOKUP(B28,'Race 1'!$H$3:$J$85,3,FALSE)),0,VLOOKUP(B28,'Race 1'!$H$3:$J$85,3,FALSE))</f>
        <v>83</v>
      </c>
      <c r="F28" s="202">
        <f>IF(ISERROR(VLOOKUP(B28,'Race 2'!$H$3:$J$85,3,FALSE)),0,VLOOKUP(B28,'Race 2'!$H$3:$J$85,3,FALSE))</f>
        <v>86</v>
      </c>
      <c r="G28" s="202">
        <f>IF(ISERROR(VLOOKUP(B28,'Race 3'!$H$3:$N$64,3,FALSE)),0,VLOOKUP(B28,'Race 3'!$H$3:$N$64,3,FALSE))</f>
        <v>83</v>
      </c>
      <c r="H28" s="202">
        <f>IF(ISERROR(VLOOKUP(B28,'Race 4'!$H$3:$J$61,3,FALSE)),0,VLOOKUP(B28,'Race 4'!$H$3:$J$61,3,FALSE))</f>
        <v>83</v>
      </c>
      <c r="I28" s="202">
        <f>IF(ISERROR(VLOOKUP(B28,'Race 5'!$H$3:$J$90,3,FALSE)),0,VLOOKUP(B28,'Race 5'!$H$3:$J$90,3,FALSE))</f>
        <v>0</v>
      </c>
      <c r="J28" s="202">
        <f>IF(ISERROR(VLOOKUP(B28,'Race 6'!$H$3:$J$77,3,FALSE)),0,VLOOKUP(B28,'Race 6'!$H$3:$J$77,3,FALSE))</f>
        <v>0</v>
      </c>
      <c r="K28" s="202">
        <f>IF(ISERROR(VLOOKUP(B28,'Race 7'!$H$3:$L$77,5,FALSE)),0,VLOOKUP(B28,'Race 7'!$H$3:$L$77,5,FALSE))</f>
        <v>0</v>
      </c>
      <c r="L28" s="202">
        <f>IF(ISERROR(VLOOKUP(B28,'Race 8'!$H$3:$J$68,3,FALSE)),0,VLOOKUP(B28,'Race 8'!$H$3:$J$68,3,FALSE))</f>
        <v>0</v>
      </c>
      <c r="M28" s="500"/>
      <c r="N28" s="211">
        <v>4</v>
      </c>
    </row>
    <row r="29" spans="1:17" ht="14.35" customHeight="1" x14ac:dyDescent="0.5">
      <c r="A29" s="202">
        <v>3</v>
      </c>
      <c r="B29" s="201" t="s">
        <v>92</v>
      </c>
      <c r="C29" s="202">
        <f t="shared" si="1"/>
        <v>4</v>
      </c>
      <c r="D29" s="202" cm="1">
        <f t="array" ref="D29">SUM(LARGE(E29:L29,{1,2,3,4,5}))</f>
        <v>315</v>
      </c>
      <c r="E29" s="202">
        <f>IF(ISERROR(VLOOKUP(B29,'Race 1'!$H$3:$J$85,3,FALSE)),0,VLOOKUP(B29,'Race 1'!$H$3:$J$85,3,FALSE))</f>
        <v>79</v>
      </c>
      <c r="F29" s="202">
        <f>IF(ISERROR(VLOOKUP(B29,'Race 2'!$H$3:$J$85,3,FALSE)),0,VLOOKUP(B29,'Race 2'!$H$3:$J$85,3,FALSE))</f>
        <v>81</v>
      </c>
      <c r="G29" s="202">
        <f>IF(ISERROR(VLOOKUP(B29,'Race 3'!$H$3:$N$64,3,FALSE)),0,VLOOKUP(B29,'Race 3'!$H$3:$N$64,3,FALSE))</f>
        <v>77</v>
      </c>
      <c r="H29" s="202">
        <f>IF(ISERROR(VLOOKUP(B29,'Race 4'!$H$3:$J$61,3,FALSE)),0,VLOOKUP(B29,'Race 4'!$H$3:$J$61,3,FALSE))</f>
        <v>78</v>
      </c>
      <c r="I29" s="202">
        <f>IF(ISERROR(VLOOKUP(B29,'Race 5'!$H$3:$J$90,3,FALSE)),0,VLOOKUP(B29,'Race 5'!$H$3:$J$90,3,FALSE))</f>
        <v>0</v>
      </c>
      <c r="J29" s="202">
        <f>IF(ISERROR(VLOOKUP(B29,'Race 6'!$H$3:$J$77,3,FALSE)),0,VLOOKUP(B29,'Race 6'!$H$3:$J$77,3,FALSE))</f>
        <v>0</v>
      </c>
      <c r="K29" s="202">
        <f>IF(ISERROR(VLOOKUP(B29,'Race 7'!$H$3:$L$77,5,FALSE)),0,VLOOKUP(B29,'Race 7'!$H$3:$L$77,5,FALSE))</f>
        <v>0</v>
      </c>
      <c r="L29" s="202">
        <f>IF(ISERROR(VLOOKUP(B29,'Race 8'!$H$3:$J$68,3,FALSE)),0,VLOOKUP(B29,'Race 8'!$H$3:$J$68,3,FALSE))</f>
        <v>0</v>
      </c>
      <c r="M29" s="500"/>
      <c r="N29" s="211">
        <v>4</v>
      </c>
    </row>
    <row r="30" spans="1:17" ht="14.35" customHeight="1" x14ac:dyDescent="0.5">
      <c r="A30" s="202">
        <v>4</v>
      </c>
      <c r="B30" s="220" t="s">
        <v>154</v>
      </c>
      <c r="C30" s="202">
        <f t="shared" si="1"/>
        <v>3</v>
      </c>
      <c r="D30" s="202" cm="1">
        <f t="array" ref="D30">SUM(LARGE(E30:L30,{1,2,3,4,5}))</f>
        <v>245</v>
      </c>
      <c r="E30" s="202">
        <f>IF(ISERROR(VLOOKUP(B30,'Race 1'!$H$3:$J$85,3,FALSE)),0,VLOOKUP(B30,'Race 1'!$H$3:$J$85,3,FALSE))</f>
        <v>81</v>
      </c>
      <c r="F30" s="202">
        <f>IF(ISERROR(VLOOKUP(B30,'Race 2'!$H$3:$J$85,3,FALSE)),0,VLOOKUP(B30,'Race 2'!$H$3:$J$85,3,FALSE))</f>
        <v>85</v>
      </c>
      <c r="G30" s="202">
        <f>IF(ISERROR(VLOOKUP(B30,'Race 3'!$H$3:$N$64,3,FALSE)),0,VLOOKUP(B30,'Race 3'!$H$3:$N$64,3,FALSE))</f>
        <v>0</v>
      </c>
      <c r="H30" s="202">
        <f>IF(ISERROR(VLOOKUP(B30,'Race 4'!$H$3:$J$61,3,FALSE)),0,VLOOKUP(B30,'Race 4'!$H$3:$J$61,3,FALSE))</f>
        <v>79</v>
      </c>
      <c r="I30" s="202">
        <f>IF(ISERROR(VLOOKUP(B30,'Race 5'!$H$3:$J$90,3,FALSE)),0,VLOOKUP(B30,'Race 5'!$H$3:$J$90,3,FALSE))</f>
        <v>0</v>
      </c>
      <c r="J30" s="202">
        <f>IF(ISERROR(VLOOKUP(B30,'Race 6'!$H$3:$J$77,3,FALSE)),0,VLOOKUP(B30,'Race 6'!$H$3:$J$77,3,FALSE))</f>
        <v>0</v>
      </c>
      <c r="K30" s="202">
        <f>IF(ISERROR(VLOOKUP(B30,'Race 7'!$H$3:$L$77,5,FALSE)),0,VLOOKUP(B30,'Race 7'!$H$3:$L$77,5,FALSE))</f>
        <v>0</v>
      </c>
      <c r="L30" s="202">
        <f>IF(ISERROR(VLOOKUP(B30,'Race 8'!$H$3:$J$68,3,FALSE)),0,VLOOKUP(B30,'Race 8'!$H$3:$J$68,3,FALSE))</f>
        <v>0</v>
      </c>
      <c r="M30" s="500"/>
      <c r="N30" s="211">
        <v>4</v>
      </c>
    </row>
    <row r="31" spans="1:17" ht="14.35" customHeight="1" x14ac:dyDescent="0.5">
      <c r="A31" s="202">
        <v>5</v>
      </c>
      <c r="B31" s="220" t="s">
        <v>166</v>
      </c>
      <c r="C31" s="202">
        <f t="shared" si="1"/>
        <v>3</v>
      </c>
      <c r="D31" s="202" cm="1">
        <f t="array" ref="D31">SUM(LARGE(E31:L31,{1,2,3,4,5}))</f>
        <v>245</v>
      </c>
      <c r="E31" s="202">
        <f>IF(ISERROR(VLOOKUP(B31,'Race 1'!$H$3:$J$85,3,FALSE)),0,VLOOKUP(B31,'Race 1'!$H$3:$J$85,3,FALSE))</f>
        <v>82</v>
      </c>
      <c r="F31" s="202">
        <f>IF(ISERROR(VLOOKUP(B31,'Race 2'!$H$3:$J$85,3,FALSE)),0,VLOOKUP(B31,'Race 2'!$H$3:$J$85,3,FALSE))</f>
        <v>83</v>
      </c>
      <c r="G31" s="202">
        <f>IF(ISERROR(VLOOKUP(B31,'Race 3'!$H$3:$N$64,3,FALSE)),0,VLOOKUP(B31,'Race 3'!$H$3:$N$64,3,FALSE))</f>
        <v>0</v>
      </c>
      <c r="H31" s="202">
        <f>IF(ISERROR(VLOOKUP(B31,'Race 4'!$H$3:$J$61,3,FALSE)),0,VLOOKUP(B31,'Race 4'!$H$3:$J$61,3,FALSE))</f>
        <v>80</v>
      </c>
      <c r="I31" s="202">
        <f>IF(ISERROR(VLOOKUP(B31,'Race 5'!$H$3:$J$90,3,FALSE)),0,VLOOKUP(B31,'Race 5'!$H$3:$J$90,3,FALSE))</f>
        <v>0</v>
      </c>
      <c r="J31" s="202">
        <f>IF(ISERROR(VLOOKUP(B31,'Race 6'!$H$3:$J$77,3,FALSE)),0,VLOOKUP(B31,'Race 6'!$H$3:$J$77,3,FALSE))</f>
        <v>0</v>
      </c>
      <c r="K31" s="202">
        <f>IF(ISERROR(VLOOKUP(B31,'Race 7'!$H$3:$L$77,5,FALSE)),0,VLOOKUP(B31,'Race 7'!$H$3:$L$77,5,FALSE))</f>
        <v>0</v>
      </c>
      <c r="L31" s="202">
        <f>IF(ISERROR(VLOOKUP(B31,'Race 8'!$H$3:$J$68,3,FALSE)),0,VLOOKUP(B31,'Race 8'!$H$3:$J$68,3,FALSE))</f>
        <v>0</v>
      </c>
      <c r="M31" s="500"/>
      <c r="N31" s="211">
        <v>4</v>
      </c>
    </row>
    <row r="32" spans="1:17" ht="14.35" customHeight="1" x14ac:dyDescent="0.5">
      <c r="A32" s="202">
        <v>6</v>
      </c>
      <c r="B32" s="220" t="s">
        <v>484</v>
      </c>
      <c r="C32" s="202">
        <f t="shared" si="1"/>
        <v>2</v>
      </c>
      <c r="D32" s="202" cm="1">
        <f t="array" ref="D32">SUM(LARGE(E32:L32,{1,2,3,4,5}))</f>
        <v>166</v>
      </c>
      <c r="E32" s="202">
        <f>IF(ISERROR(VLOOKUP(B32,'Race 1'!$H$3:$J$85,3,FALSE)),0,VLOOKUP(B32,'Race 1'!$H$3:$J$85,3,FALSE))</f>
        <v>84</v>
      </c>
      <c r="F32" s="202">
        <f>IF(ISERROR(VLOOKUP(B32,'Race 2'!$H$3:$J$85,3,FALSE)),0,VLOOKUP(B32,'Race 2'!$H$3:$J$85,3,FALSE))</f>
        <v>82</v>
      </c>
      <c r="G32" s="202">
        <f>IF(ISERROR(VLOOKUP(B32,'Race 3'!$H$3:$N$64,3,FALSE)),0,VLOOKUP(B32,'Race 3'!$H$3:$N$64,3,FALSE))</f>
        <v>0</v>
      </c>
      <c r="H32" s="202">
        <f>IF(ISERROR(VLOOKUP(B32,'Race 4'!$H$3:$J$61,3,FALSE)),0,VLOOKUP(B32,'Race 4'!$H$3:$J$61,3,FALSE))</f>
        <v>0</v>
      </c>
      <c r="I32" s="202">
        <f>IF(ISERROR(VLOOKUP(B32,'Race 5'!$H$3:$J$90,3,FALSE)),0,VLOOKUP(B32,'Race 5'!$H$3:$J$90,3,FALSE))</f>
        <v>0</v>
      </c>
      <c r="J32" s="202">
        <f>IF(ISERROR(VLOOKUP(B32,'Race 6'!$H$3:$J$77,3,FALSE)),0,VLOOKUP(B32,'Race 6'!$H$3:$J$77,3,FALSE))</f>
        <v>0</v>
      </c>
      <c r="K32" s="202">
        <f>IF(ISERROR(VLOOKUP(B32,'Race 7'!$H$3:$L$77,5,FALSE)),0,VLOOKUP(B32,'Race 7'!$H$3:$L$77,5,FALSE))</f>
        <v>0</v>
      </c>
      <c r="L32" s="202">
        <f>IF(ISERROR(VLOOKUP(B32,'Race 8'!$H$3:$J$68,3,FALSE)),0,VLOOKUP(B32,'Race 8'!$H$3:$J$68,3,FALSE))</f>
        <v>0</v>
      </c>
      <c r="M32" s="500"/>
      <c r="N32" s="211">
        <v>4</v>
      </c>
    </row>
    <row r="33" spans="1:14" ht="14.35" customHeight="1" thickBot="1" x14ac:dyDescent="0.55000000000000004">
      <c r="A33" s="214">
        <v>7</v>
      </c>
      <c r="B33" s="218" t="s">
        <v>543</v>
      </c>
      <c r="C33" s="214">
        <f t="shared" si="1"/>
        <v>1</v>
      </c>
      <c r="D33" s="214" cm="1">
        <f t="array" ref="D33">SUM(LARGE(E33:L33,{1,2,3,4,5}))</f>
        <v>81</v>
      </c>
      <c r="E33" s="214">
        <f>IF(ISERROR(VLOOKUP(B33,'Race 1'!$H$3:$J$85,3,FALSE)),0,VLOOKUP(B33,'Race 1'!$H$3:$J$85,3,FALSE))</f>
        <v>0</v>
      </c>
      <c r="F33" s="214">
        <f>IF(ISERROR(VLOOKUP(B33,'Race 2'!$H$3:$J$85,3,FALSE)),0,VLOOKUP(B33,'Race 2'!$H$3:$J$85,3,FALSE))</f>
        <v>0</v>
      </c>
      <c r="G33" s="214">
        <f>IF(ISERROR(VLOOKUP(B33,'Race 3'!$H$3:$N$64,3,FALSE)),0,VLOOKUP(B33,'Race 3'!$H$3:$N$64,3,FALSE))</f>
        <v>0</v>
      </c>
      <c r="H33" s="214">
        <f>IF(ISERROR(VLOOKUP(B33,'Race 4'!$H$3:$J$61,3,FALSE)),0,VLOOKUP(B33,'Race 4'!$H$3:$J$61,3,FALSE))</f>
        <v>81</v>
      </c>
      <c r="I33" s="214">
        <f>IF(ISERROR(VLOOKUP(B33,'Race 5'!$H$3:$J$90,3,FALSE)),0,VLOOKUP(B33,'Race 5'!$H$3:$J$90,3,FALSE))</f>
        <v>0</v>
      </c>
      <c r="J33" s="214">
        <f>IF(ISERROR(VLOOKUP(B33,'Race 6'!$H$3:$J$77,3,FALSE)),0,VLOOKUP(B33,'Race 6'!$H$3:$J$77,3,FALSE))</f>
        <v>0</v>
      </c>
      <c r="K33" s="214">
        <f>IF(ISERROR(VLOOKUP(B33,'Race 7'!$H$3:$L$77,5,FALSE)),0,VLOOKUP(B33,'Race 7'!$H$3:$L$77,5,FALSE))</f>
        <v>0</v>
      </c>
      <c r="L33" s="214">
        <f>IF(ISERROR(VLOOKUP(B33,'Race 8'!$H$3:$J$68,3,FALSE)),0,VLOOKUP(B33,'Race 8'!$H$3:$J$68,3,FALSE))</f>
        <v>0</v>
      </c>
      <c r="M33" s="501"/>
      <c r="N33" s="211">
        <v>4</v>
      </c>
    </row>
    <row r="34" spans="1:14" ht="14.35" customHeight="1" x14ac:dyDescent="0.5">
      <c r="A34" s="216">
        <v>1</v>
      </c>
      <c r="B34" s="219" t="s">
        <v>19</v>
      </c>
      <c r="C34" s="216">
        <f t="shared" si="1"/>
        <v>4</v>
      </c>
      <c r="D34" s="216" cm="1">
        <f t="array" ref="D34">SUM(LARGE(E34:L34,{1,2,3,4,5}))</f>
        <v>314</v>
      </c>
      <c r="E34" s="216">
        <f>IF(ISERROR(VLOOKUP(B34,'Race 1'!$H$3:$J$85,3,FALSE)),0,VLOOKUP(B34,'Race 1'!$H$3:$J$85,3,FALSE))</f>
        <v>78</v>
      </c>
      <c r="F34" s="216">
        <f>IF(ISERROR(VLOOKUP(B34,'Race 2'!$H$3:$J$85,3,FALSE)),0,VLOOKUP(B34,'Race 2'!$H$3:$J$85,3,FALSE))</f>
        <v>77</v>
      </c>
      <c r="G34" s="216">
        <f>IF(ISERROR(VLOOKUP(B34,'Race 3'!$H$3:$N$64,3,FALSE)),0,VLOOKUP(B34,'Race 3'!$H$3:$N$64,3,FALSE))</f>
        <v>82</v>
      </c>
      <c r="H34" s="216">
        <f>IF(ISERROR(VLOOKUP(B34,'Race 4'!$H$3:$J$61,3,FALSE)),0,VLOOKUP(B34,'Race 4'!$H$3:$J$61,3,FALSE))</f>
        <v>77</v>
      </c>
      <c r="I34" s="216">
        <f>IF(ISERROR(VLOOKUP(B34,'Race 5'!$H$3:$J$90,3,FALSE)),0,VLOOKUP(B34,'Race 5'!$H$3:$J$90,3,FALSE))</f>
        <v>0</v>
      </c>
      <c r="J34" s="216">
        <f>IF(ISERROR(VLOOKUP(B34,'Race 6'!$H$3:$J$77,3,FALSE)),0,VLOOKUP(B34,'Race 6'!$H$3:$J$77,3,FALSE))</f>
        <v>0</v>
      </c>
      <c r="K34" s="216">
        <f>IF(ISERROR(VLOOKUP(B34,'Race 7'!$H$3:$L$77,5,FALSE)),0,VLOOKUP(B34,'Race 7'!$H$3:$L$77,5,FALSE))</f>
        <v>0</v>
      </c>
      <c r="L34" s="216">
        <f>IF(ISERROR(VLOOKUP(B34,'Race 8'!$H$3:$J$68,3,FALSE)),0,VLOOKUP(B34,'Race 8'!$H$3:$J$68,3,FALSE))</f>
        <v>0</v>
      </c>
      <c r="M34" s="502">
        <v>5</v>
      </c>
      <c r="N34" s="211">
        <v>5</v>
      </c>
    </row>
    <row r="35" spans="1:14" ht="14.35" customHeight="1" x14ac:dyDescent="0.5">
      <c r="A35" s="202">
        <v>2</v>
      </c>
      <c r="B35" s="222" t="s">
        <v>150</v>
      </c>
      <c r="C35" s="202">
        <f t="shared" ref="C35:C66" si="2">COUNTIF(E35:L35,"&gt;0")</f>
        <v>3</v>
      </c>
      <c r="D35" s="202" cm="1">
        <f t="array" ref="D35">SUM(LARGE(E35:L35,{1,2,3,4,5}))</f>
        <v>235</v>
      </c>
      <c r="E35" s="202">
        <f>IF(ISERROR(VLOOKUP(B35,'Race 1'!$H$3:$J$85,3,FALSE)),0,VLOOKUP(B35,'Race 1'!$H$3:$J$85,3,FALSE))</f>
        <v>0</v>
      </c>
      <c r="F35" s="202">
        <f>IF(ISERROR(VLOOKUP(B35,'Race 2'!$H$3:$J$85,3,FALSE)),0,VLOOKUP(B35,'Race 2'!$H$3:$J$85,3,FALSE))</f>
        <v>79</v>
      </c>
      <c r="G35" s="202">
        <f>IF(ISERROR(VLOOKUP(B35,'Race 3'!$H$3:$N$64,3,FALSE)),0,VLOOKUP(B35,'Race 3'!$H$3:$N$64,3,FALSE))</f>
        <v>80</v>
      </c>
      <c r="H35" s="202">
        <f>IF(ISERROR(VLOOKUP(B35,'Race 4'!$H$3:$J$61,3,FALSE)),0,VLOOKUP(B35,'Race 4'!$H$3:$J$61,3,FALSE))</f>
        <v>76</v>
      </c>
      <c r="I35" s="202">
        <f>IF(ISERROR(VLOOKUP(B35,'Race 5'!$H$3:$J$90,3,FALSE)),0,VLOOKUP(B35,'Race 5'!$H$3:$J$90,3,FALSE))</f>
        <v>0</v>
      </c>
      <c r="J35" s="202">
        <f>IF(ISERROR(VLOOKUP(B35,'Race 6'!$H$3:$J$77,3,FALSE)),0,VLOOKUP(B35,'Race 6'!$H$3:$J$77,3,FALSE))</f>
        <v>0</v>
      </c>
      <c r="K35" s="202">
        <f>IF(ISERROR(VLOOKUP(B35,'Race 7'!$H$3:$L$77,5,FALSE)),0,VLOOKUP(B35,'Race 7'!$H$3:$L$77,5,FALSE))</f>
        <v>0</v>
      </c>
      <c r="L35" s="202">
        <f>IF(ISERROR(VLOOKUP(B35,'Race 8'!$H$3:$J$68,3,FALSE)),0,VLOOKUP(B35,'Race 8'!$H$3:$J$68,3,FALSE))</f>
        <v>0</v>
      </c>
      <c r="M35" s="500"/>
      <c r="N35" s="211">
        <v>5</v>
      </c>
    </row>
    <row r="36" spans="1:14" ht="14.35" customHeight="1" x14ac:dyDescent="0.5">
      <c r="A36" s="202">
        <v>3</v>
      </c>
      <c r="B36" s="201" t="s">
        <v>75</v>
      </c>
      <c r="C36" s="202">
        <f t="shared" si="2"/>
        <v>3</v>
      </c>
      <c r="D36" s="202" cm="1">
        <f t="array" ref="D36">SUM(LARGE(E36:L36,{1,2,3,4,5}))</f>
        <v>234</v>
      </c>
      <c r="E36" s="202">
        <f>IF(ISERROR(VLOOKUP(B36,'Race 1'!$H$3:$J$85,3,FALSE)),0,VLOOKUP(B36,'Race 1'!$H$3:$J$85,3,FALSE))</f>
        <v>80</v>
      </c>
      <c r="F36" s="202">
        <f>IF(ISERROR(VLOOKUP(B36,'Race 2'!$H$3:$J$85,3,FALSE)),0,VLOOKUP(B36,'Race 2'!$H$3:$J$85,3,FALSE))</f>
        <v>80</v>
      </c>
      <c r="G36" s="202">
        <f>IF(ISERROR(VLOOKUP(B36,'Race 3'!$H$3:$N$64,3,FALSE)),0,VLOOKUP(B36,'Race 3'!$H$3:$N$64,3,FALSE))</f>
        <v>0</v>
      </c>
      <c r="H36" s="202">
        <f>IF(ISERROR(VLOOKUP(B36,'Race 4'!$H$3:$J$61,3,FALSE)),0,VLOOKUP(B36,'Race 4'!$H$3:$J$61,3,FALSE))</f>
        <v>74</v>
      </c>
      <c r="I36" s="202">
        <f>IF(ISERROR(VLOOKUP(B36,'Race 5'!$H$3:$J$90,3,FALSE)),0,VLOOKUP(B36,'Race 5'!$H$3:$J$90,3,FALSE))</f>
        <v>0</v>
      </c>
      <c r="J36" s="202">
        <f>IF(ISERROR(VLOOKUP(B36,'Race 6'!$H$3:$J$77,3,FALSE)),0,VLOOKUP(B36,'Race 6'!$H$3:$J$77,3,FALSE))</f>
        <v>0</v>
      </c>
      <c r="K36" s="202">
        <f>IF(ISERROR(VLOOKUP(B36,'Race 7'!$H$3:$L$77,5,FALSE)),0,VLOOKUP(B36,'Race 7'!$H$3:$L$77,5,FALSE))</f>
        <v>0</v>
      </c>
      <c r="L36" s="202">
        <f>IF(ISERROR(VLOOKUP(B36,'Race 8'!$H$3:$J$68,3,FALSE)),0,VLOOKUP(B36,'Race 8'!$H$3:$J$68,3,FALSE))</f>
        <v>0</v>
      </c>
      <c r="M36" s="500"/>
      <c r="N36" s="211">
        <v>5</v>
      </c>
    </row>
    <row r="37" spans="1:14" ht="14.35" customHeight="1" x14ac:dyDescent="0.5">
      <c r="A37" s="202">
        <v>4</v>
      </c>
      <c r="B37" s="220" t="s">
        <v>180</v>
      </c>
      <c r="C37" s="202">
        <f t="shared" si="2"/>
        <v>3</v>
      </c>
      <c r="D37" s="202" cm="1">
        <f t="array" ref="D37">SUM(LARGE(E37:L37,{1,2,3,4,5}))</f>
        <v>225</v>
      </c>
      <c r="E37" s="202">
        <f>IF(ISERROR(VLOOKUP(B37,'Race 1'!$H$3:$J$85,3,FALSE)),0,VLOOKUP(B37,'Race 1'!$H$3:$J$85,3,FALSE))</f>
        <v>0</v>
      </c>
      <c r="F37" s="202">
        <f>IF(ISERROR(VLOOKUP(B37,'Race 2'!$H$3:$J$85,3,FALSE)),0,VLOOKUP(B37,'Race 2'!$H$3:$J$85,3,FALSE))</f>
        <v>78</v>
      </c>
      <c r="G37" s="202">
        <f>IF(ISERROR(VLOOKUP(B37,'Race 3'!$H$3:$N$64,3,FALSE)),0,VLOOKUP(B37,'Race 3'!$H$3:$N$64,3,FALSE))</f>
        <v>76</v>
      </c>
      <c r="H37" s="202">
        <f>IF(ISERROR(VLOOKUP(B37,'Race 4'!$H$3:$J$61,3,FALSE)),0,VLOOKUP(B37,'Race 4'!$H$3:$J$61,3,FALSE))</f>
        <v>71</v>
      </c>
      <c r="I37" s="202">
        <f>IF(ISERROR(VLOOKUP(B37,'Race 5'!$H$3:$J$90,3,FALSE)),0,VLOOKUP(B37,'Race 5'!$H$3:$J$90,3,FALSE))</f>
        <v>0</v>
      </c>
      <c r="J37" s="373">
        <f>IF(ISERROR(VLOOKUP(B37,'Race 6'!$H$3:$J$77,3,FALSE)),0,VLOOKUP(B37,'Race 6'!$H$3:$J$77,3,FALSE))</f>
        <v>0</v>
      </c>
      <c r="K37" s="202">
        <f>IF(ISERROR(VLOOKUP(B37,'Race 7'!$H$3:$L$77,5,FALSE)),0,VLOOKUP(B37,'Race 7'!$H$3:$L$77,5,FALSE))</f>
        <v>0</v>
      </c>
      <c r="L37" s="202">
        <f>IF(ISERROR(VLOOKUP(B37,'Race 8'!$H$3:$J$68,3,FALSE)),0,VLOOKUP(B37,'Race 8'!$H$3:$J$68,3,FALSE))</f>
        <v>0</v>
      </c>
      <c r="M37" s="500"/>
      <c r="N37" s="211">
        <v>5</v>
      </c>
    </row>
    <row r="38" spans="1:14" ht="14.35" customHeight="1" x14ac:dyDescent="0.5">
      <c r="A38" s="202">
        <v>5</v>
      </c>
      <c r="B38" s="220" t="s">
        <v>70</v>
      </c>
      <c r="C38" s="202">
        <f t="shared" si="2"/>
        <v>2</v>
      </c>
      <c r="D38" s="202" cm="1">
        <f t="array" ref="D38">SUM(LARGE(E38:L38,{1,2,3,4,5}))</f>
        <v>151</v>
      </c>
      <c r="E38" s="202">
        <f>IF(ISERROR(VLOOKUP(B38,'Race 1'!$H$3:$J$85,3,FALSE)),0,VLOOKUP(B38,'Race 1'!$H$3:$J$85,3,FALSE))</f>
        <v>0</v>
      </c>
      <c r="F38" s="202">
        <f>IF(ISERROR(VLOOKUP(B38,'Race 2'!$H$3:$J$85,3,FALSE)),0,VLOOKUP(B38,'Race 2'!$H$3:$J$85,3,FALSE))</f>
        <v>76</v>
      </c>
      <c r="G38" s="202">
        <f>IF(ISERROR(VLOOKUP(B38,'Race 3'!$H$3:$N$64,3,FALSE)),0,VLOOKUP(B38,'Race 3'!$H$3:$N$64,3,FALSE))</f>
        <v>0</v>
      </c>
      <c r="H38" s="202">
        <f>IF(ISERROR(VLOOKUP(B38,'Race 4'!$H$3:$J$61,3,FALSE)),0,VLOOKUP(B38,'Race 4'!$H$3:$J$61,3,FALSE))</f>
        <v>75</v>
      </c>
      <c r="I38" s="202">
        <f>IF(ISERROR(VLOOKUP(B38,'Race 5'!$H$3:$J$90,3,FALSE)),0,VLOOKUP(B38,'Race 5'!$H$3:$J$90,3,FALSE))</f>
        <v>0</v>
      </c>
      <c r="J38" s="373">
        <f>IF(ISERROR(VLOOKUP(B38,'Race 6'!$H$3:$J$77,3,FALSE)),0,VLOOKUP(B38,'Race 6'!$H$3:$J$77,3,FALSE))</f>
        <v>0</v>
      </c>
      <c r="K38" s="202">
        <f>IF(ISERROR(VLOOKUP(B38,'Race 7'!$H$3:$L$77,5,FALSE)),0,VLOOKUP(B38,'Race 7'!$H$3:$L$77,5,FALSE))</f>
        <v>0</v>
      </c>
      <c r="L38" s="202">
        <f>IF(ISERROR(VLOOKUP(B38,'Race 8'!$H$3:$J$68,3,FALSE)),0,VLOOKUP(B38,'Race 8'!$H$3:$J$68,3,FALSE))</f>
        <v>0</v>
      </c>
      <c r="M38" s="500"/>
      <c r="N38" s="211">
        <v>5</v>
      </c>
    </row>
    <row r="39" spans="1:14" ht="14.35" customHeight="1" x14ac:dyDescent="0.5">
      <c r="A39" s="202">
        <v>6</v>
      </c>
      <c r="B39" s="201" t="s">
        <v>23</v>
      </c>
      <c r="C39" s="202">
        <f t="shared" si="2"/>
        <v>2</v>
      </c>
      <c r="D39" s="202" cm="1">
        <f t="array" ref="D39">SUM(LARGE(E39:L39,{1,2,3,4,5}))</f>
        <v>146</v>
      </c>
      <c r="E39" s="202">
        <f>IF(ISERROR(VLOOKUP(B39,'Race 1'!$H$3:$J$85,3,FALSE)),0,VLOOKUP(B39,'Race 1'!$H$3:$J$85,3,FALSE))</f>
        <v>76</v>
      </c>
      <c r="F39" s="202">
        <f>IF(ISERROR(VLOOKUP(B39,'Race 2'!$H$3:$J$85,3,FALSE)),0,VLOOKUP(B39,'Race 2'!$H$3:$J$85,3,FALSE))</f>
        <v>0</v>
      </c>
      <c r="G39" s="202">
        <f>IF(ISERROR(VLOOKUP(B39,'Race 3'!$H$3:$N$64,3,FALSE)),0,VLOOKUP(B39,'Race 3'!$H$3:$N$64,3,FALSE))</f>
        <v>0</v>
      </c>
      <c r="H39" s="202">
        <f>IF(ISERROR(VLOOKUP(B39,'Race 4'!$H$3:$J$61,3,FALSE)),0,VLOOKUP(B39,'Race 4'!$H$3:$J$61,3,FALSE))</f>
        <v>70</v>
      </c>
      <c r="I39" s="202">
        <f>IF(ISERROR(VLOOKUP(B39,'Race 5'!$H$3:$J$90,3,FALSE)),0,VLOOKUP(B39,'Race 5'!$H$3:$J$90,3,FALSE))</f>
        <v>0</v>
      </c>
      <c r="J39" s="202">
        <f>IF(ISERROR(VLOOKUP(B39,'Race 6'!$H$3:$J$77,3,FALSE)),0,VLOOKUP(B39,'Race 6'!$H$3:$J$77,3,FALSE))</f>
        <v>0</v>
      </c>
      <c r="K39" s="202">
        <f>IF(ISERROR(VLOOKUP(B39,'Race 7'!$H$3:$L$77,5,FALSE)),0,VLOOKUP(B39,'Race 7'!$H$3:$L$77,5,FALSE))</f>
        <v>0</v>
      </c>
      <c r="L39" s="202">
        <f>IF(ISERROR(VLOOKUP(B39,'Race 8'!$H$3:$J$68,3,FALSE)),0,VLOOKUP(B39,'Race 8'!$H$3:$J$68,3,FALSE))</f>
        <v>0</v>
      </c>
      <c r="M39" s="500"/>
      <c r="N39" s="211">
        <v>5</v>
      </c>
    </row>
    <row r="40" spans="1:14" ht="14.35" customHeight="1" thickBot="1" x14ac:dyDescent="0.55000000000000004">
      <c r="A40" s="214">
        <v>7</v>
      </c>
      <c r="B40" s="215" t="s">
        <v>37</v>
      </c>
      <c r="C40" s="214">
        <f t="shared" si="2"/>
        <v>1</v>
      </c>
      <c r="D40" s="214" cm="1">
        <f t="array" ref="D40">SUM(LARGE(E40:L40,{1,2,3,4,5}))</f>
        <v>79</v>
      </c>
      <c r="E40" s="214">
        <f>IF(ISERROR(VLOOKUP(B40,'Race 1'!$H$3:$J$85,3,FALSE)),0,VLOOKUP(B40,'Race 1'!$H$3:$J$85,3,FALSE))</f>
        <v>0</v>
      </c>
      <c r="F40" s="214">
        <f>IF(ISERROR(VLOOKUP(B40,'Race 2'!$H$3:$J$85,3,FALSE)),0,VLOOKUP(B40,'Race 2'!$H$3:$J$85,3,FALSE))</f>
        <v>0</v>
      </c>
      <c r="G40" s="214">
        <f>IF(ISERROR(VLOOKUP(B40,'Race 3'!$H$3:$N$64,3,FALSE)),0,VLOOKUP(B40,'Race 3'!$H$3:$N$64,3,FALSE))</f>
        <v>79</v>
      </c>
      <c r="H40" s="214">
        <f>IF(ISERROR(VLOOKUP(B40,'Race 4'!$H$3:$J$61,3,FALSE)),0,VLOOKUP(B40,'Race 4'!$H$3:$J$61,3,FALSE))</f>
        <v>0</v>
      </c>
      <c r="I40" s="214">
        <f>IF(ISERROR(VLOOKUP(B40,'Race 5'!$H$3:$J$90,3,FALSE)),0,VLOOKUP(B40,'Race 5'!$H$3:$J$90,3,FALSE))</f>
        <v>0</v>
      </c>
      <c r="J40" s="214">
        <f>IF(ISERROR(VLOOKUP(B40,'Race 6'!$H$3:$J$77,3,FALSE)),0,VLOOKUP(B40,'Race 6'!$H$3:$J$77,3,FALSE))</f>
        <v>0</v>
      </c>
      <c r="K40" s="214">
        <f>IF(ISERROR(VLOOKUP(B40,'Race 7'!$H$3:$L$77,5,FALSE)),0,VLOOKUP(B40,'Race 7'!$H$3:$L$77,5,FALSE))</f>
        <v>0</v>
      </c>
      <c r="L40" s="214">
        <f>IF(ISERROR(VLOOKUP(B40,'Race 8'!$H$3:$J$68,3,FALSE)),0,VLOOKUP(B40,'Race 8'!$H$3:$J$68,3,FALSE))</f>
        <v>0</v>
      </c>
      <c r="M40" s="501"/>
      <c r="N40" s="211">
        <v>5</v>
      </c>
    </row>
    <row r="41" spans="1:14" ht="14.35" customHeight="1" x14ac:dyDescent="0.5">
      <c r="A41" s="216">
        <v>1</v>
      </c>
      <c r="B41" s="414" t="s">
        <v>183</v>
      </c>
      <c r="C41" s="216">
        <f t="shared" si="2"/>
        <v>4</v>
      </c>
      <c r="D41" s="216" cm="1">
        <f t="array" ref="D41">SUM(LARGE(E41:L41,{1,2,3,4,5}))</f>
        <v>302</v>
      </c>
      <c r="E41" s="216">
        <f>IF(ISERROR(VLOOKUP(B41,'Race 1'!$H$3:$J$85,3,FALSE)),0,VLOOKUP(B41,'Race 1'!$H$3:$J$85,3,FALSE))</f>
        <v>77</v>
      </c>
      <c r="F41" s="216">
        <f>IF(ISERROR(VLOOKUP(B41,'Race 2'!$H$3:$J$85,3,FALSE)),0,VLOOKUP(B41,'Race 2'!$H$3:$J$85,3,FALSE))</f>
        <v>75</v>
      </c>
      <c r="G41" s="216">
        <f>IF(ISERROR(VLOOKUP(B41,'Race 3'!$H$3:$N$64,3,FALSE)),0,VLOOKUP(B41,'Race 3'!$H$3:$N$64,3,FALSE))</f>
        <v>78</v>
      </c>
      <c r="H41" s="216">
        <f>IF(ISERROR(VLOOKUP(B41,'Race 4'!$H$3:$J$61,3,FALSE)),0,VLOOKUP(B41,'Race 4'!$H$3:$J$61,3,FALSE))</f>
        <v>72</v>
      </c>
      <c r="I41" s="216">
        <f>IF(ISERROR(VLOOKUP(B41,'Race 5'!$H$3:$J$90,3,FALSE)),0,VLOOKUP(B41,'Race 5'!$H$3:$J$90,3,FALSE))</f>
        <v>0</v>
      </c>
      <c r="J41" s="216">
        <f>IF(ISERROR(VLOOKUP(B41,'Race 6'!$H$3:$J$77,3,FALSE)),0,VLOOKUP(B41,'Race 6'!$H$3:$J$77,3,FALSE))</f>
        <v>0</v>
      </c>
      <c r="K41" s="216">
        <f>IF(ISERROR(VLOOKUP(B41,'Race 7'!$H$3:$L$77,5,FALSE)),0,VLOOKUP(B41,'Race 7'!$H$3:$L$77,5,FALSE))</f>
        <v>0</v>
      </c>
      <c r="L41" s="216">
        <f>IF(ISERROR(VLOOKUP(B41,'Race 8'!$H$3:$J$68,3,FALSE)),0,VLOOKUP(B41,'Race 8'!$H$3:$J$68,3,FALSE))</f>
        <v>0</v>
      </c>
      <c r="M41" s="502">
        <v>6</v>
      </c>
      <c r="N41" s="211">
        <v>6</v>
      </c>
    </row>
    <row r="42" spans="1:14" ht="14.35" customHeight="1" x14ac:dyDescent="0.5">
      <c r="A42" s="202">
        <v>2</v>
      </c>
      <c r="B42" s="220" t="s">
        <v>12</v>
      </c>
      <c r="C42" s="202">
        <f t="shared" si="2"/>
        <v>4</v>
      </c>
      <c r="D42" s="202" cm="1">
        <f t="array" ref="D42">SUM(LARGE(E42:L42,{1,2,3,4,5}))</f>
        <v>285</v>
      </c>
      <c r="E42" s="202">
        <f>IF(ISERROR(VLOOKUP(B42,'Race 1'!$H$3:$J$85,3,FALSE)),0,VLOOKUP(B42,'Race 1'!$H$3:$J$85,3,FALSE))</f>
        <v>73</v>
      </c>
      <c r="F42" s="202">
        <f>IF(ISERROR(VLOOKUP(B42,'Race 2'!$H$3:$J$85,3,FALSE)),0,VLOOKUP(B42,'Race 2'!$H$3:$J$85,3,FALSE))</f>
        <v>72</v>
      </c>
      <c r="G42" s="202">
        <f>IF(ISERROR(VLOOKUP(B42,'Race 3'!$H$3:$N$64,3,FALSE)),0,VLOOKUP(B42,'Race 3'!$H$3:$N$64,3,FALSE))</f>
        <v>73</v>
      </c>
      <c r="H42" s="202">
        <f>IF(ISERROR(VLOOKUP(B42,'Race 4'!$H$3:$J$61,3,FALSE)),0,VLOOKUP(B42,'Race 4'!$H$3:$J$61,3,FALSE))</f>
        <v>67</v>
      </c>
      <c r="I42" s="202">
        <f>IF(ISERROR(VLOOKUP(B42,'Race 5'!$H$3:$J$90,3,FALSE)),0,VLOOKUP(B42,'Race 5'!$H$3:$J$90,3,FALSE))</f>
        <v>0</v>
      </c>
      <c r="J42" s="202">
        <f>IF(ISERROR(VLOOKUP(B42,'Race 6'!$H$3:$J$77,3,FALSE)),0,VLOOKUP(B42,'Race 6'!$H$3:$J$77,3,FALSE))</f>
        <v>0</v>
      </c>
      <c r="K42" s="202">
        <f>IF(ISERROR(VLOOKUP(B42,'Race 7'!$H$3:$L$77,5,FALSE)),0,VLOOKUP(B42,'Race 7'!$H$3:$L$77,5,FALSE))</f>
        <v>0</v>
      </c>
      <c r="L42" s="202">
        <f>IF(ISERROR(VLOOKUP(B42,'Race 8'!$H$3:$J$68,3,FALSE)),0,VLOOKUP(B42,'Race 8'!$H$3:$J$68,3,FALSE))</f>
        <v>0</v>
      </c>
      <c r="M42" s="500"/>
      <c r="N42" s="211">
        <v>6</v>
      </c>
    </row>
    <row r="43" spans="1:14" ht="14.35" customHeight="1" x14ac:dyDescent="0.5">
      <c r="A43" s="202">
        <v>3</v>
      </c>
      <c r="B43" s="201" t="s">
        <v>78</v>
      </c>
      <c r="C43" s="202">
        <f t="shared" si="2"/>
        <v>4</v>
      </c>
      <c r="D43" s="202" cm="1">
        <f t="array" ref="D43">SUM(LARGE(E43:L43,{1,2,3,4,5}))</f>
        <v>275</v>
      </c>
      <c r="E43" s="202">
        <f>IF(ISERROR(VLOOKUP(B43,'Race 1'!$H$3:$J$85,3,FALSE)),0,VLOOKUP(B43,'Race 1'!$H$3:$J$85,3,FALSE))</f>
        <v>71</v>
      </c>
      <c r="F43" s="202">
        <f>IF(ISERROR(VLOOKUP(B43,'Race 2'!$H$3:$J$85,3,FALSE)),0,VLOOKUP(B43,'Race 2'!$H$3:$J$85,3,FALSE))</f>
        <v>70</v>
      </c>
      <c r="G43" s="202">
        <f>IF(ISERROR(VLOOKUP(B43,'Race 3'!$H$3:$N$64,3,FALSE)),0,VLOOKUP(B43,'Race 3'!$H$3:$N$64,3,FALSE))</f>
        <v>69</v>
      </c>
      <c r="H43" s="202">
        <f>IF(ISERROR(VLOOKUP(B43,'Race 4'!$H$3:$J$61,3,FALSE)),0,VLOOKUP(B43,'Race 4'!$H$3:$J$61,3,FALSE))</f>
        <v>65</v>
      </c>
      <c r="I43" s="202">
        <f>IF(ISERROR(VLOOKUP(B43,'Race 5'!$H$3:$J$90,3,FALSE)),0,VLOOKUP(B43,'Race 5'!$H$3:$J$90,3,FALSE))</f>
        <v>0</v>
      </c>
      <c r="J43" s="202">
        <f>IF(ISERROR(VLOOKUP(B43,'Race 6'!$H$3:$J$77,3,FALSE)),0,VLOOKUP(B43,'Race 6'!$H$3:$J$77,3,FALSE))</f>
        <v>0</v>
      </c>
      <c r="K43" s="202">
        <f>IF(ISERROR(VLOOKUP(B43,'Race 7'!$H$3:$L$77,5,FALSE)),0,VLOOKUP(B43,'Race 7'!$H$3:$L$77,5,FALSE))</f>
        <v>0</v>
      </c>
      <c r="L43" s="202">
        <f>IF(ISERROR(VLOOKUP(B43,'Race 8'!$H$3:$J$68,3,FALSE)),0,VLOOKUP(B43,'Race 8'!$H$3:$J$68,3,FALSE))</f>
        <v>0</v>
      </c>
      <c r="M43" s="500"/>
      <c r="N43" s="211">
        <v>6</v>
      </c>
    </row>
    <row r="44" spans="1:14" ht="14.35" customHeight="1" x14ac:dyDescent="0.5">
      <c r="A44" s="202">
        <v>4</v>
      </c>
      <c r="B44" s="220" t="s">
        <v>18</v>
      </c>
      <c r="C44" s="202">
        <f t="shared" si="2"/>
        <v>3</v>
      </c>
      <c r="D44" s="202" cm="1">
        <f t="array" ref="D44">SUM(LARGE(E44:L44,{1,2,3,4,5}))</f>
        <v>205</v>
      </c>
      <c r="E44" s="202">
        <f>IF(ISERROR(VLOOKUP(B44,'Race 1'!$H$3:$J$85,3,FALSE)),0,VLOOKUP(B44,'Race 1'!$H$3:$J$85,3,FALSE))</f>
        <v>74</v>
      </c>
      <c r="F44" s="202">
        <f>IF(ISERROR(VLOOKUP(B44,'Race 2'!$H$3:$J$85,3,FALSE)),0,VLOOKUP(B44,'Race 2'!$H$3:$J$85,3,FALSE))</f>
        <v>68</v>
      </c>
      <c r="G44" s="202">
        <f>IF(ISERROR(VLOOKUP(B44,'Race 3'!$H$3:$N$64,3,FALSE)),0,VLOOKUP(B44,'Race 3'!$H$3:$N$64,3,FALSE))</f>
        <v>0</v>
      </c>
      <c r="H44" s="202">
        <f>IF(ISERROR(VLOOKUP(B44,'Race 4'!$H$3:$J$61,3,FALSE)),0,VLOOKUP(B44,'Race 4'!$H$3:$J$61,3,FALSE))</f>
        <v>63</v>
      </c>
      <c r="I44" s="202">
        <f>IF(ISERROR(VLOOKUP(B44,'Race 5'!$H$3:$J$90,3,FALSE)),0,VLOOKUP(B44,'Race 5'!$H$3:$J$90,3,FALSE))</f>
        <v>0</v>
      </c>
      <c r="J44" s="202">
        <f>IF(ISERROR(VLOOKUP(B44,'Race 6'!$H$3:$J$77,3,FALSE)),0,VLOOKUP(B44,'Race 6'!$H$3:$J$77,3,FALSE))</f>
        <v>0</v>
      </c>
      <c r="K44" s="202">
        <f>IF(ISERROR(VLOOKUP(B44,'Race 7'!$H$3:$L$77,5,FALSE)),0,VLOOKUP(B44,'Race 7'!$H$3:$L$77,5,FALSE))</f>
        <v>0</v>
      </c>
      <c r="L44" s="202">
        <f>IF(ISERROR(VLOOKUP(B44,'Race 8'!$H$3:$J$68,3,FALSE)),0,VLOOKUP(B44,'Race 8'!$H$3:$J$68,3,FALSE))</f>
        <v>0</v>
      </c>
      <c r="M44" s="500"/>
      <c r="N44" s="211">
        <v>6</v>
      </c>
    </row>
    <row r="45" spans="1:14" ht="14.35" customHeight="1" x14ac:dyDescent="0.5">
      <c r="A45" s="202">
        <v>5</v>
      </c>
      <c r="B45" s="360" t="s">
        <v>11</v>
      </c>
      <c r="C45" s="202">
        <f t="shared" si="2"/>
        <v>2</v>
      </c>
      <c r="D45" s="202" cm="1">
        <f t="array" ref="D45">SUM(LARGE(E45:L45,{1,2,3,4,5}))</f>
        <v>148</v>
      </c>
      <c r="E45" s="202">
        <f>IF(ISERROR(VLOOKUP(B45,'Race 1'!$H$3:$J$85,3,FALSE)),0,VLOOKUP(B45,'Race 1'!$H$3:$J$85,3,FALSE))</f>
        <v>75</v>
      </c>
      <c r="F45" s="202">
        <f>IF(ISERROR(VLOOKUP(B45,'Race 2'!$H$3:$J$85,3,FALSE)),0,VLOOKUP(B45,'Race 2'!$H$3:$J$85,3,FALSE))</f>
        <v>73</v>
      </c>
      <c r="G45" s="202">
        <f>IF(ISERROR(VLOOKUP(B45,'Race 3'!$H$3:$N$64,3,FALSE)),0,VLOOKUP(B45,'Race 3'!$H$3:$N$64,3,FALSE))</f>
        <v>0</v>
      </c>
      <c r="H45" s="202">
        <f>IF(ISERROR(VLOOKUP(B45,'Race 4'!$H$3:$J$61,3,FALSE)),0,VLOOKUP(B45,'Race 4'!$H$3:$J$61,3,FALSE))</f>
        <v>0</v>
      </c>
      <c r="I45" s="202">
        <f>IF(ISERROR(VLOOKUP(B45,'Race 5'!$H$3:$J$90,3,FALSE)),0,VLOOKUP(B45,'Race 5'!$H$3:$J$90,3,FALSE))</f>
        <v>0</v>
      </c>
      <c r="J45" s="202">
        <f>IF(ISERROR(VLOOKUP(B45,'Race 6'!$H$3:$J$77,3,FALSE)),0,VLOOKUP(B45,'Race 6'!$H$3:$J$77,3,FALSE))</f>
        <v>0</v>
      </c>
      <c r="K45" s="202">
        <f>IF(ISERROR(VLOOKUP(B45,'Race 7'!$H$3:$L$77,5,FALSE)),0,VLOOKUP(B45,'Race 7'!$H$3:$L$77,5,FALSE))</f>
        <v>0</v>
      </c>
      <c r="L45" s="202">
        <f>IF(ISERROR(VLOOKUP(B45,'Race 8'!$H$3:$J$68,3,FALSE)),0,VLOOKUP(B45,'Race 8'!$H$3:$J$68,3,FALSE))</f>
        <v>0</v>
      </c>
      <c r="M45" s="500"/>
      <c r="N45" s="211">
        <v>6</v>
      </c>
    </row>
    <row r="46" spans="1:14" ht="14.35" customHeight="1" x14ac:dyDescent="0.5">
      <c r="A46" s="202">
        <v>6</v>
      </c>
      <c r="B46" s="201" t="s">
        <v>51</v>
      </c>
      <c r="C46" s="202">
        <f t="shared" si="2"/>
        <v>2</v>
      </c>
      <c r="D46" s="202" cm="1">
        <f t="array" ref="D46">SUM(LARGE(E46:L46,{1,2,3,4,5}))</f>
        <v>142</v>
      </c>
      <c r="E46" s="202">
        <f>IF(ISERROR(VLOOKUP(B46,'Race 1'!$H$3:$J$85,3,FALSE)),0,VLOOKUP(B46,'Race 1'!$H$3:$J$85,3,FALSE))</f>
        <v>72</v>
      </c>
      <c r="F46" s="202">
        <f>IF(ISERROR(VLOOKUP(B46,'Race 2'!$H$3:$J$85,3,FALSE)),0,VLOOKUP(B46,'Race 2'!$H$3:$J$85,3,FALSE))</f>
        <v>0</v>
      </c>
      <c r="G46" s="202">
        <f>IF(ISERROR(VLOOKUP(B46,'Race 3'!$H$3:$N$64,3,FALSE)),0,VLOOKUP(B46,'Race 3'!$H$3:$N$64,3,FALSE))</f>
        <v>70</v>
      </c>
      <c r="H46" s="202">
        <f>IF(ISERROR(VLOOKUP(B46,'Race 4'!$H$3:$J$61,3,FALSE)),0,VLOOKUP(B46,'Race 4'!$H$3:$J$61,3,FALSE))</f>
        <v>0</v>
      </c>
      <c r="I46" s="202">
        <f>IF(ISERROR(VLOOKUP(B46,'Race 5'!$H$3:$J$90,3,FALSE)),0,VLOOKUP(B46,'Race 5'!$H$3:$J$90,3,FALSE))</f>
        <v>0</v>
      </c>
      <c r="J46" s="202">
        <f>IF(ISERROR(VLOOKUP(B46,'Race 6'!$H$3:$J$77,3,FALSE)),0,VLOOKUP(B46,'Race 6'!$H$3:$J$77,3,FALSE))</f>
        <v>0</v>
      </c>
      <c r="K46" s="202">
        <f>IF(ISERROR(VLOOKUP(B46,'Race 7'!$H$3:$L$77,5,FALSE)),0,VLOOKUP(B46,'Race 7'!$H$3:$L$77,5,FALSE))</f>
        <v>0</v>
      </c>
      <c r="L46" s="202">
        <f>IF(ISERROR(VLOOKUP(B46,'Race 8'!$H$3:$J$68,3,FALSE)),0,VLOOKUP(B46,'Race 8'!$H$3:$J$68,3,FALSE))</f>
        <v>0</v>
      </c>
      <c r="M46" s="500"/>
      <c r="N46" s="211">
        <v>6</v>
      </c>
    </row>
    <row r="47" spans="1:14" ht="14.35" customHeight="1" thickBot="1" x14ac:dyDescent="0.55000000000000004">
      <c r="A47" s="214">
        <v>7</v>
      </c>
      <c r="B47" s="470" t="s">
        <v>182</v>
      </c>
      <c r="C47" s="214">
        <f t="shared" si="2"/>
        <v>1</v>
      </c>
      <c r="D47" s="214" cm="1">
        <f t="array" ref="D47">SUM(LARGE(E47:L47,{1,2,3,4,5}))</f>
        <v>69</v>
      </c>
      <c r="E47" s="214">
        <f>IF(ISERROR(VLOOKUP(B47,'Race 1'!$H$3:$J$85,3,FALSE)),0,VLOOKUP(B47,'Race 1'!$H$3:$J$85,3,FALSE))</f>
        <v>0</v>
      </c>
      <c r="F47" s="214">
        <f>IF(ISERROR(VLOOKUP(B47,'Race 2'!$H$3:$J$85,3,FALSE)),0,VLOOKUP(B47,'Race 2'!$H$3:$J$85,3,FALSE))</f>
        <v>0</v>
      </c>
      <c r="G47" s="214">
        <f>IF(ISERROR(VLOOKUP(B47,'Race 3'!$H$3:$N$64,3,FALSE)),0,VLOOKUP(B47,'Race 3'!$H$3:$N$64,3,FALSE))</f>
        <v>0</v>
      </c>
      <c r="H47" s="214">
        <f>IF(ISERROR(VLOOKUP(B47,'Race 4'!$H$3:$J$61,3,FALSE)),0,VLOOKUP(B47,'Race 4'!$H$3:$J$61,3,FALSE))</f>
        <v>69</v>
      </c>
      <c r="I47" s="214">
        <f>IF(ISERROR(VLOOKUP(B47,'Race 5'!$H$3:$J$90,3,FALSE)),0,VLOOKUP(B47,'Race 5'!$H$3:$J$90,3,FALSE))</f>
        <v>0</v>
      </c>
      <c r="J47" s="214">
        <f>IF(ISERROR(VLOOKUP(B47,'Race 6'!$H$3:$J$77,3,FALSE)),0,VLOOKUP(B47,'Race 6'!$H$3:$J$77,3,FALSE))</f>
        <v>0</v>
      </c>
      <c r="K47" s="214">
        <f>IF(ISERROR(VLOOKUP(B47,'Race 7'!$H$3:$L$77,5,FALSE)),0,VLOOKUP(B47,'Race 7'!$H$3:$L$77,5,FALSE))</f>
        <v>0</v>
      </c>
      <c r="L47" s="214">
        <f>IF(ISERROR(VLOOKUP(B47,'Race 8'!$H$3:$J$68,3,FALSE)),0,VLOOKUP(B47,'Race 8'!$H$3:$J$68,3,FALSE))</f>
        <v>0</v>
      </c>
      <c r="M47" s="501"/>
      <c r="N47" s="211">
        <v>6</v>
      </c>
    </row>
    <row r="48" spans="1:14" ht="14.35" customHeight="1" x14ac:dyDescent="0.5">
      <c r="A48" s="216">
        <v>1</v>
      </c>
      <c r="B48" s="370" t="s">
        <v>56</v>
      </c>
      <c r="C48" s="216">
        <f t="shared" si="2"/>
        <v>4</v>
      </c>
      <c r="D48" s="216" cm="1">
        <f t="array" ref="D48">SUM(LARGE(E48:L48,{1,2,3,4,5}))</f>
        <v>279</v>
      </c>
      <c r="E48" s="216">
        <f>IF(ISERROR(VLOOKUP(B48,'Race 1'!$H$3:$J$85,3,FALSE)),0,VLOOKUP(B48,'Race 1'!$H$3:$J$85,3,FALSE))</f>
        <v>70</v>
      </c>
      <c r="F48" s="216">
        <f>IF(ISERROR(VLOOKUP(B48,'Race 2'!$H$3:$J$85,3,FALSE)),0,VLOOKUP(B48,'Race 2'!$H$3:$J$85,3,FALSE))</f>
        <v>69</v>
      </c>
      <c r="G48" s="216">
        <f>IF(ISERROR(VLOOKUP(B48,'Race 3'!$H$3:$N$64,3,FALSE)),0,VLOOKUP(B48,'Race 3'!$H$3:$N$64,3,FALSE))</f>
        <v>72</v>
      </c>
      <c r="H48" s="216">
        <f>IF(ISERROR(VLOOKUP(B48,'Race 4'!$H$3:$J$61,3,FALSE)),0,VLOOKUP(B48,'Race 4'!$H$3:$J$61,3,FALSE))</f>
        <v>68</v>
      </c>
      <c r="I48" s="216">
        <f>IF(ISERROR(VLOOKUP(B48,'Race 5'!$H$3:$J$90,3,FALSE)),0,VLOOKUP(B48,'Race 5'!$H$3:$J$90,3,FALSE))</f>
        <v>0</v>
      </c>
      <c r="J48" s="216">
        <f>IF(ISERROR(VLOOKUP(B48,'Race 6'!$H$3:$J$77,3,FALSE)),0,VLOOKUP(B48,'Race 6'!$H$3:$J$77,3,FALSE))</f>
        <v>0</v>
      </c>
      <c r="K48" s="216">
        <f>IF(ISERROR(VLOOKUP(B48,'Race 7'!$H$3:$L$77,5,FALSE)),0,VLOOKUP(B48,'Race 7'!$H$3:$L$77,5,FALSE))</f>
        <v>0</v>
      </c>
      <c r="L48" s="216">
        <f>IF(ISERROR(VLOOKUP(B48,'Race 8'!$H$3:$J$68,3,FALSE)),0,VLOOKUP(B48,'Race 8'!$H$3:$J$68,3,FALSE))</f>
        <v>0</v>
      </c>
      <c r="M48" s="502">
        <v>7</v>
      </c>
      <c r="N48" s="211">
        <v>7</v>
      </c>
    </row>
    <row r="49" spans="1:14" ht="14.35" customHeight="1" x14ac:dyDescent="0.5">
      <c r="A49" s="202">
        <v>2</v>
      </c>
      <c r="B49" s="355" t="s">
        <v>462</v>
      </c>
      <c r="C49" s="202">
        <f t="shared" si="2"/>
        <v>4</v>
      </c>
      <c r="D49" s="202" cm="1">
        <f t="array" ref="D49">SUM(LARGE(E49:L49,{1,2,3,4,5}))</f>
        <v>257</v>
      </c>
      <c r="E49" s="202">
        <f>IF(ISERROR(VLOOKUP(B49,'Race 1'!$H$3:$J$85,3,FALSE)),0,VLOOKUP(B49,'Race 1'!$H$3:$J$85,3,FALSE))</f>
        <v>69</v>
      </c>
      <c r="F49" s="202">
        <f>IF(ISERROR(VLOOKUP(B49,'Race 2'!$H$3:$J$85,3,FALSE)),0,VLOOKUP(B49,'Race 2'!$H$3:$J$85,3,FALSE))</f>
        <v>65</v>
      </c>
      <c r="G49" s="202">
        <f>IF(ISERROR(VLOOKUP(B49,'Race 3'!$H$3:$N$64,3,FALSE)),0,VLOOKUP(B49,'Race 3'!$H$3:$N$64,3,FALSE))</f>
        <v>67</v>
      </c>
      <c r="H49" s="202">
        <f>IF(ISERROR(VLOOKUP(B49,'Race 4'!$H$3:$J$61,3,FALSE)),0,VLOOKUP(B49,'Race 4'!$H$3:$J$61,3,FALSE))</f>
        <v>56</v>
      </c>
      <c r="I49" s="202">
        <f>IF(ISERROR(VLOOKUP(B49,'Race 5'!$H$3:$J$90,3,FALSE)),0,VLOOKUP(B49,'Race 5'!$H$3:$J$90,3,FALSE))</f>
        <v>0</v>
      </c>
      <c r="J49" s="373">
        <f>IF(ISERROR(VLOOKUP(B49,'Race 6'!$H$3:$J$77,3,FALSE)),0,VLOOKUP(B49,'Race 6'!$H$3:$J$77,3,FALSE))</f>
        <v>0</v>
      </c>
      <c r="K49" s="202">
        <f>IF(ISERROR(VLOOKUP(B49,'Race 7'!$H$3:$L$77,5,FALSE)),0,VLOOKUP(B49,'Race 7'!$H$3:$L$77,5,FALSE))</f>
        <v>0</v>
      </c>
      <c r="L49" s="202">
        <f>IF(ISERROR(VLOOKUP(B49,'Race 8'!$H$3:$J$68,3,FALSE)),0,VLOOKUP(B49,'Race 8'!$H$3:$J$68,3,FALSE))</f>
        <v>0</v>
      </c>
      <c r="M49" s="500"/>
      <c r="N49" s="211">
        <v>7</v>
      </c>
    </row>
    <row r="50" spans="1:14" ht="14.35" customHeight="1" x14ac:dyDescent="0.5">
      <c r="A50" s="202">
        <v>3</v>
      </c>
      <c r="B50" s="343" t="s">
        <v>119</v>
      </c>
      <c r="C50" s="202">
        <f t="shared" si="2"/>
        <v>3</v>
      </c>
      <c r="D50" s="202" cm="1">
        <f t="array" ref="D50">SUM(LARGE(E50:L50,{1,2,3,4,5}))</f>
        <v>211</v>
      </c>
      <c r="E50" s="202">
        <f>IF(ISERROR(VLOOKUP(B50,'Race 1'!$H$3:$J$85,3,FALSE)),0,VLOOKUP(B50,'Race 1'!$H$3:$J$85,3,FALSE))</f>
        <v>0</v>
      </c>
      <c r="F50" s="202">
        <f>IF(ISERROR(VLOOKUP(B50,'Race 2'!$H$3:$J$85,3,FALSE)),0,VLOOKUP(B50,'Race 2'!$H$3:$J$85,3,FALSE))</f>
        <v>71</v>
      </c>
      <c r="G50" s="202">
        <f>IF(ISERROR(VLOOKUP(B50,'Race 3'!$H$3:$N$64,3,FALSE)),0,VLOOKUP(B50,'Race 3'!$H$3:$N$64,3,FALSE))</f>
        <v>74</v>
      </c>
      <c r="H50" s="202">
        <f>IF(ISERROR(VLOOKUP(B50,'Race 4'!$H$3:$J$61,3,FALSE)),0,VLOOKUP(B50,'Race 4'!$H$3:$J$61,3,FALSE))</f>
        <v>66</v>
      </c>
      <c r="I50" s="202">
        <f>IF(ISERROR(VLOOKUP(B50,'Race 5'!$H$3:$J$90,3,FALSE)),0,VLOOKUP(B50,'Race 5'!$H$3:$J$90,3,FALSE))</f>
        <v>0</v>
      </c>
      <c r="J50" s="202">
        <f>IF(ISERROR(VLOOKUP(B50,'Race 6'!$H$3:$J$77,3,FALSE)),0,VLOOKUP(B50,'Race 6'!$H$3:$J$77,3,FALSE))</f>
        <v>0</v>
      </c>
      <c r="K50" s="202">
        <f>IF(ISERROR(VLOOKUP(B50,'Race 7'!$H$3:$L$77,5,FALSE)),0,VLOOKUP(B50,'Race 7'!$H$3:$L$77,5,FALSE))</f>
        <v>0</v>
      </c>
      <c r="L50" s="202">
        <f>IF(ISERROR(VLOOKUP(B50,'Race 8'!$H$3:$J$68,3,FALSE)),0,VLOOKUP(B50,'Race 8'!$H$3:$J$68,3,FALSE))</f>
        <v>0</v>
      </c>
      <c r="M50" s="500"/>
      <c r="N50" s="211">
        <v>7</v>
      </c>
    </row>
    <row r="51" spans="1:14" ht="14.35" customHeight="1" x14ac:dyDescent="0.5">
      <c r="A51" s="202">
        <v>4</v>
      </c>
      <c r="B51" s="343" t="s">
        <v>181</v>
      </c>
      <c r="C51" s="202">
        <f t="shared" si="2"/>
        <v>3</v>
      </c>
      <c r="D51" s="202" cm="1">
        <f t="array" ref="D51">SUM(LARGE(E51:L51,{1,2,3,4,5}))</f>
        <v>191</v>
      </c>
      <c r="E51" s="202">
        <f>IF(ISERROR(VLOOKUP(B51,'Race 1'!$H$3:$J$85,3,FALSE)),0,VLOOKUP(B51,'Race 1'!$H$3:$J$85,3,FALSE))</f>
        <v>0</v>
      </c>
      <c r="F51" s="202">
        <f>IF(ISERROR(VLOOKUP(B51,'Race 2'!$H$3:$J$85,3,FALSE)),0,VLOOKUP(B51,'Race 2'!$H$3:$J$85,3,FALSE))</f>
        <v>66</v>
      </c>
      <c r="G51" s="202">
        <f>IF(ISERROR(VLOOKUP(B51,'Race 3'!$H$3:$N$64,3,FALSE)),0,VLOOKUP(B51,'Race 3'!$H$3:$N$64,3,FALSE))</f>
        <v>64</v>
      </c>
      <c r="H51" s="202">
        <f>IF(ISERROR(VLOOKUP(B51,'Race 4'!$H$3:$J$61,3,FALSE)),0,VLOOKUP(B51,'Race 4'!$H$3:$J$61,3,FALSE))</f>
        <v>61</v>
      </c>
      <c r="I51" s="202">
        <f>IF(ISERROR(VLOOKUP(B51,'Race 5'!$H$3:$J$90,3,FALSE)),0,VLOOKUP(B51,'Race 5'!$H$3:$J$90,3,FALSE))</f>
        <v>0</v>
      </c>
      <c r="J51" s="202">
        <f>IF(ISERROR(VLOOKUP(B51,'Race 6'!$H$3:$J$77,3,FALSE)),0,VLOOKUP(B51,'Race 6'!$H$3:$J$77,3,FALSE))</f>
        <v>0</v>
      </c>
      <c r="K51" s="202">
        <f>IF(ISERROR(VLOOKUP(B51,'Race 7'!$H$3:$L$77,5,FALSE)),0,VLOOKUP(B51,'Race 7'!$H$3:$L$77,5,FALSE))</f>
        <v>0</v>
      </c>
      <c r="L51" s="202">
        <f>IF(ISERROR(VLOOKUP(B51,'Race 8'!$H$3:$J$68,3,FALSE)),0,VLOOKUP(B51,'Race 8'!$H$3:$J$68,3,FALSE))</f>
        <v>0</v>
      </c>
      <c r="M51" s="500"/>
      <c r="N51" s="211">
        <v>7</v>
      </c>
    </row>
    <row r="52" spans="1:14" ht="14.35" customHeight="1" x14ac:dyDescent="0.5">
      <c r="A52" s="202">
        <v>5</v>
      </c>
      <c r="B52" s="343" t="s">
        <v>86</v>
      </c>
      <c r="C52" s="202">
        <f t="shared" si="2"/>
        <v>2</v>
      </c>
      <c r="D52" s="202" cm="1">
        <f t="array" ref="D52">SUM(LARGE(E52:L52,{1,2,3,4,5}))</f>
        <v>148</v>
      </c>
      <c r="E52" s="202">
        <f>IF(ISERROR(VLOOKUP(B52,'Race 1'!$H$3:$J$85,3,FALSE)),0,VLOOKUP(B52,'Race 1'!$H$3:$J$85,3,FALSE))</f>
        <v>0</v>
      </c>
      <c r="F52" s="202">
        <f>IF(ISERROR(VLOOKUP(B52,'Race 2'!$H$3:$J$85,3,FALSE)),0,VLOOKUP(B52,'Race 2'!$H$3:$J$85,3,FALSE))</f>
        <v>0</v>
      </c>
      <c r="G52" s="202">
        <f>IF(ISERROR(VLOOKUP(B52,'Race 3'!$H$3:$N$64,3,FALSE)),0,VLOOKUP(B52,'Race 3'!$H$3:$N$64,3,FALSE))</f>
        <v>75</v>
      </c>
      <c r="H52" s="202">
        <f>IF(ISERROR(VLOOKUP(B52,'Race 4'!$H$3:$J$61,3,FALSE)),0,VLOOKUP(B52,'Race 4'!$H$3:$J$61,3,FALSE))</f>
        <v>73</v>
      </c>
      <c r="I52" s="202">
        <f>IF(ISERROR(VLOOKUP(B52,'Race 5'!$H$3:$J$90,3,FALSE)),0,VLOOKUP(B52,'Race 5'!$H$3:$J$90,3,FALSE))</f>
        <v>0</v>
      </c>
      <c r="J52" s="202">
        <f>IF(ISERROR(VLOOKUP(B52,'Race 6'!$H$3:$J$77,3,FALSE)),0,VLOOKUP(B52,'Race 6'!$H$3:$J$77,3,FALSE))</f>
        <v>0</v>
      </c>
      <c r="K52" s="202">
        <f>IF(ISERROR(VLOOKUP(B52,'Race 7'!$H$3:$L$77,5,FALSE)),0,VLOOKUP(B52,'Race 7'!$H$3:$L$77,5,FALSE))</f>
        <v>0</v>
      </c>
      <c r="L52" s="202">
        <f>IF(ISERROR(VLOOKUP(B52,'Race 8'!$H$3:$J$68,3,FALSE)),0,VLOOKUP(B52,'Race 8'!$H$3:$J$68,3,FALSE))</f>
        <v>0</v>
      </c>
      <c r="M52" s="500"/>
      <c r="N52" s="211">
        <v>7</v>
      </c>
    </row>
    <row r="53" spans="1:14" ht="14.35" customHeight="1" x14ac:dyDescent="0.5">
      <c r="A53" s="202">
        <v>6</v>
      </c>
      <c r="B53" s="442" t="s">
        <v>85</v>
      </c>
      <c r="C53" s="202">
        <f t="shared" si="2"/>
        <v>2</v>
      </c>
      <c r="D53" s="202" cm="1">
        <f t="array" ref="D53">SUM(LARGE(E53:L53,{1,2,3,4,5}))</f>
        <v>127</v>
      </c>
      <c r="E53" s="202">
        <f>IF(ISERROR(VLOOKUP(B53,'Race 1'!$H$3:$J$85,3,FALSE)),0,VLOOKUP(B53,'Race 1'!$H$3:$J$85,3,FALSE))</f>
        <v>0</v>
      </c>
      <c r="F53" s="202">
        <f>IF(ISERROR(VLOOKUP(B53,'Race 2'!$H$3:$J$85,3,FALSE)),0,VLOOKUP(B53,'Race 2'!$H$3:$J$85,3,FALSE))</f>
        <v>67</v>
      </c>
      <c r="G53" s="202">
        <f>IF(ISERROR(VLOOKUP(B53,'Race 3'!$H$3:$N$64,3,FALSE)),0,VLOOKUP(B53,'Race 3'!$H$3:$N$64,3,FALSE))</f>
        <v>0</v>
      </c>
      <c r="H53" s="202">
        <f>IF(ISERROR(VLOOKUP(B53,'Race 4'!$H$3:$J$61,3,FALSE)),0,VLOOKUP(B53,'Race 4'!$H$3:$J$61,3,FALSE))</f>
        <v>60</v>
      </c>
      <c r="I53" s="202">
        <f>IF(ISERROR(VLOOKUP(B53,'Race 5'!$H$3:$J$90,3,FALSE)),0,VLOOKUP(B53,'Race 5'!$H$3:$J$90,3,FALSE))</f>
        <v>0</v>
      </c>
      <c r="J53" s="202">
        <f>IF(ISERROR(VLOOKUP(B53,'Race 6'!$H$3:$J$77,3,FALSE)),0,VLOOKUP(B53,'Race 6'!$H$3:$J$77,3,FALSE))</f>
        <v>0</v>
      </c>
      <c r="K53" s="202">
        <f>IF(ISERROR(VLOOKUP(B53,'Race 7'!$H$3:$L$77,5,FALSE)),0,VLOOKUP(B53,'Race 7'!$H$3:$L$77,5,FALSE))</f>
        <v>0</v>
      </c>
      <c r="L53" s="202">
        <f>IF(ISERROR(VLOOKUP(B53,'Race 8'!$H$3:$J$68,3,FALSE)),0,VLOOKUP(B53,'Race 8'!$H$3:$J$68,3,FALSE))</f>
        <v>0</v>
      </c>
      <c r="M53" s="500"/>
      <c r="N53" s="211">
        <v>7</v>
      </c>
    </row>
    <row r="54" spans="1:14" ht="14.35" customHeight="1" x14ac:dyDescent="0.5">
      <c r="A54" s="202">
        <v>7</v>
      </c>
      <c r="B54" s="343" t="s">
        <v>544</v>
      </c>
      <c r="C54" s="202">
        <f t="shared" si="2"/>
        <v>1</v>
      </c>
      <c r="D54" s="202" cm="1">
        <f t="array" ref="D54">SUM(LARGE(E54:L54,{1,2,3,4,5}))</f>
        <v>59</v>
      </c>
      <c r="E54" s="202">
        <f>IF(ISERROR(VLOOKUP(B54,'Race 1'!$H$3:$J$85,3,FALSE)),0,VLOOKUP(B54,'Race 1'!$H$3:$J$85,3,FALSE))</f>
        <v>0</v>
      </c>
      <c r="F54" s="202">
        <f>IF(ISERROR(VLOOKUP(B54,'Race 2'!$H$3:$J$85,3,FALSE)),0,VLOOKUP(B54,'Race 2'!$H$3:$J$85,3,FALSE))</f>
        <v>0</v>
      </c>
      <c r="G54" s="202">
        <f>IF(ISERROR(VLOOKUP(B54,'Race 3'!$H$3:$N$64,3,FALSE)),0,VLOOKUP(B54,'Race 3'!$H$3:$N$64,3,FALSE))</f>
        <v>0</v>
      </c>
      <c r="H54" s="202">
        <f>IF(ISERROR(VLOOKUP(B54,'Race 4'!$H$3:$J$61,3,FALSE)),0,VLOOKUP(B54,'Race 4'!$H$3:$J$61,3,FALSE))</f>
        <v>59</v>
      </c>
      <c r="I54" s="202">
        <f>IF(ISERROR(VLOOKUP(B54,'Race 5'!$H$3:$J$90,3,FALSE)),0,VLOOKUP(B54,'Race 5'!$H$3:$J$90,3,FALSE))</f>
        <v>0</v>
      </c>
      <c r="J54" s="202">
        <f>IF(ISERROR(VLOOKUP(B54,'Race 6'!$H$3:$J$77,3,FALSE)),0,VLOOKUP(B54,'Race 6'!$H$3:$J$77,3,FALSE))</f>
        <v>0</v>
      </c>
      <c r="K54" s="202">
        <f>IF(ISERROR(VLOOKUP(B54,'Race 7'!$H$3:$L$77,5,FALSE)),0,VLOOKUP(B54,'Race 7'!$H$3:$L$77,5,FALSE))</f>
        <v>0</v>
      </c>
      <c r="L54" s="202">
        <f>IF(ISERROR(VLOOKUP(B54,'Race 8'!$H$3:$J$68,3,FALSE)),0,VLOOKUP(B54,'Race 8'!$H$3:$J$68,3,FALSE))</f>
        <v>0</v>
      </c>
      <c r="M54" s="500"/>
      <c r="N54" s="211">
        <v>7</v>
      </c>
    </row>
    <row r="55" spans="1:14" ht="14.35" customHeight="1" thickBot="1" x14ac:dyDescent="0.55000000000000004">
      <c r="A55" s="214">
        <v>8</v>
      </c>
      <c r="B55" s="441" t="s">
        <v>134</v>
      </c>
      <c r="C55" s="214">
        <f t="shared" si="2"/>
        <v>1</v>
      </c>
      <c r="D55" s="214" cm="1">
        <f t="array" ref="D55">SUM(LARGE(E55:L55,{1,2,3,4,5}))</f>
        <v>58</v>
      </c>
      <c r="E55" s="214">
        <f>IF(ISERROR(VLOOKUP(B55,'Race 1'!$H$3:$J$85,3,FALSE)),0,VLOOKUP(B55,'Race 1'!$H$3:$J$85,3,FALSE))</f>
        <v>0</v>
      </c>
      <c r="F55" s="214">
        <f>IF(ISERROR(VLOOKUP(B55,'Race 2'!$H$3:$J$85,3,FALSE)),0,VLOOKUP(B55,'Race 2'!$H$3:$J$85,3,FALSE))</f>
        <v>0</v>
      </c>
      <c r="G55" s="214">
        <f>IF(ISERROR(VLOOKUP(B55,'Race 3'!$H$3:$N$64,3,FALSE)),0,VLOOKUP(B55,'Race 3'!$H$3:$N$64,3,FALSE))</f>
        <v>0</v>
      </c>
      <c r="H55" s="214">
        <f>IF(ISERROR(VLOOKUP(B55,'Race 4'!$H$3:$J$61,3,FALSE)),0,VLOOKUP(B55,'Race 4'!$H$3:$J$61,3,FALSE))</f>
        <v>58</v>
      </c>
      <c r="I55" s="214">
        <f>IF(ISERROR(VLOOKUP(B55,'Race 5'!$H$3:$J$90,3,FALSE)),0,VLOOKUP(B55,'Race 5'!$H$3:$J$90,3,FALSE))</f>
        <v>0</v>
      </c>
      <c r="J55" s="214">
        <f>IF(ISERROR(VLOOKUP(B55,'Race 6'!$H$3:$J$77,3,FALSE)),0,VLOOKUP(B55,'Race 6'!$H$3:$J$77,3,FALSE))</f>
        <v>0</v>
      </c>
      <c r="K55" s="214">
        <f>IF(ISERROR(VLOOKUP(B55,'Race 7'!$H$3:$L$77,5,FALSE)),0,VLOOKUP(B55,'Race 7'!$H$3:$L$77,5,FALSE))</f>
        <v>0</v>
      </c>
      <c r="L55" s="214">
        <f>IF(ISERROR(VLOOKUP(B55,'Race 8'!$H$3:$J$68,3,FALSE)),0,VLOOKUP(B55,'Race 8'!$H$3:$J$68,3,FALSE))</f>
        <v>0</v>
      </c>
      <c r="M55" s="501"/>
      <c r="N55" s="211">
        <v>7</v>
      </c>
    </row>
    <row r="56" spans="1:14" ht="14.35" customHeight="1" x14ac:dyDescent="0.5">
      <c r="A56" s="202">
        <v>1</v>
      </c>
      <c r="B56" s="355" t="s">
        <v>153</v>
      </c>
      <c r="C56" s="202">
        <f t="shared" si="2"/>
        <v>4</v>
      </c>
      <c r="D56" s="202" cm="1">
        <f t="array" ref="D56">SUM(LARGE(E56:L56,{1,2,3,4,5}))</f>
        <v>259</v>
      </c>
      <c r="E56" s="202">
        <f>IF(ISERROR(VLOOKUP(B56,'Race 1'!$H$3:$J$85,3,FALSE)),0,VLOOKUP(B56,'Race 1'!$H$3:$J$85,3,FALSE))</f>
        <v>68</v>
      </c>
      <c r="F56" s="202">
        <f>IF(ISERROR(VLOOKUP(B56,'Race 2'!$H$3:$J$85,3,FALSE)),0,VLOOKUP(B56,'Race 2'!$H$3:$J$85,3,FALSE))</f>
        <v>62</v>
      </c>
      <c r="G56" s="202">
        <f>IF(ISERROR(VLOOKUP(B56,'Race 3'!$H$3:$N$64,3,FALSE)),0,VLOOKUP(B56,'Race 3'!$H$3:$N$64,3,FALSE))</f>
        <v>65</v>
      </c>
      <c r="H56" s="202">
        <f>IF(ISERROR(VLOOKUP(B56,'Race 4'!$H$3:$J$61,3,FALSE)),0,VLOOKUP(B56,'Race 4'!$H$3:$J$61,3,FALSE))</f>
        <v>64</v>
      </c>
      <c r="I56" s="202">
        <f>IF(ISERROR(VLOOKUP(B56,'Race 5'!$H$3:$J$90,3,FALSE)),0,VLOOKUP(B56,'Race 5'!$H$3:$J$90,3,FALSE))</f>
        <v>0</v>
      </c>
      <c r="J56" s="202">
        <f>IF(ISERROR(VLOOKUP(B56,'Race 6'!$H$3:$J$77,3,FALSE)),0,VLOOKUP(B56,'Race 6'!$H$3:$J$77,3,FALSE))</f>
        <v>0</v>
      </c>
      <c r="K56" s="202">
        <f>IF(ISERROR(VLOOKUP(B56,'Race 7'!$H$3:$L$77,5,FALSE)),0,VLOOKUP(B56,'Race 7'!$H$3:$L$77,5,FALSE))</f>
        <v>0</v>
      </c>
      <c r="L56" s="202">
        <f>IF(ISERROR(VLOOKUP(B56,'Race 8'!$H$3:$J$68,3,FALSE)),0,VLOOKUP(B56,'Race 8'!$H$3:$J$68,3,FALSE))</f>
        <v>0</v>
      </c>
      <c r="M56" s="500">
        <v>8</v>
      </c>
      <c r="N56" s="211">
        <v>8</v>
      </c>
    </row>
    <row r="57" spans="1:14" ht="14.35" customHeight="1" x14ac:dyDescent="0.5">
      <c r="A57" s="202">
        <v>2</v>
      </c>
      <c r="B57" s="238" t="s">
        <v>141</v>
      </c>
      <c r="C57" s="202">
        <f t="shared" si="2"/>
        <v>3</v>
      </c>
      <c r="D57" s="202" cm="1">
        <f t="array" ref="D57">SUM(LARGE(E57:L57,{1,2,3,4,5}))</f>
        <v>199</v>
      </c>
      <c r="E57" s="202">
        <f>IF(ISERROR(VLOOKUP(B57,'Race 1'!$H$3:$J$85,3,FALSE)),0,VLOOKUP(B57,'Race 1'!$H$3:$J$85,3,FALSE))</f>
        <v>67</v>
      </c>
      <c r="F57" s="202">
        <f>IF(ISERROR(VLOOKUP(B57,'Race 2'!$H$3:$J$85,3,FALSE)),0,VLOOKUP(B57,'Race 2'!$H$3:$J$85,3,FALSE))</f>
        <v>61</v>
      </c>
      <c r="G57" s="202">
        <f>IF(ISERROR(VLOOKUP(B57,'Race 3'!$H$3:$N$64,3,FALSE)),0,VLOOKUP(B57,'Race 3'!$H$3:$N$64,3,FALSE))</f>
        <v>71</v>
      </c>
      <c r="H57" s="202">
        <f>IF(ISERROR(VLOOKUP(B57,'Race 4'!$H$3:$J$61,3,FALSE)),0,VLOOKUP(B57,'Race 4'!$H$3:$J$61,3,FALSE))</f>
        <v>0</v>
      </c>
      <c r="I57" s="202">
        <f>IF(ISERROR(VLOOKUP(B57,'Race 5'!$H$3:$J$90,3,FALSE)),0,VLOOKUP(B57,'Race 5'!$H$3:$J$90,3,FALSE))</f>
        <v>0</v>
      </c>
      <c r="J57" s="202">
        <f>IF(ISERROR(VLOOKUP(B57,'Race 6'!$H$3:$J$77,3,FALSE)),0,VLOOKUP(B57,'Race 6'!$H$3:$J$77,3,FALSE))</f>
        <v>0</v>
      </c>
      <c r="K57" s="202">
        <f>IF(ISERROR(VLOOKUP(B57,'Race 7'!$H$3:$L$77,5,FALSE)),0,VLOOKUP(B57,'Race 7'!$H$3:$L$77,5,FALSE))</f>
        <v>0</v>
      </c>
      <c r="L57" s="202">
        <f>IF(ISERROR(VLOOKUP(B57,'Race 8'!$H$3:$J$68,3,FALSE)),0,VLOOKUP(B57,'Race 8'!$H$3:$J$68,3,FALSE))</f>
        <v>0</v>
      </c>
      <c r="M57" s="500"/>
      <c r="N57" s="211">
        <v>8</v>
      </c>
    </row>
    <row r="58" spans="1:14" ht="14.35" customHeight="1" x14ac:dyDescent="0.5">
      <c r="A58" s="202">
        <v>3</v>
      </c>
      <c r="B58" s="220" t="s">
        <v>45</v>
      </c>
      <c r="C58" s="202">
        <f t="shared" si="2"/>
        <v>3</v>
      </c>
      <c r="D58" s="202" cm="1">
        <f t="array" ref="D58">SUM(LARGE(E58:L58,{1,2,3,4,5}))</f>
        <v>190</v>
      </c>
      <c r="E58" s="202">
        <f>IF(ISERROR(VLOOKUP(B58,'Race 1'!$H$3:$J$85,3,FALSE)),0,VLOOKUP(B58,'Race 1'!$H$3:$J$85,3,FALSE))</f>
        <v>65</v>
      </c>
      <c r="F58" s="202">
        <f>IF(ISERROR(VLOOKUP(B58,'Race 2'!$H$3:$J$85,3,FALSE)),0,VLOOKUP(B58,'Race 2'!$H$3:$J$85,3,FALSE))</f>
        <v>0</v>
      </c>
      <c r="G58" s="202">
        <f>IF(ISERROR(VLOOKUP(B58,'Race 3'!$H$3:$N$64,3,FALSE)),0,VLOOKUP(B58,'Race 3'!$H$3:$N$64,3,FALSE))</f>
        <v>68</v>
      </c>
      <c r="H58" s="202">
        <f>IF(ISERROR(VLOOKUP(B58,'Race 4'!$H$3:$J$61,3,FALSE)),0,VLOOKUP(B58,'Race 4'!$H$3:$J$61,3,FALSE))</f>
        <v>57</v>
      </c>
      <c r="I58" s="202">
        <f>IF(ISERROR(VLOOKUP(B58,'Race 5'!$H$3:$J$90,3,FALSE)),0,VLOOKUP(B58,'Race 5'!$H$3:$J$90,3,FALSE))</f>
        <v>0</v>
      </c>
      <c r="J58" s="202">
        <f>IF(ISERROR(VLOOKUP(B58,'Race 6'!$H$3:$J$77,3,FALSE)),0,VLOOKUP(B58,'Race 6'!$H$3:$J$77,3,FALSE))</f>
        <v>0</v>
      </c>
      <c r="K58" s="202">
        <f>IF(ISERROR(VLOOKUP(B58,'Race 7'!$H$3:$L$77,5,FALSE)),0,VLOOKUP(B58,'Race 7'!$H$3:$L$77,5,FALSE))</f>
        <v>0</v>
      </c>
      <c r="L58" s="202">
        <f>IF(ISERROR(VLOOKUP(B58,'Race 8'!$H$3:$J$68,3,FALSE)),0,VLOOKUP(B58,'Race 8'!$H$3:$J$68,3,FALSE))</f>
        <v>0</v>
      </c>
      <c r="M58" s="500"/>
      <c r="N58" s="211">
        <v>8</v>
      </c>
    </row>
    <row r="59" spans="1:14" ht="14.35" customHeight="1" x14ac:dyDescent="0.5">
      <c r="A59" s="202">
        <v>4</v>
      </c>
      <c r="B59" s="201" t="s">
        <v>100</v>
      </c>
      <c r="C59" s="202">
        <f t="shared" si="2"/>
        <v>2</v>
      </c>
      <c r="D59" s="202" cm="1">
        <f t="array" ref="D59">SUM(LARGE(E59:L59,{1,2,3,4,5}))</f>
        <v>128</v>
      </c>
      <c r="E59" s="202">
        <f>IF(ISERROR(VLOOKUP(B59,'Race 1'!$H$3:$J$85,3,FALSE)),0,VLOOKUP(B59,'Race 1'!$H$3:$J$85,3,FALSE))</f>
        <v>66</v>
      </c>
      <c r="F59" s="202">
        <f>IF(ISERROR(VLOOKUP(B59,'Race 2'!$H$3:$J$85,3,FALSE)),0,VLOOKUP(B59,'Race 2'!$H$3:$J$85,3,FALSE))</f>
        <v>0</v>
      </c>
      <c r="G59" s="202">
        <f>IF(ISERROR(VLOOKUP(B59,'Race 3'!$H$3:$N$64,3,FALSE)),0,VLOOKUP(B59,'Race 3'!$H$3:$N$64,3,FALSE))</f>
        <v>0</v>
      </c>
      <c r="H59" s="202">
        <f>IF(ISERROR(VLOOKUP(B59,'Race 4'!$H$3:$J$61,3,FALSE)),0,VLOOKUP(B59,'Race 4'!$H$3:$J$61,3,FALSE))</f>
        <v>62</v>
      </c>
      <c r="I59" s="202">
        <f>IF(ISERROR(VLOOKUP(B59,'Race 5'!$H$3:$J$90,3,FALSE)),0,VLOOKUP(B59,'Race 5'!$H$3:$J$90,3,FALSE))</f>
        <v>0</v>
      </c>
      <c r="J59" s="202">
        <f>IF(ISERROR(VLOOKUP(B59,'Race 6'!$H$3:$J$77,3,FALSE)),0,VLOOKUP(B59,'Race 6'!$H$3:$J$77,3,FALSE))</f>
        <v>0</v>
      </c>
      <c r="K59" s="202">
        <f>IF(ISERROR(VLOOKUP(B59,'Race 7'!$H$3:$L$77,5,FALSE)),0,VLOOKUP(B59,'Race 7'!$H$3:$L$77,5,FALSE))</f>
        <v>0</v>
      </c>
      <c r="L59" s="202">
        <f>IF(ISERROR(VLOOKUP(B59,'Race 8'!$H$3:$J$68,3,FALSE)),0,VLOOKUP(B59,'Race 8'!$H$3:$J$68,3,FALSE))</f>
        <v>0</v>
      </c>
      <c r="M59" s="500"/>
      <c r="N59" s="211">
        <v>8</v>
      </c>
    </row>
    <row r="60" spans="1:14" ht="14.35" customHeight="1" thickBot="1" x14ac:dyDescent="0.55000000000000004">
      <c r="A60" s="202">
        <v>5</v>
      </c>
      <c r="B60" s="436" t="s">
        <v>538</v>
      </c>
      <c r="C60" s="202">
        <f t="shared" si="2"/>
        <v>1</v>
      </c>
      <c r="D60" s="202" cm="1">
        <f t="array" ref="D60">SUM(LARGE(E60:L60,{1,2,3,4,5}))</f>
        <v>64</v>
      </c>
      <c r="E60" s="202">
        <f>IF(ISERROR(VLOOKUP(B60,'Race 1'!$H$3:$J$85,3,FALSE)),0,VLOOKUP(B60,'Race 1'!$H$3:$J$85,3,FALSE))</f>
        <v>0</v>
      </c>
      <c r="F60" s="202">
        <f>IF(ISERROR(VLOOKUP(B60,'Race 2'!$H$3:$J$85,3,FALSE)),0,VLOOKUP(B60,'Race 2'!$H$3:$J$85,3,FALSE))</f>
        <v>64</v>
      </c>
      <c r="G60" s="202">
        <f>IF(ISERROR(VLOOKUP(B60,'Race 3'!$H$3:$N$64,3,FALSE)),0,VLOOKUP(B60,'Race 3'!$H$3:$N$64,3,FALSE))</f>
        <v>0</v>
      </c>
      <c r="H60" s="202">
        <f>IF(ISERROR(VLOOKUP(B60,'Race 4'!$H$3:$J$61,3,FALSE)),0,VLOOKUP(B60,'Race 4'!$H$3:$J$61,3,FALSE))</f>
        <v>0</v>
      </c>
      <c r="I60" s="202">
        <f>IF(ISERROR(VLOOKUP(B60,'Race 5'!$H$3:$J$90,3,FALSE)),0,VLOOKUP(B60,'Race 5'!$H$3:$J$90,3,FALSE))</f>
        <v>0</v>
      </c>
      <c r="J60" s="202">
        <f>IF(ISERROR(VLOOKUP(B60,'Race 6'!$H$3:$J$77,3,FALSE)),0,VLOOKUP(B60,'Race 6'!$H$3:$J$77,3,FALSE))</f>
        <v>0</v>
      </c>
      <c r="K60" s="202">
        <f>IF(ISERROR(VLOOKUP(B60,'Race 7'!$H$3:$L$77,5,FALSE)),0,VLOOKUP(B60,'Race 7'!$H$3:$L$77,5,FALSE))</f>
        <v>0</v>
      </c>
      <c r="L60" s="202">
        <f>IF(ISERROR(VLOOKUP(B60,'Race 8'!$H$3:$J$68,3,FALSE)),0,VLOOKUP(B60,'Race 8'!$H$3:$J$68,3,FALSE))</f>
        <v>0</v>
      </c>
      <c r="M60" s="500"/>
      <c r="N60" s="211">
        <v>8</v>
      </c>
    </row>
    <row r="61" spans="1:14" ht="14.35" customHeight="1" x14ac:dyDescent="0.5">
      <c r="A61" s="216">
        <v>1</v>
      </c>
      <c r="B61" s="217" t="s">
        <v>22</v>
      </c>
      <c r="C61" s="216">
        <f t="shared" si="2"/>
        <v>3</v>
      </c>
      <c r="D61" s="216" cm="1">
        <f t="array" ref="D61">SUM(LARGE(E61:L61,{1,2,3,4,5}))</f>
        <v>184</v>
      </c>
      <c r="E61" s="216">
        <f>IF(ISERROR(VLOOKUP(B61,'Race 1'!$H$3:$J$85,3,FALSE)),0,VLOOKUP(B61,'Race 1'!$H$3:$J$85,3,FALSE))</f>
        <v>0</v>
      </c>
      <c r="F61" s="216">
        <f>IF(ISERROR(VLOOKUP(B61,'Race 2'!$H$3:$J$85,3,FALSE)),0,VLOOKUP(B61,'Race 2'!$H$3:$J$85,3,FALSE))</f>
        <v>63</v>
      </c>
      <c r="G61" s="216">
        <f>IF(ISERROR(VLOOKUP(B61,'Race 3'!$H$3:$N$64,3,FALSE)),0,VLOOKUP(B61,'Race 3'!$H$3:$N$64,3,FALSE))</f>
        <v>66</v>
      </c>
      <c r="H61" s="216">
        <f>IF(ISERROR(VLOOKUP(B61,'Race 4'!$H$3:$J$61,3,FALSE)),0,VLOOKUP(B61,'Race 4'!$H$3:$J$61,3,FALSE))</f>
        <v>55</v>
      </c>
      <c r="I61" s="216">
        <f>IF(ISERROR(VLOOKUP(B61,'Race 5'!$H$3:$J$90,3,FALSE)),0,VLOOKUP(B61,'Race 5'!$H$3:$J$90,3,FALSE))</f>
        <v>0</v>
      </c>
      <c r="J61" s="216">
        <f>IF(ISERROR(VLOOKUP(B61,'Race 6'!$H$3:$J$77,3,FALSE)),0,VLOOKUP(B61,'Race 6'!$H$3:$J$77,3,FALSE))</f>
        <v>0</v>
      </c>
      <c r="K61" s="216">
        <f>IF(ISERROR(VLOOKUP(B61,'Race 7'!$H$3:$L$77,5,FALSE)),0,VLOOKUP(B61,'Race 7'!$H$3:$L$77,5,FALSE))</f>
        <v>0</v>
      </c>
      <c r="L61" s="216">
        <f>IF(ISERROR(VLOOKUP(B61,'Race 8'!$H$3:$J$68,3,FALSE)),0,VLOOKUP(B61,'Race 8'!$H$3:$J$68,3,FALSE))</f>
        <v>0</v>
      </c>
      <c r="M61" s="502">
        <v>9</v>
      </c>
      <c r="N61" s="211">
        <v>9</v>
      </c>
    </row>
    <row r="62" spans="1:14" ht="14.35" customHeight="1" x14ac:dyDescent="0.5">
      <c r="A62" s="202">
        <v>2</v>
      </c>
      <c r="B62" s="201" t="s">
        <v>25</v>
      </c>
      <c r="C62" s="202">
        <f t="shared" si="2"/>
        <v>3</v>
      </c>
      <c r="D62" s="202" cm="1">
        <f t="array" ref="D62">SUM(LARGE(E62:L62,{1,2,3,4,5}))</f>
        <v>174</v>
      </c>
      <c r="E62" s="202">
        <f>IF(ISERROR(VLOOKUP(B62,'Race 1'!$H$3:$J$85,3,FALSE)),0,VLOOKUP(B62,'Race 1'!$H$3:$J$85,3,FALSE))</f>
        <v>61</v>
      </c>
      <c r="F62" s="202">
        <f>IF(ISERROR(VLOOKUP(B62,'Race 2'!$H$3:$J$85,3,FALSE)),0,VLOOKUP(B62,'Race 2'!$H$3:$J$85,3,FALSE))</f>
        <v>59</v>
      </c>
      <c r="G62" s="202">
        <f>IF(ISERROR(VLOOKUP(B62,'Race 3'!$H$3:$N$64,3,FALSE)),0,VLOOKUP(B62,'Race 3'!$H$3:$N$64,3,FALSE))</f>
        <v>0</v>
      </c>
      <c r="H62" s="202">
        <f>IF(ISERROR(VLOOKUP(B62,'Race 4'!$H$3:$J$61,3,FALSE)),0,VLOOKUP(B62,'Race 4'!$H$3:$J$61,3,FALSE))</f>
        <v>54</v>
      </c>
      <c r="I62" s="202">
        <f>IF(ISERROR(VLOOKUP(B62,'Race 5'!$H$3:$J$90,3,FALSE)),0,VLOOKUP(B62,'Race 5'!$H$3:$J$90,3,FALSE))</f>
        <v>0</v>
      </c>
      <c r="J62" s="202">
        <f>IF(ISERROR(VLOOKUP(B62,'Race 6'!$H$3:$J$77,3,FALSE)),0,VLOOKUP(B62,'Race 6'!$H$3:$J$77,3,FALSE))</f>
        <v>0</v>
      </c>
      <c r="K62" s="202">
        <f>IF(ISERROR(VLOOKUP(B62,'Race 7'!$H$3:$L$77,5,FALSE)),0,VLOOKUP(B62,'Race 7'!$H$3:$L$77,5,FALSE))</f>
        <v>0</v>
      </c>
      <c r="L62" s="202">
        <f>IF(ISERROR(VLOOKUP(B62,'Race 8'!$H$3:$J$68,3,FALSE)),0,VLOOKUP(B62,'Race 8'!$H$3:$J$68,3,FALSE))</f>
        <v>0</v>
      </c>
      <c r="M62" s="500"/>
      <c r="N62" s="211">
        <v>9</v>
      </c>
    </row>
    <row r="63" spans="1:14" ht="14.35" customHeight="1" x14ac:dyDescent="0.5">
      <c r="A63" s="202">
        <v>3</v>
      </c>
      <c r="B63" s="201" t="s">
        <v>515</v>
      </c>
      <c r="C63" s="202">
        <f t="shared" si="2"/>
        <v>2</v>
      </c>
      <c r="D63" s="202" cm="1">
        <f t="array" ref="D63">SUM(LARGE(E63:L63,{1,2,3,4,5}))</f>
        <v>116</v>
      </c>
      <c r="E63" s="202">
        <f>IF(ISERROR(VLOOKUP(B63,'Race 1'!$H$3:$J$85,3,FALSE)),0,VLOOKUP(B63,'Race 1'!$H$3:$J$85,3,FALSE))</f>
        <v>63</v>
      </c>
      <c r="F63" s="202">
        <f>IF(ISERROR(VLOOKUP(B63,'Race 2'!$H$3:$J$85,3,FALSE)),0,VLOOKUP(B63,'Race 2'!$H$3:$J$85,3,FALSE))</f>
        <v>0</v>
      </c>
      <c r="G63" s="202">
        <f>IF(ISERROR(VLOOKUP(B63,'Race 3'!$H$3:$N$64,3,FALSE)),0,VLOOKUP(B63,'Race 3'!$H$3:$N$64,3,FALSE))</f>
        <v>0</v>
      </c>
      <c r="H63" s="202">
        <f>IF(ISERROR(VLOOKUP(B63,'Race 4'!$H$3:$J$61,3,FALSE)),0,VLOOKUP(B63,'Race 4'!$H$3:$J$61,3,FALSE))</f>
        <v>53</v>
      </c>
      <c r="I63" s="202">
        <f>IF(ISERROR(VLOOKUP(B63,'Race 5'!$H$3:$J$90,3,FALSE)),0,VLOOKUP(B63,'Race 5'!$H$3:$J$90,3,FALSE))</f>
        <v>0</v>
      </c>
      <c r="J63" s="202">
        <f>IF(ISERROR(VLOOKUP(B63,'Race 6'!$H$3:$J$77,3,FALSE)),0,VLOOKUP(B63,'Race 6'!$H$3:$J$77,3,FALSE))</f>
        <v>0</v>
      </c>
      <c r="K63" s="202">
        <f>IF(ISERROR(VLOOKUP(B63,'Race 7'!$H$3:$L$77,5,FALSE)),0,VLOOKUP(B63,'Race 7'!$H$3:$L$77,5,FALSE))</f>
        <v>0</v>
      </c>
      <c r="L63" s="202">
        <f>IF(ISERROR(VLOOKUP(B63,'Race 8'!$H$3:$J$68,3,FALSE)),0,VLOOKUP(B63,'Race 8'!$H$3:$J$68,3,FALSE))</f>
        <v>0</v>
      </c>
      <c r="M63" s="500"/>
      <c r="N63" s="211">
        <v>9</v>
      </c>
    </row>
    <row r="64" spans="1:14" ht="14.35" customHeight="1" x14ac:dyDescent="0.5">
      <c r="A64" s="202">
        <v>4</v>
      </c>
      <c r="B64" s="220" t="s">
        <v>62</v>
      </c>
      <c r="C64" s="202">
        <f t="shared" si="2"/>
        <v>1</v>
      </c>
      <c r="D64" s="202" cm="1">
        <f t="array" ref="D64">SUM(LARGE(E64:L64,{1,2,3,4,5}))</f>
        <v>64</v>
      </c>
      <c r="E64" s="202">
        <f>IF(ISERROR(VLOOKUP(B64,'Race 1'!$H$3:$J$85,3,FALSE)),0,VLOOKUP(B64,'Race 1'!$H$3:$J$85,3,FALSE))</f>
        <v>64</v>
      </c>
      <c r="F64" s="202">
        <f>IF(ISERROR(VLOOKUP(B64,'Race 2'!$H$3:$J$85,3,FALSE)),0,VLOOKUP(B64,'Race 2'!$H$3:$J$85,3,FALSE))</f>
        <v>0</v>
      </c>
      <c r="G64" s="202">
        <f>IF(ISERROR(VLOOKUP(B64,'Race 3'!$H$3:$N$64,3,FALSE)),0,VLOOKUP(B64,'Race 3'!$H$3:$N$64,3,FALSE))</f>
        <v>0</v>
      </c>
      <c r="H64" s="202">
        <f>IF(ISERROR(VLOOKUP(B64,'Race 4'!$H$3:$J$61,3,FALSE)),0,VLOOKUP(B64,'Race 4'!$H$3:$J$61,3,FALSE))</f>
        <v>0</v>
      </c>
      <c r="I64" s="202">
        <f>IF(ISERROR(VLOOKUP(B64,'Race 5'!$H$3:$J$90,3,FALSE)),0,VLOOKUP(B64,'Race 5'!$H$3:$J$90,3,FALSE))</f>
        <v>0</v>
      </c>
      <c r="J64" s="202">
        <f>IF(ISERROR(VLOOKUP(B64,'Race 6'!$H$3:$J$77,3,FALSE)),0,VLOOKUP(B64,'Race 6'!$H$3:$J$77,3,FALSE))</f>
        <v>0</v>
      </c>
      <c r="K64" s="202">
        <f>IF(ISERROR(VLOOKUP(B64,'Race 7'!$H$3:$L$77,5,FALSE)),0,VLOOKUP(B64,'Race 7'!$H$3:$L$77,5,FALSE))</f>
        <v>0</v>
      </c>
      <c r="L64" s="202">
        <f>IF(ISERROR(VLOOKUP(B64,'Race 8'!$H$3:$J$68,3,FALSE)),0,VLOOKUP(B64,'Race 8'!$H$3:$J$68,3,FALSE))</f>
        <v>0</v>
      </c>
      <c r="M64" s="500"/>
      <c r="N64" s="211">
        <v>9</v>
      </c>
    </row>
    <row r="65" spans="1:14" ht="14.35" customHeight="1" x14ac:dyDescent="0.5">
      <c r="A65" s="202">
        <v>5</v>
      </c>
      <c r="B65" s="220" t="s">
        <v>469</v>
      </c>
      <c r="C65" s="202">
        <f t="shared" si="2"/>
        <v>1</v>
      </c>
      <c r="D65" s="202" cm="1">
        <f t="array" ref="D65">SUM(LARGE(E65:L65,{1,2,3,4,5}))</f>
        <v>60</v>
      </c>
      <c r="E65" s="202">
        <f>IF(ISERROR(VLOOKUP(B65,'Race 1'!$H$3:$J$85,3,FALSE)),0,VLOOKUP(B65,'Race 1'!$H$3:$J$85,3,FALSE))</f>
        <v>0</v>
      </c>
      <c r="F65" s="202">
        <f>IF(ISERROR(VLOOKUP(B65,'Race 2'!$H$3:$J$85,3,FALSE)),0,VLOOKUP(B65,'Race 2'!$H$3:$J$85,3,FALSE))</f>
        <v>60</v>
      </c>
      <c r="G65" s="202">
        <f>IF(ISERROR(VLOOKUP(B65,'Race 3'!$H$3:$N$64,3,FALSE)),0,VLOOKUP(B65,'Race 3'!$H$3:$N$64,3,FALSE))</f>
        <v>0</v>
      </c>
      <c r="H65" s="202">
        <f>IF(ISERROR(VLOOKUP(B65,'Race 4'!$H$3:$J$61,3,FALSE)),0,VLOOKUP(B65,'Race 4'!$H$3:$J$61,3,FALSE))</f>
        <v>0</v>
      </c>
      <c r="I65" s="202">
        <f>IF(ISERROR(VLOOKUP(B65,'Race 5'!$H$3:$J$90,3,FALSE)),0,VLOOKUP(B65,'Race 5'!$H$3:$J$90,3,FALSE))</f>
        <v>0</v>
      </c>
      <c r="J65" s="202">
        <f>IF(ISERROR(VLOOKUP(B65,'Race 6'!$H$3:$J$77,3,FALSE)),0,VLOOKUP(B65,'Race 6'!$H$3:$J$77,3,FALSE))</f>
        <v>0</v>
      </c>
      <c r="K65" s="202">
        <f>IF(ISERROR(VLOOKUP(B65,'Race 7'!$H$3:$L$77,5,FALSE)),0,VLOOKUP(B65,'Race 7'!$H$3:$L$77,5,FALSE))</f>
        <v>0</v>
      </c>
      <c r="L65" s="202">
        <f>IF(ISERROR(VLOOKUP(B65,'Race 8'!$H$3:$J$68,3,FALSE)),0,VLOOKUP(B65,'Race 8'!$H$3:$J$68,3,FALSE))</f>
        <v>0</v>
      </c>
      <c r="M65" s="500"/>
      <c r="N65" s="211">
        <v>9</v>
      </c>
    </row>
    <row r="66" spans="1:14" ht="14.35" customHeight="1" thickBot="1" x14ac:dyDescent="0.55000000000000004">
      <c r="A66" s="214">
        <v>6</v>
      </c>
      <c r="B66" s="218" t="s">
        <v>157</v>
      </c>
      <c r="C66" s="214">
        <f t="shared" si="2"/>
        <v>1</v>
      </c>
      <c r="D66" s="214" cm="1">
        <f t="array" ref="D66">SUM(LARGE(E66:L66,{1,2,3,4,5}))</f>
        <v>50</v>
      </c>
      <c r="E66" s="214">
        <f>IF(ISERROR(VLOOKUP(B66,'Race 1'!$H$3:$J$85,3,FALSE)),0,VLOOKUP(B66,'Race 1'!$H$3:$J$85,3,FALSE))</f>
        <v>0</v>
      </c>
      <c r="F66" s="214">
        <f>IF(ISERROR(VLOOKUP(B66,'Race 2'!$H$3:$J$85,3,FALSE)),0,VLOOKUP(B66,'Race 2'!$H$3:$J$85,3,FALSE))</f>
        <v>0</v>
      </c>
      <c r="G66" s="214">
        <f>IF(ISERROR(VLOOKUP(B66,'Race 3'!$H$3:$N$64,3,FALSE)),0,VLOOKUP(B66,'Race 3'!$H$3:$N$64,3,FALSE))</f>
        <v>0</v>
      </c>
      <c r="H66" s="214">
        <f>IF(ISERROR(VLOOKUP(B66,'Race 4'!$H$3:$J$61,3,FALSE)),0,VLOOKUP(B66,'Race 4'!$H$3:$J$61,3,FALSE))</f>
        <v>50</v>
      </c>
      <c r="I66" s="214">
        <f>IF(ISERROR(VLOOKUP(B66,'Race 5'!$H$3:$J$90,3,FALSE)),0,VLOOKUP(B66,'Race 5'!$H$3:$J$90,3,FALSE))</f>
        <v>0</v>
      </c>
      <c r="J66" s="214">
        <f>IF(ISERROR(VLOOKUP(B66,'Race 6'!$H$3:$J$77,3,FALSE)),0,VLOOKUP(B66,'Race 6'!$H$3:$J$77,3,FALSE))</f>
        <v>0</v>
      </c>
      <c r="K66" s="214">
        <f>IF(ISERROR(VLOOKUP(B66,'Race 7'!$H$3:$L$77,5,FALSE)),0,VLOOKUP(B66,'Race 7'!$H$3:$L$77,5,FALSE))</f>
        <v>0</v>
      </c>
      <c r="L66" s="214">
        <f>IF(ISERROR(VLOOKUP(B66,'Race 8'!$H$3:$J$68,3,FALSE)),0,VLOOKUP(B66,'Race 8'!$H$3:$J$68,3,FALSE))</f>
        <v>0</v>
      </c>
      <c r="M66" s="501"/>
      <c r="N66" s="211">
        <v>9</v>
      </c>
    </row>
    <row r="67" spans="1:14" ht="14.35" customHeight="1" x14ac:dyDescent="0.5">
      <c r="A67" s="202">
        <v>1</v>
      </c>
      <c r="B67" s="220" t="s">
        <v>14</v>
      </c>
      <c r="C67" s="202">
        <f t="shared" ref="C67:C72" si="3">COUNTIF(E67:L67,"&gt;0")</f>
        <v>3</v>
      </c>
      <c r="D67" s="202" cm="1">
        <f t="array" ref="D67">SUM(LARGE(E67:L67,{1,2,3,4,5}))</f>
        <v>178</v>
      </c>
      <c r="E67" s="202">
        <f>IF(ISERROR(VLOOKUP(B67,'Race 1'!$H$3:$J$85,3,FALSE)),0,VLOOKUP(B67,'Race 1'!$H$3:$J$85,3,FALSE))</f>
        <v>62</v>
      </c>
      <c r="F67" s="202">
        <f>IF(ISERROR(VLOOKUP(B67,'Race 2'!$H$3:$J$85,3,FALSE)),0,VLOOKUP(B67,'Race 2'!$H$3:$J$85,3,FALSE))</f>
        <v>54</v>
      </c>
      <c r="G67" s="202">
        <f>IF(ISERROR(VLOOKUP(B67,'Race 3'!$H$3:$N$64,3,FALSE)),0,VLOOKUP(B67,'Race 3'!$H$3:$N$64,3,FALSE))</f>
        <v>62</v>
      </c>
      <c r="H67" s="202">
        <f>IF(ISERROR(VLOOKUP(B67,'Race 4'!$H$3:$J$61,3,FALSE)),0,VLOOKUP(B67,'Race 4'!$H$3:$J$61,3,FALSE))</f>
        <v>0</v>
      </c>
      <c r="I67" s="202">
        <f>IF(ISERROR(VLOOKUP(B67,'Race 5'!$H$3:$J$90,3,FALSE)),0,VLOOKUP(B67,'Race 5'!$H$3:$J$90,3,FALSE))</f>
        <v>0</v>
      </c>
      <c r="J67" s="202">
        <f>IF(ISERROR(VLOOKUP(B67,'Race 6'!$H$3:$J$77,3,FALSE)),0,VLOOKUP(B67,'Race 6'!$H$3:$J$77,3,FALSE))</f>
        <v>0</v>
      </c>
      <c r="K67" s="202">
        <f>IF(ISERROR(VLOOKUP(B67,'Race 7'!$H$3:$L$77,5,FALSE)),0,VLOOKUP(B67,'Race 7'!$H$3:$L$77,5,FALSE))</f>
        <v>0</v>
      </c>
      <c r="L67" s="202">
        <f>IF(ISERROR(VLOOKUP(B67,'Race 8'!$H$3:$J$68,3,FALSE)),0,VLOOKUP(B67,'Race 8'!$H$3:$J$68,3,FALSE))</f>
        <v>0</v>
      </c>
      <c r="M67" s="502">
        <v>10</v>
      </c>
      <c r="N67" s="211">
        <v>10</v>
      </c>
    </row>
    <row r="68" spans="1:14" ht="14.35" customHeight="1" x14ac:dyDescent="0.5">
      <c r="A68" s="202">
        <v>2</v>
      </c>
      <c r="B68" s="220" t="s">
        <v>43</v>
      </c>
      <c r="C68" s="202">
        <f t="shared" si="3"/>
        <v>3</v>
      </c>
      <c r="D68" s="202" cm="1">
        <f t="array" ref="D68">SUM(LARGE(E68:L68,{1,2,3,4,5}))</f>
        <v>170</v>
      </c>
      <c r="E68" s="202">
        <f>IF(ISERROR(VLOOKUP(B68,'Race 1'!$H$3:$J$85,3,FALSE)),0,VLOOKUP(B68,'Race 1'!$H$3:$J$85,3,FALSE))</f>
        <v>60</v>
      </c>
      <c r="F68" s="202">
        <f>IF(ISERROR(VLOOKUP(B68,'Race 2'!$H$3:$J$85,3,FALSE)),0,VLOOKUP(B68,'Race 2'!$H$3:$J$85,3,FALSE))</f>
        <v>58</v>
      </c>
      <c r="G68" s="202">
        <f>IF(ISERROR(VLOOKUP(B68,'Race 3'!$H$3:$N$64,3,FALSE)),0,VLOOKUP(B68,'Race 3'!$H$3:$N$64,3,FALSE))</f>
        <v>0</v>
      </c>
      <c r="H68" s="202">
        <f>IF(ISERROR(VLOOKUP(B68,'Race 4'!$H$3:$J$61,3,FALSE)),0,VLOOKUP(B68,'Race 4'!$H$3:$J$61,3,FALSE))</f>
        <v>52</v>
      </c>
      <c r="I68" s="202">
        <f>IF(ISERROR(VLOOKUP(#REF!,'Race 5'!$H$3:$J$90,3,FALSE)),0,VLOOKUP(#REF!,'Race 5'!$H$3:$J$90,3,FALSE))</f>
        <v>0</v>
      </c>
      <c r="J68" s="202">
        <f>IF(ISERROR(VLOOKUP(#REF!,'Race 6'!$H$3:$J$77,3,FALSE)),0,VLOOKUP(#REF!,'Race 6'!$H$3:$J$77,3,FALSE))</f>
        <v>0</v>
      </c>
      <c r="K68" s="202">
        <f>IF(ISERROR(VLOOKUP(#REF!,'Race 7'!$H$3:$L$77,5,FALSE)),0,VLOOKUP(#REF!,'Race 7'!$H$3:$L$77,5,FALSE))</f>
        <v>0</v>
      </c>
      <c r="L68" s="202">
        <f>IF(ISERROR(VLOOKUP(#REF!,'Race 8'!$H$3:$J$68,3,FALSE)),0,VLOOKUP(#REF!,'Race 8'!$H$3:$J$68,3,FALSE))</f>
        <v>0</v>
      </c>
      <c r="M68" s="500"/>
      <c r="N68" s="211">
        <v>10</v>
      </c>
    </row>
    <row r="69" spans="1:14" ht="14.35" customHeight="1" x14ac:dyDescent="0.5">
      <c r="A69" s="202">
        <v>3</v>
      </c>
      <c r="B69" s="201" t="s">
        <v>523</v>
      </c>
      <c r="C69" s="202">
        <f t="shared" si="3"/>
        <v>2</v>
      </c>
      <c r="D69" s="202" cm="1">
        <f t="array" ref="D69">SUM(LARGE(E69:L69,{1,2,3,4,5}))</f>
        <v>119</v>
      </c>
      <c r="E69" s="202">
        <f>IF(ISERROR(VLOOKUP(B69,'Race 1'!$H$3:$J$85,3,FALSE)),0,VLOOKUP(B69,'Race 1'!$H$3:$J$85,3,FALSE))</f>
        <v>0</v>
      </c>
      <c r="F69" s="202">
        <f>IF(ISERROR(VLOOKUP(B69,'Race 2'!$H$3:$J$85,3,FALSE)),0,VLOOKUP(B69,'Race 2'!$H$3:$J$85,3,FALSE))</f>
        <v>56</v>
      </c>
      <c r="G69" s="202">
        <f>IF(ISERROR(VLOOKUP(B69,'Race 3'!$H$3:$N$64,3,FALSE)),0,VLOOKUP(B69,'Race 3'!$H$3:$N$64,3,FALSE))</f>
        <v>63</v>
      </c>
      <c r="H69" s="202">
        <f>IF(ISERROR(VLOOKUP(B69,'Race 4'!$H$3:$J$61,3,FALSE)),0,VLOOKUP(B69,'Race 4'!$H$3:$J$61,3,FALSE))</f>
        <v>0</v>
      </c>
      <c r="I69" s="202">
        <f>IF(ISERROR(VLOOKUP(B69,'Race 5'!$H$3:$J$90,3,FALSE)),0,VLOOKUP(B69,'Race 5'!$H$3:$J$90,3,FALSE))</f>
        <v>0</v>
      </c>
      <c r="J69" s="202">
        <f>IF(ISERROR(VLOOKUP(B69,'Race 6'!$H$3:$J$77,3,FALSE)),0,VLOOKUP(B69,'Race 6'!$H$3:$J$77,3,FALSE))</f>
        <v>0</v>
      </c>
      <c r="K69" s="202">
        <f>IF(ISERROR(VLOOKUP(B69,'Race 7'!$H$3:$L$77,5,FALSE)),0,VLOOKUP(B69,'Race 7'!$H$3:$L$77,5,FALSE))</f>
        <v>0</v>
      </c>
      <c r="L69" s="202">
        <f>IF(ISERROR(VLOOKUP(B69,'Race 8'!$H$3:$J$68,3,FALSE)),0,VLOOKUP(B69,'Race 8'!$H$3:$J$68,3,FALSE))</f>
        <v>0</v>
      </c>
      <c r="M69" s="500"/>
      <c r="N69" s="211">
        <v>10</v>
      </c>
    </row>
    <row r="70" spans="1:14" ht="14.35" customHeight="1" x14ac:dyDescent="0.5">
      <c r="A70" s="202">
        <v>4</v>
      </c>
      <c r="B70" s="201" t="s">
        <v>21</v>
      </c>
      <c r="C70" s="202">
        <f t="shared" si="3"/>
        <v>2</v>
      </c>
      <c r="D70" s="202" cm="1">
        <f t="array" ref="D70">SUM(LARGE(E70:L70,{1,2,3,4,5}))</f>
        <v>106</v>
      </c>
      <c r="E70" s="202">
        <f>IF(ISERROR(VLOOKUP(B70,'Race 1'!$H$3:$J$85,3,FALSE)),0,VLOOKUP(B70,'Race 1'!$H$3:$J$85,3,FALSE))</f>
        <v>0</v>
      </c>
      <c r="F70" s="202">
        <f>IF(ISERROR(VLOOKUP(B70,'Race 2'!$H$3:$J$85,3,FALSE)),0,VLOOKUP(B70,'Race 2'!$H$3:$J$85,3,FALSE))</f>
        <v>55</v>
      </c>
      <c r="G70" s="202">
        <f>IF(ISERROR(VLOOKUP(B70,'Race 3'!$H$3:$N$64,3,FALSE)),0,VLOOKUP(B70,'Race 3'!$H$3:$N$64,3,FALSE))</f>
        <v>0</v>
      </c>
      <c r="H70" s="202">
        <f>IF(ISERROR(VLOOKUP(B70,'Race 4'!$H$3:$J$61,3,FALSE)),0,VLOOKUP(B70,'Race 4'!$H$3:$J$61,3,FALSE))</f>
        <v>51</v>
      </c>
      <c r="I70" s="202">
        <f>IF(ISERROR(VLOOKUP(B70,'Race 5'!$H$3:$J$90,3,FALSE)),0,VLOOKUP(B70,'Race 5'!$H$3:$J$90,3,FALSE))</f>
        <v>0</v>
      </c>
      <c r="J70" s="202">
        <f>IF(ISERROR(VLOOKUP(B70,'Race 6'!$H$3:$J$77,3,FALSE)),0,VLOOKUP(B70,'Race 6'!$H$3:$J$77,3,FALSE))</f>
        <v>0</v>
      </c>
      <c r="K70" s="202">
        <f>IF(ISERROR(VLOOKUP(B70,'Race 7'!$H$3:$L$77,5,FALSE)),0,VLOOKUP(B70,'Race 7'!$H$3:$L$77,5,FALSE))</f>
        <v>0</v>
      </c>
      <c r="L70" s="202">
        <f>IF(ISERROR(VLOOKUP(B70,'Race 8'!$H$3:$J$68,3,FALSE)),0,VLOOKUP(B70,'Race 8'!$H$3:$J$68,3,FALSE))</f>
        <v>0</v>
      </c>
      <c r="M70" s="500"/>
      <c r="N70" s="211">
        <v>10</v>
      </c>
    </row>
    <row r="71" spans="1:14" ht="14.35" customHeight="1" x14ac:dyDescent="0.5">
      <c r="A71" s="202">
        <v>5</v>
      </c>
      <c r="B71" s="201" t="s">
        <v>144</v>
      </c>
      <c r="C71" s="202">
        <f t="shared" si="3"/>
        <v>1</v>
      </c>
      <c r="D71" s="202" cm="1">
        <f t="array" ref="D71">SUM(LARGE(E71:L71,{1,2,3,4,5}))</f>
        <v>61</v>
      </c>
      <c r="E71" s="202">
        <f>IF(ISERROR(VLOOKUP(B71,'Race 1'!$H$3:$J$85,3,FALSE)),0,VLOOKUP(B71,'Race 1'!$H$3:$J$85,3,FALSE))</f>
        <v>0</v>
      </c>
      <c r="F71" s="202">
        <f>IF(ISERROR(VLOOKUP(B71,'Race 2'!$H$3:$J$85,3,FALSE)),0,VLOOKUP(B71,'Race 2'!$H$3:$J$85,3,FALSE))</f>
        <v>0</v>
      </c>
      <c r="G71" s="202">
        <f>IF(ISERROR(VLOOKUP(B71,'Race 3'!$H$3:$N$64,3,FALSE)),0,VLOOKUP(B71,'Race 3'!$H$3:$N$64,3,FALSE))</f>
        <v>61</v>
      </c>
      <c r="H71" s="202">
        <f>IF(ISERROR(VLOOKUP(B71,'Race 4'!$H$3:$J$61,3,FALSE)),0,VLOOKUP(B71,'Race 4'!$H$3:$J$61,3,FALSE))</f>
        <v>0</v>
      </c>
      <c r="I71" s="202">
        <f>IF(ISERROR(VLOOKUP(B71,'Race 5'!$H$3:$J$90,3,FALSE)),0,VLOOKUP(B71,'Race 5'!$H$3:$J$90,3,FALSE))</f>
        <v>0</v>
      </c>
      <c r="J71" s="202">
        <f>IF(ISERROR(VLOOKUP(B71,'Race 6'!$H$3:$J$77,3,FALSE)),0,VLOOKUP(B71,'Race 6'!$H$3:$J$77,3,FALSE))</f>
        <v>0</v>
      </c>
      <c r="K71" s="202">
        <f>IF(ISERROR(VLOOKUP(B71,'Race 7'!$H$3:$L$77,5,FALSE)),0,VLOOKUP(B71,'Race 7'!$H$3:$L$77,5,FALSE))</f>
        <v>0</v>
      </c>
      <c r="L71" s="202">
        <f>IF(ISERROR(VLOOKUP(B71,'Race 8'!$H$3:$J$68,3,FALSE)),0,VLOOKUP(B71,'Race 8'!$H$3:$J$68,3,FALSE))</f>
        <v>0</v>
      </c>
      <c r="M71" s="500"/>
      <c r="N71" s="211">
        <v>10</v>
      </c>
    </row>
    <row r="72" spans="1:14" ht="14.35" customHeight="1" thickBot="1" x14ac:dyDescent="0.55000000000000004">
      <c r="A72" s="214">
        <v>6</v>
      </c>
      <c r="B72" s="215" t="s">
        <v>522</v>
      </c>
      <c r="C72" s="214">
        <f t="shared" si="3"/>
        <v>1</v>
      </c>
      <c r="D72" s="214" cm="1">
        <f t="array" ref="D72">SUM(LARGE(E72:L72,{1,2,3,4,5}))</f>
        <v>57</v>
      </c>
      <c r="E72" s="214">
        <f>IF(ISERROR(VLOOKUP(B72,'Race 1'!$H$3:$J$85,3,FALSE)),0,VLOOKUP(B72,'Race 1'!$H$3:$J$85,3,FALSE))</f>
        <v>0</v>
      </c>
      <c r="F72" s="214">
        <f>IF(ISERROR(VLOOKUP(B72,'Race 2'!$H$3:$J$85,3,FALSE)),0,VLOOKUP(B72,'Race 2'!$H$3:$J$85,3,FALSE))</f>
        <v>57</v>
      </c>
      <c r="G72" s="214">
        <f>IF(ISERROR(VLOOKUP(B72,'Race 3'!$H$3:$N$64,3,FALSE)),0,VLOOKUP(B72,'Race 3'!$H$3:$N$64,3,FALSE))</f>
        <v>0</v>
      </c>
      <c r="H72" s="214">
        <f>IF(ISERROR(VLOOKUP(B72,'Race 4'!$H$3:$J$61,3,FALSE)),0,VLOOKUP(B72,'Race 4'!$H$3:$J$61,3,FALSE))</f>
        <v>0</v>
      </c>
      <c r="I72" s="214">
        <f>IF(ISERROR(VLOOKUP(B72,'Race 5'!$H$3:$J$90,3,FALSE)),0,VLOOKUP(B72,'Race 5'!$H$3:$J$90,3,FALSE))</f>
        <v>0</v>
      </c>
      <c r="J72" s="214">
        <f>IF(ISERROR(VLOOKUP(B72,'Race 6'!$H$3:$J$77,3,FALSE)),0,VLOOKUP(B72,'Race 6'!$H$3:$J$77,3,FALSE))</f>
        <v>0</v>
      </c>
      <c r="K72" s="214">
        <f>IF(ISERROR(VLOOKUP(B72,'Race 7'!$H$3:$L$77,5,FALSE)),0,VLOOKUP(B72,'Race 7'!$H$3:$L$77,5,FALSE))</f>
        <v>0</v>
      </c>
      <c r="L72" s="214">
        <f>IF(ISERROR(VLOOKUP(B72,'Race 8'!$H$3:$J$68,3,FALSE)),0,VLOOKUP(B72,'Race 8'!$H$3:$J$68,3,FALSE))</f>
        <v>0</v>
      </c>
      <c r="M72" s="501"/>
      <c r="N72" s="211">
        <v>10</v>
      </c>
    </row>
    <row r="73" spans="1:14" ht="14.35" customHeight="1" x14ac:dyDescent="0.5">
      <c r="A73" s="389"/>
      <c r="B73" s="201"/>
      <c r="C73" s="389"/>
      <c r="D73" s="389"/>
      <c r="E73" s="389"/>
      <c r="F73" s="389"/>
      <c r="G73" s="389"/>
      <c r="H73" s="389"/>
      <c r="I73" s="389"/>
      <c r="J73" s="389"/>
      <c r="K73" s="389"/>
      <c r="L73" s="389"/>
      <c r="M73" s="415"/>
    </row>
    <row r="74" spans="1:14" ht="14.35" customHeight="1" x14ac:dyDescent="0.5">
      <c r="E74" s="206">
        <f t="shared" ref="E74:L74" si="4">COUNTIF(E3:E72,"&gt;0")</f>
        <v>42</v>
      </c>
      <c r="F74" s="206">
        <f t="shared" si="4"/>
        <v>47</v>
      </c>
      <c r="G74" s="206">
        <f t="shared" si="4"/>
        <v>41</v>
      </c>
      <c r="H74" s="206">
        <f t="shared" si="4"/>
        <v>51</v>
      </c>
      <c r="I74" s="206">
        <f t="shared" si="4"/>
        <v>0</v>
      </c>
      <c r="J74" s="206">
        <f t="shared" si="4"/>
        <v>0</v>
      </c>
      <c r="K74" s="206">
        <f t="shared" si="4"/>
        <v>0</v>
      </c>
      <c r="L74" s="206">
        <f t="shared" si="4"/>
        <v>0</v>
      </c>
    </row>
  </sheetData>
  <sortState xmlns:xlrd2="http://schemas.microsoft.com/office/spreadsheetml/2017/richdata2" ref="B11:L18">
    <sortCondition descending="1" ref="D11:D18"/>
  </sortState>
  <mergeCells count="10">
    <mergeCell ref="M41:M47"/>
    <mergeCell ref="M48:M55"/>
    <mergeCell ref="M56:M60"/>
    <mergeCell ref="M61:M66"/>
    <mergeCell ref="M67:M72"/>
    <mergeCell ref="M3:M10"/>
    <mergeCell ref="M11:M18"/>
    <mergeCell ref="M19:M26"/>
    <mergeCell ref="M27:M33"/>
    <mergeCell ref="M34:M40"/>
  </mergeCells>
  <pageMargins left="0.75" right="0.75" top="1" bottom="1" header="0.5" footer="0.5"/>
  <pageSetup paperSize="9" scale="45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76252-06FA-4320-8362-5CF4B5353F6D}">
  <sheetPr>
    <pageSetUpPr fitToPage="1"/>
  </sheetPr>
  <dimension ref="A1:P72"/>
  <sheetViews>
    <sheetView showGridLines="0" showZeros="0" topLeftCell="A6" workbookViewId="0">
      <selection activeCell="A3" sqref="A3:I72"/>
    </sheetView>
  </sheetViews>
  <sheetFormatPr defaultColWidth="9.1171875" defaultRowHeight="14.35" customHeight="1" x14ac:dyDescent="0.5"/>
  <cols>
    <col min="1" max="1" width="18.87890625" style="211" customWidth="1"/>
    <col min="2" max="2" width="7.5859375" style="206" bestFit="1" customWidth="1"/>
    <col min="3" max="9" width="6.64453125" style="206" bestFit="1" customWidth="1"/>
    <col min="10" max="11" width="2.76171875" style="211" bestFit="1" customWidth="1"/>
    <col min="12" max="12" width="5.703125" style="211" bestFit="1" customWidth="1"/>
    <col min="13" max="13" width="9" style="211" bestFit="1" customWidth="1"/>
    <col min="14" max="16" width="2.76171875" style="211" bestFit="1" customWidth="1"/>
    <col min="17" max="16384" width="9.1171875" style="211"/>
  </cols>
  <sheetData>
    <row r="1" spans="1:16" ht="22" customHeight="1" thickBot="1" x14ac:dyDescent="0.55000000000000004">
      <c r="A1" s="207" t="s">
        <v>542</v>
      </c>
      <c r="C1" s="209"/>
      <c r="D1" s="210"/>
      <c r="E1" s="210"/>
      <c r="F1" s="210"/>
      <c r="G1" s="210"/>
      <c r="H1" s="210"/>
      <c r="I1" s="210"/>
    </row>
    <row r="2" spans="1:16" s="208" customFormat="1" ht="14.35" customHeight="1" thickBot="1" x14ac:dyDescent="0.55000000000000004">
      <c r="A2" s="213" t="s">
        <v>8</v>
      </c>
      <c r="B2" s="213">
        <v>1</v>
      </c>
      <c r="C2" s="213">
        <v>2</v>
      </c>
      <c r="D2" s="213">
        <v>3</v>
      </c>
      <c r="E2" s="213">
        <v>4</v>
      </c>
      <c r="F2" s="213">
        <v>5</v>
      </c>
      <c r="G2" s="213">
        <v>6</v>
      </c>
      <c r="H2" s="213">
        <v>7</v>
      </c>
      <c r="I2" s="213">
        <v>8</v>
      </c>
      <c r="J2" s="211"/>
      <c r="K2" s="211"/>
      <c r="L2" s="211"/>
      <c r="M2" s="211"/>
      <c r="N2" s="211"/>
      <c r="O2" s="211"/>
      <c r="P2" s="211"/>
    </row>
    <row r="3" spans="1:16" ht="14.35" customHeight="1" x14ac:dyDescent="0.5">
      <c r="A3" s="370" t="s">
        <v>44</v>
      </c>
      <c r="B3" s="438" t="str">
        <f>IF(ISERROR(VLOOKUP(A3,'Race 1'!$H$3:$M$50,6,FALSE)),0,VLOOKUP(A3,'Race 1'!$H$3:$M$50,6,FALSE))</f>
        <v xml:space="preserve">Bronze </v>
      </c>
      <c r="C3" s="216" t="str">
        <f>IF(ISERROR(VLOOKUP(A3,'Race 2'!$H$3:$M$50,6,FALSE)),0,VLOOKUP(A3,'Race 2'!$H$3:$M$50,6,FALSE))</f>
        <v xml:space="preserve">Bronze </v>
      </c>
      <c r="D3" s="216" t="str">
        <f>IF(ISERROR(VLOOKUP(A3,'Race 3'!$H$3:$M$66,6,FALSE)),0,VLOOKUP(A3,'Race 3'!$H$3:$M$66,6,FALSE))</f>
        <v xml:space="preserve">Bronze </v>
      </c>
      <c r="E3" s="216" t="str">
        <f>IF(ISERROR(VLOOKUP(A3,'Race 4'!$H$3:$M$61,6,FALSE)),0,VLOOKUP(A3,'Race 4'!$H$3:$M$61,6,FALSE))</f>
        <v>Silver</v>
      </c>
      <c r="F3" s="216">
        <f>IF(ISERROR(VLOOKUP(A3,'Race 5'!$H$3:$M$90,6,FALSE)),0,VLOOKUP(A3,'Race 5'!$H$3:$M$90,6,FALSE))</f>
        <v>0</v>
      </c>
      <c r="G3" s="216">
        <f>IF(ISERROR(VLOOKUP(A3,'Race 6'!$H$3:$M$77,6,FALSE)),0,VLOOKUP(A3,'Race 6'!$H$3:$M$77,6,FALSE))</f>
        <v>0</v>
      </c>
      <c r="H3" s="216">
        <f>IF(ISERROR(VLOOKUP(A3,'Race 7'!$H$3:$O$77,8,FALSE)),0,VLOOKUP(A3,'Race 7'!$H$3:$O$77,8,FALSE))</f>
        <v>0</v>
      </c>
      <c r="I3" s="216">
        <f>IF(ISERROR(VLOOKUP(A3,'Race 8'!$H$3:$O$68,6,FALSE)),0,VLOOKUP(A3,'Race 8'!$H$3:$O$68,6,FALSE))</f>
        <v>0</v>
      </c>
    </row>
    <row r="4" spans="1:16" x14ac:dyDescent="0.5">
      <c r="A4" s="355" t="s">
        <v>38</v>
      </c>
      <c r="B4" s="439">
        <f>IF(ISERROR(VLOOKUP(A4,'Race 1'!$H$3:$M$50,6,FALSE)),0,VLOOKUP(A4,'Race 1'!$H$3:$M$50,6,FALSE))</f>
        <v>0</v>
      </c>
      <c r="C4" s="202" t="str">
        <f>IF(ISERROR(VLOOKUP(A4,'Race 2'!$H$3:$M$50,6,FALSE)),0,VLOOKUP(A4,'Race 2'!$H$3:$M$50,6,FALSE))</f>
        <v xml:space="preserve">Gold </v>
      </c>
      <c r="D4" s="202" t="str">
        <f>IF(ISERROR(VLOOKUP(A4,'Race 3'!$H$3:$M$66,6,FALSE)),0,VLOOKUP(A4,'Race 3'!$H$3:$M$66,6,FALSE))</f>
        <v>Silver</v>
      </c>
      <c r="E4" s="202" t="str">
        <f>IF(ISERROR(VLOOKUP(A4,'Race 4'!$H$3:$M$61,6,FALSE)),0,VLOOKUP(A4,'Race 4'!$H$3:$M$61,6,FALSE))</f>
        <v xml:space="preserve">Gold </v>
      </c>
      <c r="F4" s="202">
        <f>IF(ISERROR(VLOOKUP(A4,'Race 5'!$H$3:$M$90,6,FALSE)),0,VLOOKUP(A4,'Race 5'!$H$3:$M$90,6,FALSE))</f>
        <v>0</v>
      </c>
      <c r="G4" s="202">
        <f>IF(ISERROR(VLOOKUP(A4,'Race 6'!$H$3:$M$77,6,FALSE)),0,VLOOKUP(A4,'Race 6'!$H$3:$M$77,6,FALSE))</f>
        <v>0</v>
      </c>
      <c r="H4" s="202">
        <f>IF(ISERROR(VLOOKUP(A4,'Race 7'!$H$3:$O$77,8,FALSE)),0,VLOOKUP(A4,'Race 7'!$H$3:$O$77,8,FALSE))</f>
        <v>0</v>
      </c>
      <c r="I4" s="202">
        <f>IF(ISERROR(VLOOKUP(A4,'Race 8'!$H$3:$O$68,6,FALSE)),0,VLOOKUP(A4,'Race 8'!$H$3:$O$68,6,FALSE))</f>
        <v>0</v>
      </c>
    </row>
    <row r="5" spans="1:16" x14ac:dyDescent="0.5">
      <c r="A5" s="343" t="s">
        <v>469</v>
      </c>
      <c r="B5" s="439">
        <f>IF(ISERROR(VLOOKUP(A5,'Race 1'!$H$3:$M$50,6,FALSE)),0,VLOOKUP(A5,'Race 1'!$H$3:$M$50,6,FALSE))</f>
        <v>0</v>
      </c>
      <c r="C5" s="202" t="str">
        <f>IF(ISERROR(VLOOKUP(A5,'Race 2'!$H$3:$M$50,6,FALSE)),0,VLOOKUP(A5,'Race 2'!$H$3:$M$50,6,FALSE))</f>
        <v>Copper</v>
      </c>
      <c r="D5" s="202">
        <f>IF(ISERROR(VLOOKUP(A5,'Race 3'!$H$3:$M$66,6,FALSE)),0,VLOOKUP(A5,'Race 3'!$H$3:$M$66,6,FALSE))</f>
        <v>0</v>
      </c>
      <c r="E5" s="202">
        <f>IF(ISERROR(VLOOKUP(A5,'Race 4'!$H$3:$M$61,6,FALSE)),0,VLOOKUP(A5,'Race 4'!$H$3:$M$61,6,FALSE))</f>
        <v>0</v>
      </c>
      <c r="F5" s="202">
        <f>IF(ISERROR(VLOOKUP(A5,'Race 5'!$H$3:$M$90,6,FALSE)),0,VLOOKUP(A5,'Race 5'!$H$3:$M$90,6,FALSE))</f>
        <v>0</v>
      </c>
      <c r="G5" s="202">
        <f>IF(ISERROR(VLOOKUP(A5,'Race 6'!$H$3:$M$77,6,FALSE)),0,VLOOKUP(A5,'Race 6'!$H$3:$M$77,6,FALSE))</f>
        <v>0</v>
      </c>
      <c r="H5" s="202">
        <f>IF(ISERROR(VLOOKUP(A5,'Race 7'!$H$3:$O$77,8,FALSE)),0,VLOOKUP(A5,'Race 7'!$H$3:$O$77,8,FALSE))</f>
        <v>0</v>
      </c>
      <c r="I5" s="202">
        <f>IF(ISERROR(VLOOKUP(A5,'Race 8'!$H$3:$O$68,6,FALSE)),0,VLOOKUP(A5,'Race 8'!$H$3:$O$68,6,FALSE))</f>
        <v>0</v>
      </c>
    </row>
    <row r="6" spans="1:16" x14ac:dyDescent="0.5">
      <c r="A6" s="355" t="s">
        <v>100</v>
      </c>
      <c r="B6" s="439" t="str">
        <f>IF(ISERROR(VLOOKUP(A6,'Race 1'!$H$3:$M$50,6,FALSE)),0,VLOOKUP(A6,'Race 1'!$H$3:$M$50,6,FALSE))</f>
        <v>Copper</v>
      </c>
      <c r="C6" s="202">
        <f>IF(ISERROR(VLOOKUP(A6,'Race 2'!$H$3:$M$50,6,FALSE)),0,VLOOKUP(A6,'Race 2'!$H$3:$M$50,6,FALSE))</f>
        <v>0</v>
      </c>
      <c r="D6" s="202">
        <f>IF(ISERROR(VLOOKUP(A6,'Race 3'!$H$3:$M$66,6,FALSE)),0,VLOOKUP(A6,'Race 3'!$H$3:$M$66,6,FALSE))</f>
        <v>0</v>
      </c>
      <c r="E6" s="202" t="str">
        <f>IF(ISERROR(VLOOKUP(A6,'Race 4'!$H$3:$M$61,6,FALSE)),0,VLOOKUP(A6,'Race 4'!$H$3:$M$61,6,FALSE))</f>
        <v>Copper</v>
      </c>
      <c r="F6" s="202">
        <f>IF(ISERROR(VLOOKUP(A6,'Race 5'!$H$3:$M$90,6,FALSE)),0,VLOOKUP(A6,'Race 5'!$H$3:$M$90,6,FALSE))</f>
        <v>0</v>
      </c>
      <c r="G6" s="202">
        <f>IF(ISERROR(VLOOKUP(A6,'Race 6'!$H$3:$M$77,6,FALSE)),0,VLOOKUP(A6,'Race 6'!$H$3:$M$77,6,FALSE))</f>
        <v>0</v>
      </c>
      <c r="H6" s="202">
        <f>IF(ISERROR(VLOOKUP(A6,'Race 7'!$H$3:$O$77,8,FALSE)),0,VLOOKUP(A6,'Race 7'!$H$3:$O$77,8,FALSE))</f>
        <v>0</v>
      </c>
      <c r="I6" s="202">
        <f>IF(ISERROR(VLOOKUP(A6,'Race 8'!$H$3:$O$68,6,FALSE)),0,VLOOKUP(A6,'Race 8'!$H$3:$O$68,6,FALSE))</f>
        <v>0</v>
      </c>
    </row>
    <row r="7" spans="1:16" x14ac:dyDescent="0.5">
      <c r="A7" s="355" t="s">
        <v>19</v>
      </c>
      <c r="B7" s="439" t="str">
        <f>IF(ISERROR(VLOOKUP(A7,'Race 1'!$H$3:$M$50,6,FALSE)),0,VLOOKUP(A7,'Race 1'!$H$3:$M$50,6,FALSE))</f>
        <v>Copper</v>
      </c>
      <c r="C7" s="202" t="str">
        <f>IF(ISERROR(VLOOKUP(A7,'Race 2'!$H$3:$M$50,6,FALSE)),0,VLOOKUP(A7,'Race 2'!$H$3:$M$50,6,FALSE))</f>
        <v>Copper</v>
      </c>
      <c r="D7" s="202" t="str">
        <f>IF(ISERROR(VLOOKUP(A7,'Race 3'!$H$3:$M$66,6,FALSE)),0,VLOOKUP(A7,'Race 3'!$H$3:$M$66,6,FALSE))</f>
        <v>Copper</v>
      </c>
      <c r="E7" s="202" t="str">
        <f>IF(ISERROR(VLOOKUP(A7,'Race 4'!$H$3:$M$61,6,FALSE)),0,VLOOKUP(A7,'Race 4'!$H$3:$M$61,6,FALSE))</f>
        <v>Bronze</v>
      </c>
      <c r="F7" s="202"/>
      <c r="G7" s="202"/>
      <c r="H7" s="202"/>
      <c r="I7" s="202"/>
    </row>
    <row r="8" spans="1:16" x14ac:dyDescent="0.5">
      <c r="A8" s="343" t="s">
        <v>58</v>
      </c>
      <c r="B8" s="439">
        <f>IF(ISERROR(VLOOKUP(A8,'Race 1'!$H$3:$M$50,6,FALSE)),0,VLOOKUP(A8,'Race 1'!$H$3:$M$50,6,FALSE))</f>
        <v>0</v>
      </c>
      <c r="C8" s="202">
        <f>IF(ISERROR(VLOOKUP(A8,'Race 2'!$H$3:$M$50,6,FALSE)),0,VLOOKUP(A8,'Race 2'!$H$3:$M$50,6,FALSE))</f>
        <v>0</v>
      </c>
      <c r="D8" s="202" t="str">
        <f>IF(ISERROR(VLOOKUP(A8,'Race 3'!$H$3:$M$66,6,FALSE)),0,VLOOKUP(A8,'Race 3'!$H$3:$M$66,6,FALSE))</f>
        <v>Copper</v>
      </c>
      <c r="E8" s="202">
        <f>IF(ISERROR(VLOOKUP(A8,'Race 4'!$H$3:$M$61,6,FALSE)),0,VLOOKUP(A8,'Race 4'!$H$3:$M$61,6,FALSE))</f>
        <v>0</v>
      </c>
      <c r="F8" s="202">
        <f>IF(ISERROR(VLOOKUP(A8,'Race 5'!$H$3:$M$90,6,FALSE)),0,VLOOKUP(A8,'Race 5'!$H$3:$M$90,6,FALSE))</f>
        <v>0</v>
      </c>
      <c r="G8" s="202">
        <f>IF(ISERROR(VLOOKUP(A8,'Race 6'!$H$3:$M$77,6,FALSE)),0,VLOOKUP(A8,'Race 6'!$H$3:$M$77,6,FALSE))</f>
        <v>0</v>
      </c>
      <c r="H8" s="202">
        <f>IF(ISERROR(VLOOKUP(A8,'Race 7'!$H$3:$O$77,8,FALSE)),0,VLOOKUP(A8,'Race 7'!$H$3:$O$77,8,FALSE))</f>
        <v>0</v>
      </c>
      <c r="I8" s="202">
        <f>IF(ISERROR(VLOOKUP(A8,'Race 8'!$H$3:$O$68,6,FALSE)),0,VLOOKUP(A8,'Race 8'!$H$3:$O$68,6,FALSE))</f>
        <v>0</v>
      </c>
    </row>
    <row r="9" spans="1:16" x14ac:dyDescent="0.5">
      <c r="A9" s="355" t="s">
        <v>151</v>
      </c>
      <c r="B9" s="439">
        <f>IF(ISERROR(VLOOKUP(A9,'Race 1'!$H$3:$M$50,6,FALSE)),0,VLOOKUP(A9,'Race 1'!$H$3:$M$50,6,FALSE))</f>
        <v>0</v>
      </c>
      <c r="C9" s="202">
        <f>IF(ISERROR(VLOOKUP(A9,'Race 2'!$H$3:$M$50,6,FALSE)),0,VLOOKUP(A9,'Race 2'!$H$3:$M$50,6,FALSE))</f>
        <v>0</v>
      </c>
      <c r="D9" s="202">
        <f>IF(ISERROR(VLOOKUP(A9,'Race 3'!$H$3:$M$66,6,FALSE)),0,VLOOKUP(A9,'Race 3'!$H$3:$M$66,6,FALSE))</f>
        <v>0</v>
      </c>
      <c r="E9" s="202" t="str">
        <f>IF(ISERROR(VLOOKUP(A9,'Race 4'!$H$3:$M$61,6,FALSE)),0,VLOOKUP(A9,'Race 4'!$H$3:$M$61,6,FALSE))</f>
        <v xml:space="preserve">Gold </v>
      </c>
      <c r="F9" s="202">
        <f>IF(ISERROR(VLOOKUP(A9,'Race 5'!$H$3:$M$90,6,FALSE)),0,VLOOKUP(A9,'Race 5'!$H$3:$M$90,6,FALSE))</f>
        <v>0</v>
      </c>
      <c r="G9" s="202">
        <f>IF(ISERROR(VLOOKUP(A9,'Race 6'!$H$3:$M$77,6,FALSE)),0,VLOOKUP(A9,'Race 6'!$H$3:$M$77,6,FALSE))</f>
        <v>0</v>
      </c>
      <c r="H9" s="202">
        <f>IF(ISERROR(VLOOKUP(A9,'Race 7'!$H$3:$O$77,8,FALSE)),0,VLOOKUP(A9,'Race 7'!$H$3:$O$77,8,FALSE))</f>
        <v>0</v>
      </c>
      <c r="I9" s="202">
        <f>IF(ISERROR(VLOOKUP(A9,'Race 8'!$H$3:$O$68,6,FALSE)),0,VLOOKUP(A9,'Race 8'!$H$3:$O$68,6,FALSE))</f>
        <v>0</v>
      </c>
    </row>
    <row r="10" spans="1:16" x14ac:dyDescent="0.5">
      <c r="A10" s="343" t="s">
        <v>74</v>
      </c>
      <c r="B10" s="439" t="str">
        <f>IF(ISERROR(VLOOKUP(A10,'Race 1'!$H$3:$M$50,6,FALSE)),0,VLOOKUP(A10,'Race 1'!$H$3:$M$50,6,FALSE))</f>
        <v>Copper</v>
      </c>
      <c r="C10" s="202" t="str">
        <f>IF(ISERROR(VLOOKUP(A10,'Race 2'!$H$3:$M$50,6,FALSE)),0,VLOOKUP(A10,'Race 2'!$H$3:$M$50,6,FALSE))</f>
        <v>Copper</v>
      </c>
      <c r="D10" s="202" t="str">
        <f>IF(ISERROR(VLOOKUP(A10,'Race 3'!$H$3:$M$66,6,FALSE)),0,VLOOKUP(A10,'Race 3'!$H$3:$M$66,6,FALSE))</f>
        <v xml:space="preserve">Bronze </v>
      </c>
      <c r="E10" s="202">
        <f>IF(ISERROR(VLOOKUP(A10,'Race 4'!$H$3:$M$61,6,FALSE)),0,VLOOKUP(A10,'Race 4'!$H$3:$M$61,6,FALSE))</f>
        <v>0</v>
      </c>
      <c r="F10" s="202">
        <f>IF(ISERROR(VLOOKUP(A10,'Race 5'!$H$3:$M$90,6,FALSE)),0,VLOOKUP(A10,'Race 5'!$H$3:$M$90,6,FALSE))</f>
        <v>0</v>
      </c>
      <c r="G10" s="202">
        <f>IF(ISERROR(VLOOKUP(A10,'Race 6'!$H$3:$M$77,6,FALSE)),0,VLOOKUP(A10,'Race 6'!$H$3:$M$77,6,FALSE))</f>
        <v>0</v>
      </c>
      <c r="H10" s="202">
        <f>IF(ISERROR(VLOOKUP(A10,'Race 7'!$H$3:$O$77,8,FALSE)),0,VLOOKUP(A10,'Race 7'!$H$3:$O$77,8,FALSE))</f>
        <v>0</v>
      </c>
      <c r="I10" s="202">
        <f>IF(ISERROR(VLOOKUP(A10,'Race 8'!$H$3:$O$68,6,FALSE)),0,VLOOKUP(A10,'Race 8'!$H$3:$O$68,6,FALSE))</f>
        <v>0</v>
      </c>
    </row>
    <row r="11" spans="1:16" x14ac:dyDescent="0.5">
      <c r="A11" s="355" t="s">
        <v>162</v>
      </c>
      <c r="B11" s="439" t="str">
        <f>IF(ISERROR(VLOOKUP(A11,'Race 1'!$H$3:$M$50,6,FALSE)),0,VLOOKUP(A11,'Race 1'!$H$3:$M$50,6,FALSE))</f>
        <v>Copper</v>
      </c>
      <c r="C11" s="202" t="str">
        <f>IF(ISERROR(VLOOKUP(A11,'Race 2'!$H$3:$M$50,6,FALSE)),0,VLOOKUP(A11,'Race 2'!$H$3:$M$50,6,FALSE))</f>
        <v>Copper</v>
      </c>
      <c r="D11" s="202" t="str">
        <f>IF(ISERROR(VLOOKUP(A11,'Race 3'!$H$3:$M$66,6,FALSE)),0,VLOOKUP(A11,'Race 3'!$H$3:$M$66,6,FALSE))</f>
        <v>Copper</v>
      </c>
      <c r="E11" s="202" t="str">
        <f>IF(ISERROR(VLOOKUP(A11,'Race 4'!$H$3:$M$61,6,FALSE)),0,VLOOKUP(A11,'Race 4'!$H$3:$M$61,6,FALSE))</f>
        <v>Copper</v>
      </c>
      <c r="F11" s="202">
        <f>IF(ISERROR(VLOOKUP(A11,'Race 5'!$H$3:$M$90,6,FALSE)),0,VLOOKUP(A11,'Race 5'!$H$3:$M$90,6,FALSE))</f>
        <v>0</v>
      </c>
      <c r="G11" s="202">
        <f>IF(ISERROR(VLOOKUP(A11,'Race 6'!$H$3:$M$77,6,FALSE)),0,VLOOKUP(A11,'Race 6'!$H$3:$M$77,6,FALSE))</f>
        <v>0</v>
      </c>
      <c r="H11" s="202">
        <f>IF(ISERROR(VLOOKUP(A11,'Race 7'!$H$3:$O$77,8,FALSE)),0,VLOOKUP(A11,'Race 7'!$H$3:$O$77,8,FALSE))</f>
        <v>0</v>
      </c>
      <c r="I11" s="202">
        <f>IF(ISERROR(VLOOKUP(A11,'Race 8'!$H$3:$O$68,6,FALSE)),0,VLOOKUP(A11,'Race 8'!$H$3:$O$68,6,FALSE))</f>
        <v>0</v>
      </c>
    </row>
    <row r="12" spans="1:16" ht="14.35" customHeight="1" x14ac:dyDescent="0.5">
      <c r="A12" s="355" t="s">
        <v>11</v>
      </c>
      <c r="B12" s="439" t="str">
        <f>IF(ISERROR(VLOOKUP(A12,'Race 1'!$H$3:$M$50,6,FALSE)),0,VLOOKUP(A12,'Race 1'!$H$3:$M$50,6,FALSE))</f>
        <v xml:space="preserve">Bronze </v>
      </c>
      <c r="C12" s="202" t="str">
        <f>IF(ISERROR(VLOOKUP(A12,'Race 2'!$H$3:$M$50,6,FALSE)),0,VLOOKUP(A12,'Race 2'!$H$3:$M$50,6,FALSE))</f>
        <v xml:space="preserve">Bronze </v>
      </c>
      <c r="D12" s="202">
        <f>IF(ISERROR(VLOOKUP(A12,'Race 3'!$H$3:$M$66,6,FALSE)),0,VLOOKUP(A12,'Race 3'!$H$3:$M$66,6,FALSE))</f>
        <v>0</v>
      </c>
      <c r="E12" s="202">
        <f>IF(ISERROR(VLOOKUP(A12,'Race 4'!$H$3:$M$61,6,FALSE)),0,VLOOKUP(A12,'Race 4'!$H$3:$M$61,6,FALSE))</f>
        <v>0</v>
      </c>
      <c r="F12" s="202">
        <f>IF(ISERROR(VLOOKUP(A12,'Race 5'!$H$3:$M$90,6,FALSE)),0,VLOOKUP(A12,'Race 5'!$H$3:$M$90,6,FALSE))</f>
        <v>0</v>
      </c>
      <c r="G12" s="202">
        <f>IF(ISERROR(VLOOKUP(A12,'Race 6'!$H$3:$M$77,6,FALSE)),0,VLOOKUP(A12,'Race 6'!$H$3:$M$77,6,FALSE))</f>
        <v>0</v>
      </c>
      <c r="H12" s="202">
        <f>IF(ISERROR(VLOOKUP(A12,'Race 7'!$H$3:$O$77,8,FALSE)),0,VLOOKUP(A12,'Race 7'!$H$3:$O$77,8,FALSE))</f>
        <v>0</v>
      </c>
      <c r="I12" s="202">
        <f>IF(ISERROR(VLOOKUP(A12,'Race 8'!$H$3:$O$68,6,FALSE)),0,VLOOKUP(A12,'Race 8'!$H$3:$O$68,6,FALSE))</f>
        <v>0</v>
      </c>
    </row>
    <row r="13" spans="1:16" ht="14.35" customHeight="1" x14ac:dyDescent="0.5">
      <c r="A13" s="343" t="s">
        <v>154</v>
      </c>
      <c r="B13" s="439" t="str">
        <f>IF(ISERROR(VLOOKUP(A13,'Race 1'!$H$3:$M$50,6,FALSE)),0,VLOOKUP(A13,'Race 1'!$H$3:$M$50,6,FALSE))</f>
        <v>Copper</v>
      </c>
      <c r="C13" s="202" t="str">
        <f>IF(ISERROR(VLOOKUP(A13,'Race 2'!$H$3:$M$50,6,FALSE)),0,VLOOKUP(A13,'Race 2'!$H$3:$M$50,6,FALSE))</f>
        <v>Copper</v>
      </c>
      <c r="D13" s="202">
        <f>IF(ISERROR(VLOOKUP(A13,'Race 3'!$H$3:$M$66,6,FALSE)),0,VLOOKUP(A13,'Race 3'!$H$3:$M$66,6,FALSE))</f>
        <v>0</v>
      </c>
      <c r="E13" s="202" t="str">
        <f>IF(ISERROR(VLOOKUP(A13,'Race 4'!$H$3:$M$61,6,FALSE)),0,VLOOKUP(A13,'Race 4'!$H$3:$M$61,6,FALSE))</f>
        <v>Copper</v>
      </c>
      <c r="F13" s="202">
        <f>IF(ISERROR(VLOOKUP(A13,'Race 5'!$H$3:$M$90,6,FALSE)),0,VLOOKUP(A13,'Race 5'!$H$3:$M$90,6,FALSE))</f>
        <v>0</v>
      </c>
      <c r="G13" s="202">
        <f>IF(ISERROR(VLOOKUP(A13,'Race 6'!$H$3:$M$77,6,FALSE)),0,VLOOKUP(A13,'Race 6'!$H$3:$M$77,6,FALSE))</f>
        <v>0</v>
      </c>
      <c r="H13" s="202">
        <f>IF(ISERROR(VLOOKUP(A13,'Race 7'!$H$3:$O$77,8,FALSE)),0,VLOOKUP(A13,'Race 7'!$H$3:$O$77,8,FALSE))</f>
        <v>0</v>
      </c>
      <c r="I13" s="202">
        <f>IF(ISERROR(VLOOKUP(A13,'Race 8'!$H$3:$O$68,6,FALSE)),0,VLOOKUP(A13,'Race 8'!$H$3:$O$68,6,FALSE))</f>
        <v>0</v>
      </c>
    </row>
    <row r="14" spans="1:16" ht="14.35" customHeight="1" x14ac:dyDescent="0.5">
      <c r="A14" s="355" t="s">
        <v>522</v>
      </c>
      <c r="B14" s="473"/>
      <c r="C14" s="473"/>
      <c r="D14" s="473"/>
      <c r="E14" s="473"/>
      <c r="F14" s="473"/>
      <c r="G14" s="473"/>
      <c r="H14" s="473"/>
      <c r="I14" s="473"/>
    </row>
    <row r="15" spans="1:16" ht="14.35" customHeight="1" x14ac:dyDescent="0.5">
      <c r="A15" s="343" t="s">
        <v>484</v>
      </c>
      <c r="B15" s="439" t="str">
        <f>IF(ISERROR(VLOOKUP(A15,'Race 1'!$H$3:$M$50,6,FALSE)),0,VLOOKUP(A15,'Race 1'!$H$3:$M$50,6,FALSE))</f>
        <v>Copper</v>
      </c>
      <c r="C15" s="202" t="str">
        <f>IF(ISERROR(VLOOKUP(A15,'Race 2'!$H$3:$M$50,6,FALSE)),0,VLOOKUP(A15,'Race 2'!$H$3:$M$50,6,FALSE))</f>
        <v>Copper</v>
      </c>
      <c r="D15" s="202">
        <f>IF(ISERROR(VLOOKUP(A15,'Race 3'!$H$3:$M$66,6,FALSE)),0,VLOOKUP(A15,'Race 3'!$H$3:$M$66,6,FALSE))</f>
        <v>0</v>
      </c>
      <c r="E15" s="202">
        <f>IF(ISERROR(VLOOKUP(A15,'Race 4'!$H$3:$M$61,6,FALSE)),0,VLOOKUP(A15,'Race 4'!$H$3:$M$61,6,FALSE))</f>
        <v>0</v>
      </c>
      <c r="F15" s="202">
        <f>IF(ISERROR(VLOOKUP(A15,'Race 5'!$H$3:$M$90,6,FALSE)),0,VLOOKUP(A15,'Race 5'!$H$3:$M$90,6,FALSE))</f>
        <v>0</v>
      </c>
      <c r="G15" s="202">
        <f>IF(ISERROR(VLOOKUP(A15,'Race 6'!$H$3:$M$77,6,FALSE)),0,VLOOKUP(A15,'Race 6'!$H$3:$M$77,6,FALSE))</f>
        <v>0</v>
      </c>
      <c r="H15" s="202">
        <f>IF(ISERROR(VLOOKUP(A15,'Race 7'!$H$3:$O$77,8,FALSE)),0,VLOOKUP(A15,'Race 7'!$H$3:$O$77,8,FALSE))</f>
        <v>0</v>
      </c>
      <c r="I15" s="202">
        <f>IF(ISERROR(VLOOKUP(A15,'Race 8'!$H$3:$O$68,6,FALSE)),0,VLOOKUP(A15,'Race 8'!$H$3:$O$68,6,FALSE))</f>
        <v>0</v>
      </c>
    </row>
    <row r="16" spans="1:16" ht="14.35" customHeight="1" x14ac:dyDescent="0.5">
      <c r="A16" s="442" t="s">
        <v>163</v>
      </c>
      <c r="B16" s="439" t="str">
        <f>IF(ISERROR(VLOOKUP(A16,'Race 1'!$H$3:$M$50,6,FALSE)),0,VLOOKUP(A16,'Race 1'!$H$3:$M$50,6,FALSE))</f>
        <v xml:space="preserve">Bronze </v>
      </c>
      <c r="C16" s="202">
        <f>IF(ISERROR(VLOOKUP(A16,'Race 2'!$H$3:$M$50,6,FALSE)),0,VLOOKUP(A16,'Race 2'!$H$3:$M$50,6,FALSE))</f>
        <v>0</v>
      </c>
      <c r="D16" s="202" t="str">
        <f>IF(ISERROR(VLOOKUP(A16,'Race 3'!$H$3:$M$66,6,FALSE)),0,VLOOKUP(A16,'Race 3'!$H$3:$M$66,6,FALSE))</f>
        <v>Silver</v>
      </c>
      <c r="E16" s="202" t="str">
        <f>IF(ISERROR(VLOOKUP(A16,'Race 4'!$H$3:$M$61,6,FALSE)),0,VLOOKUP(A16,'Race 4'!$H$3:$M$61,6,FALSE))</f>
        <v>Silver</v>
      </c>
      <c r="F16" s="202">
        <f>IF(ISERROR(VLOOKUP(A16,'Race 5'!$H$3:$M$90,6,FALSE)),0,VLOOKUP(A16,'Race 5'!$H$3:$M$90,6,FALSE))</f>
        <v>0</v>
      </c>
      <c r="G16" s="202">
        <f>IF(ISERROR(VLOOKUP(A16,'Race 6'!$H$3:$M$77,6,FALSE)),0,VLOOKUP(A16,'Race 6'!$H$3:$M$77,6,FALSE))</f>
        <v>0</v>
      </c>
      <c r="H16" s="202">
        <f>IF(ISERROR(VLOOKUP(A16,'Race 7'!$H$3:$O$77,8,FALSE)),0,VLOOKUP(A16,'Race 7'!$H$3:$O$77,8,FALSE))</f>
        <v>0</v>
      </c>
      <c r="I16" s="202">
        <f>IF(ISERROR(VLOOKUP(A16,'Race 8'!$H$3:$O$68,6,FALSE)),0,VLOOKUP(A16,'Race 8'!$H$3:$O$68,6,FALSE))</f>
        <v>0</v>
      </c>
    </row>
    <row r="17" spans="1:9" ht="14.35" customHeight="1" x14ac:dyDescent="0.5">
      <c r="A17" s="343" t="s">
        <v>496</v>
      </c>
      <c r="B17" s="439" t="str">
        <f>IF(ISERROR(VLOOKUP(A17,'Race 1'!$H$3:$M$50,6,FALSE)),0,VLOOKUP(A17,'Race 1'!$H$3:$M$50,6,FALSE))</f>
        <v xml:space="preserve">Bronze </v>
      </c>
      <c r="C17" s="202">
        <f>IF(ISERROR(VLOOKUP(A17,'Race 2'!$H$3:$M$50,6,FALSE)),0,VLOOKUP(A17,'Race 2'!$H$3:$M$50,6,FALSE))</f>
        <v>0</v>
      </c>
      <c r="D17" s="202" t="str">
        <f>IF(ISERROR(VLOOKUP(A17,'Race 3'!$H$3:$M$66,6,FALSE)),0,VLOOKUP(A17,'Race 3'!$H$3:$M$66,6,FALSE))</f>
        <v xml:space="preserve">Bronze </v>
      </c>
      <c r="E17" s="202" t="str">
        <f>IF(ISERROR(VLOOKUP(A17,'Race 4'!$H$3:$M$61,6,FALSE)),0,VLOOKUP(A17,'Race 4'!$H$3:$M$61,6,FALSE))</f>
        <v>Bronze</v>
      </c>
      <c r="F17" s="202">
        <f>IF(ISERROR(VLOOKUP(A17,'Race 5'!$H$3:$M$90,6,FALSE)),0,VLOOKUP(A17,'Race 5'!$H$3:$M$90,6,FALSE))</f>
        <v>0</v>
      </c>
      <c r="G17" s="202">
        <f>IF(ISERROR(VLOOKUP(A17,'Race 6'!$H$3:$M$77,6,FALSE)),0,VLOOKUP(A17,'Race 6'!$H$3:$M$77,6,FALSE))</f>
        <v>0</v>
      </c>
      <c r="H17" s="202">
        <f>IF(ISERROR(VLOOKUP(A17,'Race 7'!$H$3:$O$77,8,FALSE)),0,VLOOKUP(A17,'Race 7'!$H$3:$O$77,8,FALSE))</f>
        <v>0</v>
      </c>
      <c r="I17" s="202">
        <f>IF(ISERROR(VLOOKUP(A17,'Race 8'!$H$3:$O$68,6,FALSE)),0,VLOOKUP(A17,'Race 8'!$H$3:$O$68,6,FALSE))</f>
        <v>0</v>
      </c>
    </row>
    <row r="18" spans="1:9" ht="14.7" customHeight="1" x14ac:dyDescent="0.5">
      <c r="A18" s="355" t="s">
        <v>78</v>
      </c>
      <c r="B18" s="439" t="str">
        <f>IF(ISERROR(VLOOKUP(A18,'Race 1'!$H$3:$M$50,6,FALSE)),0,VLOOKUP(A18,'Race 1'!$H$3:$M$50,6,FALSE))</f>
        <v xml:space="preserve">Bronze </v>
      </c>
      <c r="C18" s="202" t="str">
        <f>IF(ISERROR(VLOOKUP(A18,'Race 2'!$H$3:$M$50,6,FALSE)),0,VLOOKUP(A18,'Race 2'!$H$3:$M$50,6,FALSE))</f>
        <v xml:space="preserve">Bronze </v>
      </c>
      <c r="D18" s="202" t="str">
        <f>IF(ISERROR(VLOOKUP(A18,'Race 3'!$H$3:$M$66,6,FALSE)),0,VLOOKUP(A18,'Race 3'!$H$3:$M$66,6,FALSE))</f>
        <v xml:space="preserve">Bronze </v>
      </c>
      <c r="E18" s="202" t="str">
        <f>IF(ISERROR(VLOOKUP(A18,'Race 4'!$H$3:$M$61,6,FALSE)),0,VLOOKUP(A18,'Race 4'!$H$3:$M$61,6,FALSE))</f>
        <v>Bronze</v>
      </c>
      <c r="F18" s="202">
        <f>IF(ISERROR(VLOOKUP(A18,'Race 5'!$H$3:$M$90,6,FALSE)),0,VLOOKUP(A18,'Race 5'!$H$3:$M$90,6,FALSE))</f>
        <v>0</v>
      </c>
      <c r="G18" s="202">
        <f>IF(ISERROR(VLOOKUP(A18,'Race 6'!$H$3:$M$77,6,FALSE)),0,VLOOKUP(A18,'Race 6'!$H$3:$M$77,6,FALSE))</f>
        <v>0</v>
      </c>
      <c r="H18" s="202">
        <f>IF(ISERROR(VLOOKUP(A18,'Race 7'!$H$3:$O$77,8,FALSE)),0,VLOOKUP(A18,'Race 7'!$H$3:$O$77,8,FALSE))</f>
        <v>0</v>
      </c>
      <c r="I18" s="202">
        <f>IF(ISERROR(VLOOKUP(A18,'Race 8'!$H$3:$O$68,6,FALSE)),0,VLOOKUP(A18,'Race 8'!$H$3:$O$68,6,FALSE))</f>
        <v>0</v>
      </c>
    </row>
    <row r="19" spans="1:9" ht="14.35" customHeight="1" x14ac:dyDescent="0.5">
      <c r="A19" s="343" t="s">
        <v>181</v>
      </c>
      <c r="B19" s="439">
        <f>IF(ISERROR(VLOOKUP(A19,'Race 1'!$H$3:$M$50,6,FALSE)),0,VLOOKUP(A19,'Race 1'!$H$3:$M$50,6,FALSE))</f>
        <v>0</v>
      </c>
      <c r="C19" s="202" t="str">
        <f>IF(ISERROR(VLOOKUP(A19,'Race 2'!$H$3:$M$50,6,FALSE)),0,VLOOKUP(A19,'Race 2'!$H$3:$M$50,6,FALSE))</f>
        <v>Copper</v>
      </c>
      <c r="D19" s="202" t="str">
        <f>IF(ISERROR(VLOOKUP(A19,'Race 3'!$H$3:$M$66,6,FALSE)),0,VLOOKUP(A19,'Race 3'!$H$3:$M$66,6,FALSE))</f>
        <v>Copper</v>
      </c>
      <c r="E19" s="202" t="str">
        <f>IF(ISERROR(VLOOKUP(A19,'Race 4'!$H$3:$M$61,6,FALSE)),0,VLOOKUP(A19,'Race 4'!$H$3:$M$61,6,FALSE))</f>
        <v>Copper</v>
      </c>
      <c r="F19" s="202">
        <f>IF(ISERROR(VLOOKUP(A19,'Race 5'!$H$3:$M$90,6,FALSE)),0,VLOOKUP(A19,'Race 5'!$H$3:$M$90,6,FALSE))</f>
        <v>0</v>
      </c>
      <c r="G19" s="202">
        <f>IF(ISERROR(VLOOKUP(A19,'Race 6'!$H$3:$M$77,6,FALSE)),0,VLOOKUP(A19,'Race 6'!$H$3:$M$77,6,FALSE))</f>
        <v>0</v>
      </c>
      <c r="H19" s="202">
        <f>IF(ISERROR(VLOOKUP(A19,'Race 7'!$H$3:$O$77,8,FALSE)),0,VLOOKUP(A19,'Race 7'!$H$3:$O$77,8,FALSE))</f>
        <v>0</v>
      </c>
      <c r="I19" s="202">
        <f>IF(ISERROR(VLOOKUP(A19,'Race 8'!$H$3:$O$68,6,FALSE)),0,VLOOKUP(A19,'Race 8'!$H$3:$O$68,6,FALSE))</f>
        <v>0</v>
      </c>
    </row>
    <row r="20" spans="1:9" ht="14.35" customHeight="1" x14ac:dyDescent="0.5">
      <c r="A20" s="355" t="s">
        <v>92</v>
      </c>
      <c r="B20" s="439" t="str">
        <f>IF(ISERROR(VLOOKUP(A20,'Race 1'!$H$3:$M$50,6,FALSE)),0,VLOOKUP(A20,'Race 1'!$H$3:$M$50,6,FALSE))</f>
        <v>Copper</v>
      </c>
      <c r="C20" s="202" t="str">
        <f>IF(ISERROR(VLOOKUP(A20,'Race 2'!$H$3:$M$50,6,FALSE)),0,VLOOKUP(A20,'Race 2'!$H$3:$M$50,6,FALSE))</f>
        <v>Copper</v>
      </c>
      <c r="D20" s="202" t="str">
        <f>IF(ISERROR(VLOOKUP(A20,'Race 3'!$H$3:$M$66,6,FALSE)),0,VLOOKUP(A20,'Race 3'!$H$3:$M$66,6,FALSE))</f>
        <v xml:space="preserve">Bronze </v>
      </c>
      <c r="E20" s="202" t="str">
        <f>IF(ISERROR(VLOOKUP(A20,'Race 4'!$H$3:$M$61,6,FALSE)),0,VLOOKUP(A20,'Race 4'!$H$3:$M$61,6,FALSE))</f>
        <v>Bronze</v>
      </c>
      <c r="F20" s="202">
        <f>IF(ISERROR(VLOOKUP(A20,'Race 5'!$H$3:$M$90,6,FALSE)),0,VLOOKUP(A20,'Race 5'!$H$3:$M$90,6,FALSE))</f>
        <v>0</v>
      </c>
      <c r="G20" s="202">
        <f>IF(ISERROR(VLOOKUP(A20,'Race 6'!$H$3:$M$77,6,FALSE)),0,VLOOKUP(A20,'Race 6'!$H$3:$M$77,6,FALSE))</f>
        <v>0</v>
      </c>
      <c r="H20" s="202">
        <f>IF(ISERROR(VLOOKUP(A20,'Race 7'!$H$3:$O$77,8,FALSE)),0,VLOOKUP(A20,'Race 7'!$H$3:$O$77,8,FALSE))</f>
        <v>0</v>
      </c>
      <c r="I20" s="202">
        <f>IF(ISERROR(VLOOKUP(A20,'Race 8'!$H$3:$O$68,6,FALSE)),0,VLOOKUP(A20,'Race 8'!$H$3:$O$68,6,FALSE))</f>
        <v>0</v>
      </c>
    </row>
    <row r="21" spans="1:9" ht="14.35" customHeight="1" x14ac:dyDescent="0.5">
      <c r="A21" s="343" t="s">
        <v>70</v>
      </c>
      <c r="B21" s="439">
        <f>IF(ISERROR(VLOOKUP(A21,'Race 1'!$H$3:$M$50,6,FALSE)),0,VLOOKUP(A21,'Race 1'!$H$3:$M$50,6,FALSE))</f>
        <v>0</v>
      </c>
      <c r="C21" s="202" t="str">
        <f>IF(ISERROR(VLOOKUP(A21,'Race 2'!$H$3:$M$50,6,FALSE)),0,VLOOKUP(A21,'Race 2'!$H$3:$M$50,6,FALSE))</f>
        <v>Copper</v>
      </c>
      <c r="D21" s="202">
        <f>IF(ISERROR(VLOOKUP(A21,'Race 3'!$H$3:$M$66,6,FALSE)),0,VLOOKUP(A21,'Race 3'!$H$3:$M$66,6,FALSE))</f>
        <v>0</v>
      </c>
      <c r="E21" s="202" t="str">
        <f>IF(ISERROR(VLOOKUP(A21,'Race 4'!$H$3:$M$61,6,FALSE)),0,VLOOKUP(A21,'Race 4'!$H$3:$M$61,6,FALSE))</f>
        <v>Bronze</v>
      </c>
      <c r="F21" s="202">
        <f>IF(ISERROR(VLOOKUP(A21,'Race 5'!$H$3:$M$90,6,FALSE)),0,VLOOKUP(A21,'Race 5'!$H$3:$M$90,6,FALSE))</f>
        <v>0</v>
      </c>
      <c r="G21" s="202">
        <f>IF(ISERROR(VLOOKUP(A21,'Race 6'!$H$3:$M$77,6,FALSE)),0,VLOOKUP(A21,'Race 6'!$H$3:$M$77,6,FALSE))</f>
        <v>0</v>
      </c>
      <c r="H21" s="202">
        <f>IF(ISERROR(VLOOKUP(A21,'Race 7'!$H$3:$O$77,8,FALSE)),0,VLOOKUP(A21,'Race 7'!$H$3:$O$77,8,FALSE))</f>
        <v>0</v>
      </c>
      <c r="I21" s="202">
        <f>IF(ISERROR(VLOOKUP(A21,'Race 8'!$H$3:$O$68,6,FALSE)),0,VLOOKUP(A21,'Race 8'!$H$3:$O$68,6,FALSE))</f>
        <v>0</v>
      </c>
    </row>
    <row r="22" spans="1:9" ht="14.35" customHeight="1" x14ac:dyDescent="0.5">
      <c r="A22" s="343" t="s">
        <v>56</v>
      </c>
      <c r="B22" s="439" t="str">
        <f>IF(ISERROR(VLOOKUP(A22,'Race 1'!$H$3:$M$50,6,FALSE)),0,VLOOKUP(A22,'Race 1'!$H$3:$M$50,6,FALSE))</f>
        <v>Copper</v>
      </c>
      <c r="C22" s="202" t="str">
        <f>IF(ISERROR(VLOOKUP(A22,'Race 2'!$H$3:$M$50,6,FALSE)),0,VLOOKUP(A22,'Race 2'!$H$3:$M$50,6,FALSE))</f>
        <v>Copper</v>
      </c>
      <c r="D22" s="202" t="str">
        <f>IF(ISERROR(VLOOKUP(A22,'Race 3'!$H$3:$M$66,6,FALSE)),0,VLOOKUP(A22,'Race 3'!$H$3:$M$66,6,FALSE))</f>
        <v>Copper</v>
      </c>
      <c r="E22" s="202" t="str">
        <f>IF(ISERROR(VLOOKUP(A22,'Race 4'!$H$3:$M$61,6,FALSE)),0,VLOOKUP(A22,'Race 4'!$H$3:$M$61,6,FALSE))</f>
        <v>Copper</v>
      </c>
      <c r="F22" s="202">
        <f>IF(ISERROR(VLOOKUP(A22,'Race 5'!$H$3:$M$90,6,FALSE)),0,VLOOKUP(A22,'Race 5'!$H$3:$M$90,6,FALSE))</f>
        <v>0</v>
      </c>
      <c r="G22" s="202">
        <f>IF(ISERROR(VLOOKUP(A22,'Race 6'!$H$3:$M$77,6,FALSE)),0,VLOOKUP(A22,'Race 6'!$H$3:$M$77,6,FALSE))</f>
        <v>0</v>
      </c>
      <c r="H22" s="202">
        <f>IF(ISERROR(VLOOKUP(A22,'Race 7'!$H$3:$O$77,8,FALSE)),0,VLOOKUP(A22,'Race 7'!$H$3:$O$77,8,FALSE))</f>
        <v>0</v>
      </c>
      <c r="I22" s="202">
        <f>IF(ISERROR(VLOOKUP(A22,'Race 8'!$H$3:$O$68,6,FALSE)),0,VLOOKUP(A22,'Race 8'!$H$3:$O$68,6,FALSE))</f>
        <v>0</v>
      </c>
    </row>
    <row r="23" spans="1:9" ht="14.35" customHeight="1" x14ac:dyDescent="0.5">
      <c r="A23" s="343" t="s">
        <v>543</v>
      </c>
      <c r="B23" s="439">
        <f>IF(ISERROR(VLOOKUP(A23,'Race 1'!$H$3:$M$50,6,FALSE)),0,VLOOKUP(A23,'Race 1'!$H$3:$M$50,6,FALSE))</f>
        <v>0</v>
      </c>
      <c r="C23" s="202">
        <f>IF(ISERROR(VLOOKUP(A23,'Race 2'!$H$3:$M$50,6,FALSE)),0,VLOOKUP(A23,'Race 2'!$H$3:$M$50,6,FALSE))</f>
        <v>0</v>
      </c>
      <c r="D23" s="202">
        <f>IF(ISERROR(VLOOKUP(A23,'Race 3'!$H$3:$M$66,6,FALSE)),0,VLOOKUP(A23,'Race 3'!$H$3:$M$66,6,FALSE))</f>
        <v>0</v>
      </c>
      <c r="E23" s="202" t="str">
        <f>IF(ISERROR(VLOOKUP(A23,'Race 4'!$H$3:$M$61,6,FALSE)),0,VLOOKUP(A23,'Race 4'!$H$3:$M$61,6,FALSE))</f>
        <v>Copper</v>
      </c>
      <c r="F23" s="202">
        <f>IF(ISERROR(VLOOKUP(A23,'Race 5'!$H$3:$M$90,6,FALSE)),0,VLOOKUP(A23,'Race 5'!$H$3:$M$90,6,FALSE))</f>
        <v>0</v>
      </c>
      <c r="G23" s="202">
        <f>IF(ISERROR(VLOOKUP(A23,'Race 6'!$H$3:$M$77,6,FALSE)),0,VLOOKUP(A23,'Race 6'!$H$3:$M$77,6,FALSE))</f>
        <v>0</v>
      </c>
      <c r="H23" s="202">
        <f>IF(ISERROR(VLOOKUP(A23,'Race 7'!$H$3:$O$77,8,FALSE)),0,VLOOKUP(A23,'Race 7'!$H$3:$O$77,8,FALSE))</f>
        <v>0</v>
      </c>
      <c r="I23" s="202">
        <f>IF(ISERROR(VLOOKUP(A23,'Race 8'!$H$3:$O$68,6,FALSE)),0,VLOOKUP(A23,'Race 8'!$H$3:$O$68,6,FALSE))</f>
        <v>0</v>
      </c>
    </row>
    <row r="24" spans="1:9" ht="14.35" customHeight="1" x14ac:dyDescent="0.5">
      <c r="A24" s="343" t="s">
        <v>14</v>
      </c>
      <c r="B24" s="439" t="str">
        <f>IF(ISERROR(VLOOKUP(A24,'Race 1'!$H$3:$M$50,6,FALSE)),0,VLOOKUP(A24,'Race 1'!$H$3:$M$50,6,FALSE))</f>
        <v>Copper</v>
      </c>
      <c r="C24" s="202" t="str">
        <f>IF(ISERROR(VLOOKUP(A24,'Race 2'!$H$3:$M$50,6,FALSE)),0,VLOOKUP(A24,'Race 2'!$H$3:$M$50,6,FALSE))</f>
        <v>Copper</v>
      </c>
      <c r="D24" s="202" t="str">
        <f>IF(ISERROR(VLOOKUP(A24,'Race 3'!$H$3:$M$66,6,FALSE)),0,VLOOKUP(A24,'Race 3'!$H$3:$M$66,6,FALSE))</f>
        <v>Copper</v>
      </c>
      <c r="E24" s="202">
        <f>IF(ISERROR(VLOOKUP(A24,'Race 4'!$H$3:$M$61,6,FALSE)),0,VLOOKUP(A24,'Race 4'!$H$3:$M$61,6,FALSE))</f>
        <v>0</v>
      </c>
      <c r="F24" s="202">
        <f>IF(ISERROR(VLOOKUP(A24,'Race 5'!$H$3:$M$90,6,FALSE)),0,VLOOKUP(A24,'Race 5'!$H$3:$M$90,6,FALSE))</f>
        <v>0</v>
      </c>
      <c r="G24" s="202">
        <f>IF(ISERROR(VLOOKUP(A24,'Race 6'!$H$3:$M$77,6,FALSE)),0,VLOOKUP(A24,'Race 6'!$H$3:$M$77,6,FALSE))</f>
        <v>0</v>
      </c>
      <c r="H24" s="202">
        <f>IF(ISERROR(VLOOKUP(A24,'Race 7'!$H$3:$O$77,8,FALSE)),0,VLOOKUP(A24,'Race 7'!$H$3:$O$77,8,FALSE))</f>
        <v>0</v>
      </c>
      <c r="I24" s="202">
        <f>IF(ISERROR(VLOOKUP(A24,'Race 8'!$H$3:$O$68,6,FALSE)),0,VLOOKUP(A24,'Race 8'!$H$3:$O$68,6,FALSE))</f>
        <v>0</v>
      </c>
    </row>
    <row r="25" spans="1:9" ht="14.35" customHeight="1" x14ac:dyDescent="0.5">
      <c r="A25" s="355" t="s">
        <v>150</v>
      </c>
      <c r="B25" s="439">
        <f>IF(ISERROR(VLOOKUP(A25,'Race 1'!$H$3:$M$50,6,FALSE)),0,VLOOKUP(A25,'Race 1'!$H$3:$M$50,6,FALSE))</f>
        <v>0</v>
      </c>
      <c r="C25" s="202" t="str">
        <f>IF(ISERROR(VLOOKUP(A25,'Race 2'!$H$3:$M$50,6,FALSE)),0,VLOOKUP(A25,'Race 2'!$H$3:$M$50,6,FALSE))</f>
        <v>Copper</v>
      </c>
      <c r="D25" s="202" t="str">
        <f>IF(ISERROR(VLOOKUP(A25,'Race 3'!$H$3:$M$66,6,FALSE)),0,VLOOKUP(A25,'Race 3'!$H$3:$M$66,6,FALSE))</f>
        <v xml:space="preserve">Bronze </v>
      </c>
      <c r="E25" s="202" t="str">
        <f>IF(ISERROR(VLOOKUP(A25,'Race 4'!$H$3:$M$61,6,FALSE)),0,VLOOKUP(A25,'Race 4'!$H$3:$M$61,6,FALSE))</f>
        <v>Bronze</v>
      </c>
      <c r="F25" s="202">
        <f>IF(ISERROR(VLOOKUP(A25,'Race 5'!$H$3:$M$90,6,FALSE)),0,VLOOKUP(A25,'Race 5'!$H$3:$M$90,6,FALSE))</f>
        <v>0</v>
      </c>
      <c r="G25" s="202">
        <f>IF(ISERROR(VLOOKUP(A25,'Race 6'!$H$3:$M$77,6,FALSE)),0,VLOOKUP(A25,'Race 6'!$H$3:$M$77,6,FALSE))</f>
        <v>0</v>
      </c>
      <c r="H25" s="202">
        <f>IF(ISERROR(VLOOKUP(A25,'Race 7'!$H$3:$O$77,8,FALSE)),0,VLOOKUP(A25,'Race 7'!$H$3:$O$77,8,FALSE))</f>
        <v>0</v>
      </c>
      <c r="I25" s="202">
        <f>IF(ISERROR(VLOOKUP(A25,'Race 8'!$H$3:$O$68,6,FALSE)),0,VLOOKUP(A25,'Race 8'!$H$3:$O$68,6,FALSE))</f>
        <v>0</v>
      </c>
    </row>
    <row r="26" spans="1:9" ht="14.7" customHeight="1" x14ac:dyDescent="0.5">
      <c r="A26" s="355" t="s">
        <v>515</v>
      </c>
      <c r="B26" s="439" t="str">
        <f>IF(ISERROR(VLOOKUP(A26,'Race 1'!$H$3:$M$50,6,FALSE)),0,VLOOKUP(A26,'Race 1'!$H$3:$M$50,6,FALSE))</f>
        <v>Copper</v>
      </c>
      <c r="C26" s="202">
        <f>IF(ISERROR(VLOOKUP(A26,'Race 2'!$H$3:$M$50,6,FALSE)),0,VLOOKUP(A26,'Race 2'!$H$3:$M$50,6,FALSE))</f>
        <v>0</v>
      </c>
      <c r="D26" s="202">
        <f>IF(ISERROR(VLOOKUP(A26,'Race 3'!$H$3:$M$66,6,FALSE)),0,VLOOKUP(A26,'Race 3'!$H$3:$M$66,6,FALSE))</f>
        <v>0</v>
      </c>
      <c r="E26" s="202" t="str">
        <f>IF(ISERROR(VLOOKUP(A26,'Race 4'!$H$3:$M$61,6,FALSE)),0,VLOOKUP(A26,'Race 4'!$H$3:$M$61,6,FALSE))</f>
        <v>Copper</v>
      </c>
      <c r="F26" s="202">
        <f>IF(ISERROR(VLOOKUP(A26,'Race 5'!$H$3:$M$90,6,FALSE)),0,VLOOKUP(A26,'Race 5'!$H$3:$M$90,6,FALSE))</f>
        <v>0</v>
      </c>
      <c r="G26" s="202">
        <f>IF(ISERROR(VLOOKUP(A26,'Race 6'!$H$3:$M$77,6,FALSE)),0,VLOOKUP(A26,'Race 6'!$H$3:$M$77,6,FALSE))</f>
        <v>0</v>
      </c>
      <c r="H26" s="202">
        <f>IF(ISERROR(VLOOKUP(A26,'Race 7'!$H$3:$O$77,8,FALSE)),0,VLOOKUP(A26,'Race 7'!$H$3:$O$77,8,FALSE))</f>
        <v>0</v>
      </c>
      <c r="I26" s="202">
        <f>IF(ISERROR(VLOOKUP(A26,'Race 8'!$H$3:$O$68,6,FALSE)),0,VLOOKUP(A26,'Race 8'!$H$3:$O$68,6,FALSE))</f>
        <v>0</v>
      </c>
    </row>
    <row r="27" spans="1:9" ht="14.35" customHeight="1" x14ac:dyDescent="0.5">
      <c r="A27" s="343" t="s">
        <v>166</v>
      </c>
      <c r="B27" s="439" t="str">
        <f>IF(ISERROR(VLOOKUP(A27,'Race 1'!$H$3:$M$50,6,FALSE)),0,VLOOKUP(A27,'Race 1'!$H$3:$M$50,6,FALSE))</f>
        <v>Silver</v>
      </c>
      <c r="C27" s="202" t="str">
        <f>IF(ISERROR(VLOOKUP(A27,'Race 2'!$H$3:$M$50,6,FALSE)),0,VLOOKUP(A27,'Race 2'!$H$3:$M$50,6,FALSE))</f>
        <v>Silver</v>
      </c>
      <c r="D27" s="202">
        <f>IF(ISERROR(VLOOKUP(A27,'Race 3'!$H$3:$M$66,6,FALSE)),0,VLOOKUP(A27,'Race 3'!$H$3:$M$66,6,FALSE))</f>
        <v>0</v>
      </c>
      <c r="E27" s="202" t="str">
        <f>IF(ISERROR(VLOOKUP(A27,'Race 4'!$H$3:$M$61,6,FALSE)),0,VLOOKUP(A27,'Race 4'!$H$3:$M$61,6,FALSE))</f>
        <v xml:space="preserve">Gold </v>
      </c>
      <c r="F27" s="202">
        <f>IF(ISERROR(VLOOKUP(A27,'Race 5'!$H$3:$M$90,6,FALSE)),0,VLOOKUP(A27,'Race 5'!$H$3:$M$90,6,FALSE))</f>
        <v>0</v>
      </c>
      <c r="G27" s="202">
        <f>IF(ISERROR(VLOOKUP(A27,'Race 6'!$H$3:$M$77,6,FALSE)),0,VLOOKUP(A27,'Race 6'!$H$3:$M$77,6,FALSE))</f>
        <v>0</v>
      </c>
      <c r="H27" s="202">
        <f>IF(ISERROR(VLOOKUP(A27,'Race 7'!$H$3:$O$77,8,FALSE)),0,VLOOKUP(A27,'Race 7'!$H$3:$O$77,8,FALSE))</f>
        <v>0</v>
      </c>
      <c r="I27" s="202">
        <f>IF(ISERROR(VLOOKUP(A27,'Race 8'!$H$3:$O$68,6,FALSE)),0,VLOOKUP(A27,'Race 8'!$H$3:$O$68,6,FALSE))</f>
        <v>0</v>
      </c>
    </row>
    <row r="28" spans="1:9" ht="14.35" customHeight="1" x14ac:dyDescent="0.5">
      <c r="A28" s="355" t="s">
        <v>80</v>
      </c>
      <c r="B28" s="439" t="str">
        <f>IF(ISERROR(VLOOKUP(A28,'Race 1'!$H$3:$M$50,6,FALSE)),0,VLOOKUP(A28,'Race 1'!$H$3:$M$50,6,FALSE))</f>
        <v xml:space="preserve">Gold </v>
      </c>
      <c r="C28" s="202" t="str">
        <f>IF(ISERROR(VLOOKUP(A28,'Race 2'!$H$3:$M$50,6,FALSE)),0,VLOOKUP(A28,'Race 2'!$H$3:$M$50,6,FALSE))</f>
        <v xml:space="preserve">Gold </v>
      </c>
      <c r="D28" s="202">
        <f>IF(ISERROR(VLOOKUP(A28,'Race 3'!$H$3:$M$66,6,FALSE)),0,VLOOKUP(A28,'Race 3'!$H$3:$M$66,6,FALSE))</f>
        <v>0</v>
      </c>
      <c r="E28" s="202" t="str">
        <f>IF(ISERROR(VLOOKUP(A28,'Race 4'!$H$3:$M$61,6,FALSE)),0,VLOOKUP(A28,'Race 4'!$H$3:$M$61,6,FALSE))</f>
        <v xml:space="preserve">Gold </v>
      </c>
      <c r="F28" s="202">
        <f>IF(ISERROR(VLOOKUP(A28,'Race 5'!$H$3:$M$90,6,FALSE)),0,VLOOKUP(A28,'Race 5'!$H$3:$M$90,6,FALSE))</f>
        <v>0</v>
      </c>
      <c r="G28" s="202">
        <f>IF(ISERROR(VLOOKUP(A28,'Race 6'!$H$3:$M$77,6,FALSE)),0,VLOOKUP(A28,'Race 6'!$H$3:$M$77,6,FALSE))</f>
        <v>0</v>
      </c>
      <c r="H28" s="202">
        <f>IF(ISERROR(VLOOKUP(A28,'Race 7'!$H$3:$O$77,8,FALSE)),0,VLOOKUP(A28,'Race 7'!$H$3:$O$77,8,FALSE))</f>
        <v>0</v>
      </c>
      <c r="I28" s="202">
        <f>IF(ISERROR(VLOOKUP(A28,'Race 8'!$H$3:$O$68,6,FALSE)),0,VLOOKUP(A28,'Race 8'!$H$3:$O$68,6,FALSE))</f>
        <v>0</v>
      </c>
    </row>
    <row r="29" spans="1:9" ht="14.35" customHeight="1" x14ac:dyDescent="0.5">
      <c r="A29" s="343" t="s">
        <v>106</v>
      </c>
      <c r="B29" s="439" t="str">
        <f>IF(ISERROR(VLOOKUP(A29,'Race 1'!$H$3:$M$50,6,FALSE)),0,VLOOKUP(A29,'Race 1'!$H$3:$M$50,6,FALSE))</f>
        <v xml:space="preserve">Gold </v>
      </c>
      <c r="C29" s="202" t="str">
        <f>IF(ISERROR(VLOOKUP(A29,'Race 2'!$H$3:$M$50,6,FALSE)),0,VLOOKUP(A29,'Race 2'!$H$3:$M$50,6,FALSE))</f>
        <v xml:space="preserve">Gold </v>
      </c>
      <c r="D29" s="202">
        <f>IF(ISERROR(VLOOKUP(A29,'Race 3'!$H$3:$M$66,6,FALSE)),0,VLOOKUP(A29,'Race 3'!$H$3:$M$66,6,FALSE))</f>
        <v>0</v>
      </c>
      <c r="E29" s="202" t="str">
        <f>IF(ISERROR(VLOOKUP(A29,'Race 4'!$H$3:$M$61,6,FALSE)),0,VLOOKUP(A29,'Race 4'!$H$3:$M$61,6,FALSE))</f>
        <v xml:space="preserve">Gold </v>
      </c>
      <c r="F29" s="202">
        <f>IF(ISERROR(VLOOKUP(A29,'Race 5'!$H$3:$M$90,6,FALSE)),0,VLOOKUP(A29,'Race 5'!$H$3:$M$90,6,FALSE))</f>
        <v>0</v>
      </c>
      <c r="G29" s="202">
        <f>IF(ISERROR(VLOOKUP(A29,'Race 6'!$H$3:$M$77,6,FALSE)),0,VLOOKUP(A29,'Race 6'!$H$3:$M$77,6,FALSE))</f>
        <v>0</v>
      </c>
      <c r="H29" s="202">
        <f>IF(ISERROR(VLOOKUP(A29,'Race 7'!$H$3:$O$77,8,FALSE)),0,VLOOKUP(A29,'Race 7'!$H$3:$O$77,8,FALSE))</f>
        <v>0</v>
      </c>
      <c r="I29" s="202">
        <f>IF(ISERROR(VLOOKUP(A29,'Race 8'!$H$3:$O$68,6,FALSE)),0,VLOOKUP(A29,'Race 8'!$H$3:$O$68,6,FALSE))</f>
        <v>0</v>
      </c>
    </row>
    <row r="30" spans="1:9" ht="14.35" customHeight="1" x14ac:dyDescent="0.5">
      <c r="A30" s="343" t="s">
        <v>62</v>
      </c>
      <c r="B30" s="439" t="str">
        <f>IF(ISERROR(VLOOKUP(A30,'Race 1'!$H$3:$M$50,6,FALSE)),0,VLOOKUP(A30,'Race 1'!$H$3:$M$50,6,FALSE))</f>
        <v>Copper</v>
      </c>
      <c r="C30" s="202">
        <f>IF(ISERROR(VLOOKUP(A30,'Race 2'!$H$3:$M$50,6,FALSE)),0,VLOOKUP(A30,'Race 2'!$H$3:$M$50,6,FALSE))</f>
        <v>0</v>
      </c>
      <c r="D30" s="202">
        <f>IF(ISERROR(VLOOKUP(A30,'Race 3'!$H$3:$M$66,6,FALSE)),0,VLOOKUP(A30,'Race 3'!$H$3:$M$66,6,FALSE))</f>
        <v>0</v>
      </c>
      <c r="E30" s="202">
        <f>IF(ISERROR(VLOOKUP(A30,'Race 4'!$H$3:$M$61,6,FALSE)),0,VLOOKUP(A30,'Race 4'!$H$3:$M$61,6,FALSE))</f>
        <v>0</v>
      </c>
      <c r="F30" s="202">
        <f>IF(ISERROR(VLOOKUP(A30,'Race 5'!$H$3:$M$90,6,FALSE)),0,VLOOKUP(A30,'Race 5'!$H$3:$M$90,6,FALSE))</f>
        <v>0</v>
      </c>
      <c r="G30" s="202">
        <f>IF(ISERROR(VLOOKUP(A30,'Race 6'!$H$3:$M$77,6,FALSE)),0,VLOOKUP(A30,'Race 6'!$H$3:$M$77,6,FALSE))</f>
        <v>0</v>
      </c>
      <c r="H30" s="202">
        <f>IF(ISERROR(VLOOKUP(A30,'Race 7'!$H$3:$O$77,8,FALSE)),0,VLOOKUP(A30,'Race 7'!$H$3:$O$77,8,FALSE))</f>
        <v>0</v>
      </c>
      <c r="I30" s="202">
        <f>IF(ISERROR(VLOOKUP(A30,'Race 8'!$H$3:$O$68,6,FALSE)),0,VLOOKUP(A30,'Race 8'!$H$3:$O$68,6,FALSE))</f>
        <v>0</v>
      </c>
    </row>
    <row r="31" spans="1:9" ht="14.35" customHeight="1" x14ac:dyDescent="0.5">
      <c r="A31" s="343" t="s">
        <v>176</v>
      </c>
      <c r="B31" s="439" t="str">
        <f>IF(ISERROR(VLOOKUP(A31,'Race 1'!$H$3:$M$50,6,FALSE)),0,VLOOKUP(A31,'Race 1'!$H$3:$M$50,6,FALSE))</f>
        <v xml:space="preserve">Gold </v>
      </c>
      <c r="C31" s="202" t="str">
        <f>IF(ISERROR(VLOOKUP(A31,'Race 2'!$H$3:$M$50,6,FALSE)),0,VLOOKUP(A31,'Race 2'!$H$3:$M$50,6,FALSE))</f>
        <v xml:space="preserve">Gold </v>
      </c>
      <c r="D31" s="202" t="str">
        <f>IF(ISERROR(VLOOKUP(A31,'Race 3'!$H$3:$M$66,6,FALSE)),0,VLOOKUP(A31,'Race 3'!$H$3:$M$66,6,FALSE))</f>
        <v>Silver</v>
      </c>
      <c r="E31" s="202" t="str">
        <f>IF(ISERROR(VLOOKUP(A31,'Race 4'!$H$3:$M$61,6,FALSE)),0,VLOOKUP(A31,'Race 4'!$H$3:$M$61,6,FALSE))</f>
        <v xml:space="preserve">Gold </v>
      </c>
      <c r="F31" s="202">
        <f>IF(ISERROR(VLOOKUP(A31,'Race 5'!$H$3:$M$90,6,FALSE)),0,VLOOKUP(A31,'Race 5'!$H$3:$M$90,6,FALSE))</f>
        <v>0</v>
      </c>
      <c r="G31" s="202">
        <f>IF(ISERROR(VLOOKUP(A31,'Race 6'!$H$3:$M$77,6,FALSE)),0,VLOOKUP(A31,'Race 6'!$H$3:$M$77,6,FALSE))</f>
        <v>0</v>
      </c>
      <c r="H31" s="202">
        <f>IF(ISERROR(VLOOKUP(A31,'Race 7'!$H$3:$O$77,8,FALSE)),0,VLOOKUP(A31,'Race 7'!$H$3:$O$77,8,FALSE))</f>
        <v>0</v>
      </c>
      <c r="I31" s="202">
        <f>IF(ISERROR(VLOOKUP(A31,'Race 8'!$H$3:$O$68,6,FALSE)),0,VLOOKUP(A31,'Race 8'!$H$3:$O$68,6,FALSE))</f>
        <v>0</v>
      </c>
    </row>
    <row r="32" spans="1:9" ht="14.35" customHeight="1" x14ac:dyDescent="0.5">
      <c r="A32" s="343" t="s">
        <v>159</v>
      </c>
      <c r="B32" s="439">
        <f>IF(ISERROR(VLOOKUP(A32,'Race 1'!$H$3:$M$50,6,FALSE)),0,VLOOKUP(A32,'Race 1'!$H$3:$M$50,6,FALSE))</f>
        <v>0</v>
      </c>
      <c r="C32" s="202" t="str">
        <f>IF(ISERROR(VLOOKUP(A32,'Race 2'!$H$3:$M$50,6,FALSE)),0,VLOOKUP(A32,'Race 2'!$H$3:$M$50,6,FALSE))</f>
        <v xml:space="preserve">Bronze </v>
      </c>
      <c r="D32" s="202" t="str">
        <f>IF(ISERROR(VLOOKUP(A32,'Race 3'!$H$3:$M$66,6,FALSE)),0,VLOOKUP(A32,'Race 3'!$H$3:$M$66,6,FALSE))</f>
        <v>Copper</v>
      </c>
      <c r="E32" s="202">
        <f>IF(ISERROR(VLOOKUP(A32,'Race 4'!$H$3:$M$61,6,FALSE)),0,VLOOKUP(A32,'Race 4'!$H$3:$M$61,6,FALSE))</f>
        <v>0</v>
      </c>
      <c r="F32" s="202">
        <f>IF(ISERROR(VLOOKUP(A32,'Race 5'!$H$3:$M$90,6,FALSE)),0,VLOOKUP(A32,'Race 5'!$H$3:$M$90,6,FALSE))</f>
        <v>0</v>
      </c>
      <c r="G32" s="202">
        <f>IF(ISERROR(VLOOKUP(A32,'Race 6'!$H$3:$M$77,6,FALSE)),0,VLOOKUP(A32,'Race 6'!$H$3:$M$77,6,FALSE))</f>
        <v>0</v>
      </c>
      <c r="H32" s="202">
        <f>IF(ISERROR(VLOOKUP(A32,'Race 7'!$H$3:$O$77,8,FALSE)),0,VLOOKUP(A32,'Race 7'!$H$3:$O$77,8,FALSE))</f>
        <v>0</v>
      </c>
      <c r="I32" s="202">
        <f>IF(ISERROR(VLOOKUP(A32,'Race 8'!$H$3:$O$68,6,FALSE)),0,VLOOKUP(A32,'Race 8'!$H$3:$O$68,6,FALSE))</f>
        <v>0</v>
      </c>
    </row>
    <row r="33" spans="1:9" ht="14.35" customHeight="1" x14ac:dyDescent="0.5">
      <c r="A33" s="355" t="s">
        <v>37</v>
      </c>
      <c r="B33" s="439">
        <f>IF(ISERROR(VLOOKUP(A33,'Race 1'!$H$3:$M$50,6,FALSE)),0,VLOOKUP(A33,'Race 1'!$H$3:$M$50,6,FALSE))</f>
        <v>0</v>
      </c>
      <c r="C33" s="202">
        <f>IF(ISERROR(VLOOKUP(A33,'Race 2'!$H$3:$M$50,6,FALSE)),0,VLOOKUP(A33,'Race 2'!$H$3:$M$50,6,FALSE))</f>
        <v>0</v>
      </c>
      <c r="D33" s="202" t="str">
        <f>IF(ISERROR(VLOOKUP(A33,'Race 3'!$H$3:$M$66,6,FALSE)),0,VLOOKUP(A33,'Race 3'!$H$3:$M$66,6,FALSE))</f>
        <v>Copper</v>
      </c>
      <c r="E33" s="202">
        <f>IF(ISERROR(VLOOKUP(A33,'Race 4'!$H$3:$M$61,6,FALSE)),0,VLOOKUP(A33,'Race 4'!$H$3:$M$61,6,FALSE))</f>
        <v>0</v>
      </c>
      <c r="F33" s="202">
        <f>IF(ISERROR(VLOOKUP(A33,'Race 5'!$H$3:$M$90,6,FALSE)),0,VLOOKUP(A33,'Race 5'!$H$3:$M$90,6,FALSE))</f>
        <v>0</v>
      </c>
      <c r="G33" s="202">
        <f>IF(ISERROR(VLOOKUP(A33,'Race 6'!$H$3:$M$77,6,FALSE)),0,VLOOKUP(A33,'Race 6'!$H$3:$M$77,6,FALSE))</f>
        <v>0</v>
      </c>
      <c r="H33" s="202">
        <f>IF(ISERROR(VLOOKUP(A33,'Race 7'!$H$3:$O$77,8,FALSE)),0,VLOOKUP(A33,'Race 7'!$H$3:$O$77,8,FALSE))</f>
        <v>0</v>
      </c>
      <c r="I33" s="202">
        <f>IF(ISERROR(VLOOKUP(A33,'Race 8'!$H$3:$O$68,6,FALSE)),0,VLOOKUP(A33,'Race 8'!$H$3:$O$68,6,FALSE))</f>
        <v>0</v>
      </c>
    </row>
    <row r="34" spans="1:9" ht="14.35" customHeight="1" x14ac:dyDescent="0.5">
      <c r="A34" s="343" t="s">
        <v>43</v>
      </c>
      <c r="B34" s="473"/>
      <c r="C34" s="473"/>
      <c r="D34" s="473"/>
      <c r="E34" s="473"/>
      <c r="F34" s="473"/>
      <c r="G34" s="473"/>
      <c r="H34" s="473"/>
      <c r="I34" s="473"/>
    </row>
    <row r="35" spans="1:9" ht="14.35" customHeight="1" x14ac:dyDescent="0.5">
      <c r="A35" s="343" t="s">
        <v>180</v>
      </c>
      <c r="B35" s="439">
        <f>IF(ISERROR(VLOOKUP(A35,'Race 1'!$H$3:$M$50,6,FALSE)),0,VLOOKUP(A35,'Race 1'!$H$3:$M$50,6,FALSE))</f>
        <v>0</v>
      </c>
      <c r="C35" s="202" t="str">
        <f>IF(ISERROR(VLOOKUP(A35,'Race 2'!$H$3:$M$50,6,FALSE)),0,VLOOKUP(A35,'Race 2'!$H$3:$M$50,6,FALSE))</f>
        <v>Copper</v>
      </c>
      <c r="D35" s="202" t="str">
        <f>IF(ISERROR(VLOOKUP(A35,'Race 3'!$H$3:$M$66,6,FALSE)),0,VLOOKUP(A35,'Race 3'!$H$3:$M$66,6,FALSE))</f>
        <v>Copper</v>
      </c>
      <c r="E35" s="202" t="str">
        <f>IF(ISERROR(VLOOKUP(A35,'Race 4'!$H$3:$M$61,6,FALSE)),0,VLOOKUP(A35,'Race 4'!$H$3:$M$61,6,FALSE))</f>
        <v>Copper</v>
      </c>
      <c r="F35" s="202">
        <f>IF(ISERROR(VLOOKUP(A35,'Race 5'!$H$3:$M$90,6,FALSE)),0,VLOOKUP(A35,'Race 5'!$H$3:$M$90,6,FALSE))</f>
        <v>0</v>
      </c>
      <c r="G35" s="202">
        <f>IF(ISERROR(VLOOKUP(A35,'Race 6'!$H$3:$M$77,6,FALSE)),0,VLOOKUP(A35,'Race 6'!$H$3:$M$77,6,FALSE))</f>
        <v>0</v>
      </c>
      <c r="H35" s="202">
        <f>IF(ISERROR(VLOOKUP(A35,'Race 7'!$H$3:$O$77,8,FALSE)),0,VLOOKUP(A35,'Race 7'!$H$3:$O$77,8,FALSE))</f>
        <v>0</v>
      </c>
      <c r="I35" s="202">
        <f>IF(ISERROR(VLOOKUP(A35,'Race 8'!$H$3:$O$68,6,FALSE)),0,VLOOKUP(A35,'Race 8'!$H$3:$O$68,6,FALSE))</f>
        <v>0</v>
      </c>
    </row>
    <row r="36" spans="1:9" ht="14.35" customHeight="1" x14ac:dyDescent="0.5">
      <c r="A36" s="442" t="s">
        <v>183</v>
      </c>
      <c r="B36" s="439" t="str">
        <f>IF(ISERROR(VLOOKUP(A36,'Race 1'!$H$3:$M$50,6,FALSE)),0,VLOOKUP(A36,'Race 1'!$H$3:$M$50,6,FALSE))</f>
        <v>Copper</v>
      </c>
      <c r="C36" s="202" t="str">
        <f>IF(ISERROR(VLOOKUP(A36,'Race 2'!$H$3:$M$50,6,FALSE)),0,VLOOKUP(A36,'Race 2'!$H$3:$M$50,6,FALSE))</f>
        <v>Copper</v>
      </c>
      <c r="D36" s="202" t="str">
        <f>IF(ISERROR(VLOOKUP(A36,'Race 3'!$H$3:$M$66,6,FALSE)),0,VLOOKUP(A36,'Race 3'!$H$3:$M$66,6,FALSE))</f>
        <v>Copper</v>
      </c>
      <c r="E36" s="202" t="str">
        <f>IF(ISERROR(VLOOKUP(A36,'Race 4'!$H$3:$M$61,6,FALSE)),0,VLOOKUP(A36,'Race 4'!$H$3:$M$61,6,FALSE))</f>
        <v>Copper</v>
      </c>
      <c r="F36" s="202">
        <f>IF(ISERROR(VLOOKUP(A36,'Race 5'!$H$3:$M$90,6,FALSE)),0,VLOOKUP(A36,'Race 5'!$H$3:$M$90,6,FALSE))</f>
        <v>0</v>
      </c>
      <c r="G36" s="202">
        <f>IF(ISERROR(VLOOKUP(A36,'Race 6'!$H$3:$M$77,6,FALSE)),0,VLOOKUP(A36,'Race 6'!$H$3:$M$77,6,FALSE))</f>
        <v>0</v>
      </c>
      <c r="H36" s="202">
        <f>IF(ISERROR(VLOOKUP(A36,'Race 7'!$H$3:$O$77,8,FALSE)),0,VLOOKUP(A36,'Race 7'!$H$3:$O$77,8,FALSE))</f>
        <v>0</v>
      </c>
      <c r="I36" s="202">
        <f>IF(ISERROR(VLOOKUP(A36,'Race 8'!$H$3:$O$68,6,FALSE)),0,VLOOKUP(A36,'Race 8'!$H$3:$O$68,6,FALSE))</f>
        <v>0</v>
      </c>
    </row>
    <row r="37" spans="1:9" ht="14.35" customHeight="1" x14ac:dyDescent="0.5">
      <c r="A37" s="355" t="s">
        <v>75</v>
      </c>
      <c r="B37" s="439" t="str">
        <f>IF(ISERROR(VLOOKUP(A37,'Race 1'!$H$3:$M$50,6,FALSE)),0,VLOOKUP(A37,'Race 1'!$H$3:$M$50,6,FALSE))</f>
        <v>Copper</v>
      </c>
      <c r="C37" s="202" t="str">
        <f>IF(ISERROR(VLOOKUP(A37,'Race 2'!$H$3:$M$50,6,FALSE)),0,VLOOKUP(A37,'Race 2'!$H$3:$M$50,6,FALSE))</f>
        <v>Copper</v>
      </c>
      <c r="D37" s="202">
        <f>IF(ISERROR(VLOOKUP(A37,'Race 3'!$H$3:$M$66,6,FALSE)),0,VLOOKUP(A37,'Race 3'!$H$3:$M$66,6,FALSE))</f>
        <v>0</v>
      </c>
      <c r="E37" s="202" t="str">
        <f>IF(ISERROR(VLOOKUP(A37,'Race 4'!$H$3:$M$61,6,FALSE)),0,VLOOKUP(A37,'Race 4'!$H$3:$M$61,6,FALSE))</f>
        <v>Copper</v>
      </c>
      <c r="F37" s="202">
        <f>IF(ISERROR(VLOOKUP(A37,'Race 5'!$H$3:$M$90,6,FALSE)),0,VLOOKUP(A37,'Race 5'!$H$3:$M$90,6,FALSE))</f>
        <v>0</v>
      </c>
      <c r="G37" s="202">
        <f>IF(ISERROR(VLOOKUP(A37,'Race 6'!$H$3:$M$77,6,FALSE)),0,VLOOKUP(A37,'Race 6'!$H$3:$M$77,6,FALSE))</f>
        <v>0</v>
      </c>
      <c r="H37" s="202">
        <f>IF(ISERROR(VLOOKUP(A37,'Race 7'!$H$3:$O$77,8,FALSE)),0,VLOOKUP(A37,'Race 7'!$H$3:$O$77,8,FALSE))</f>
        <v>0</v>
      </c>
      <c r="I37" s="202">
        <f>IF(ISERROR(VLOOKUP(A37,'Race 8'!$H$3:$O$68,6,FALSE)),0,VLOOKUP(A37,'Race 8'!$H$3:$O$68,6,FALSE))</f>
        <v>0</v>
      </c>
    </row>
    <row r="38" spans="1:9" x14ac:dyDescent="0.5">
      <c r="A38" s="343" t="s">
        <v>184</v>
      </c>
      <c r="B38" s="439" t="str">
        <f>IF(ISERROR(VLOOKUP(A38,'Race 1'!$H$3:$M$50,6,FALSE)),0,VLOOKUP(A38,'Race 1'!$H$3:$M$50,6,FALSE))</f>
        <v xml:space="preserve">Bronze </v>
      </c>
      <c r="C38" s="202" t="str">
        <f>IF(ISERROR(VLOOKUP(A38,'Race 2'!$H$3:$M$50,6,FALSE)),0,VLOOKUP(A38,'Race 2'!$H$3:$M$50,6,FALSE))</f>
        <v xml:space="preserve">Bronze </v>
      </c>
      <c r="D38" s="202" t="str">
        <f>IF(ISERROR(VLOOKUP(A38,'Race 3'!$H$3:$M$66,6,FALSE)),0,VLOOKUP(A38,'Race 3'!$H$3:$M$66,6,FALSE))</f>
        <v xml:space="preserve">Bronze </v>
      </c>
      <c r="E38" s="202" t="str">
        <f>IF(ISERROR(VLOOKUP(A38,'Race 4'!$H$3:$M$61,6,FALSE)),0,VLOOKUP(A38,'Race 4'!$H$3:$M$61,6,FALSE))</f>
        <v>Bronze</v>
      </c>
      <c r="F38" s="202">
        <f>IF(ISERROR(VLOOKUP(A38,'Race 5'!$H$3:$M$90,6,FALSE)),0,VLOOKUP(A38,'Race 5'!$H$3:$M$90,6,FALSE))</f>
        <v>0</v>
      </c>
      <c r="G38" s="202">
        <f>IF(ISERROR(VLOOKUP(A38,'Race 6'!$H$3:$M$77,6,FALSE)),0,VLOOKUP(A38,'Race 6'!$H$3:$M$77,6,FALSE))</f>
        <v>0</v>
      </c>
      <c r="H38" s="202">
        <f>IF(ISERROR(VLOOKUP(A38,'Race 7'!$H$3:$O$77,8,FALSE)),0,VLOOKUP(A38,'Race 7'!$H$3:$O$77,8,FALSE))</f>
        <v>0</v>
      </c>
      <c r="I38" s="202">
        <f>IF(ISERROR(VLOOKUP(A38,'Race 8'!$H$3:$O$68,6,FALSE)),0,VLOOKUP(A38,'Race 8'!$H$3:$O$68,6,FALSE))</f>
        <v>0</v>
      </c>
    </row>
    <row r="39" spans="1:9" x14ac:dyDescent="0.5">
      <c r="A39" s="355" t="s">
        <v>118</v>
      </c>
      <c r="B39" s="439">
        <f>IF(ISERROR(VLOOKUP(A39,'Race 1'!$H$3:$M$50,6,FALSE)),0,VLOOKUP(A39,'Race 1'!$H$3:$M$50,6,FALSE))</f>
        <v>0</v>
      </c>
      <c r="C39" s="202">
        <f>IF(ISERROR(VLOOKUP(A39,'Race 2'!$H$3:$M$50,6,FALSE)),0,VLOOKUP(A39,'Race 2'!$H$3:$M$50,6,FALSE))</f>
        <v>0</v>
      </c>
      <c r="D39" s="202">
        <f>IF(ISERROR(VLOOKUP(A39,'Race 3'!$H$3:$M$66,6,FALSE)),0,VLOOKUP(A39,'Race 3'!$H$3:$M$66,6,FALSE))</f>
        <v>0</v>
      </c>
      <c r="E39" s="202" t="str">
        <f>IF(ISERROR(VLOOKUP(A39,'Race 4'!$H$3:$M$61,6,FALSE)),0,VLOOKUP(A39,'Race 4'!$H$3:$M$61,6,FALSE))</f>
        <v xml:space="preserve">Gold </v>
      </c>
      <c r="F39" s="202">
        <f>IF(ISERROR(VLOOKUP(A39,'Race 5'!$H$3:$M$90,6,FALSE)),0,VLOOKUP(A39,'Race 5'!$H$3:$M$90,6,FALSE))</f>
        <v>0</v>
      </c>
      <c r="G39" s="202">
        <f>IF(ISERROR(VLOOKUP(A39,'Race 6'!$H$3:$M$77,6,FALSE)),0,VLOOKUP(A39,'Race 6'!$H$3:$M$77,6,FALSE))</f>
        <v>0</v>
      </c>
      <c r="H39" s="202">
        <f>IF(ISERROR(VLOOKUP(A39,'Race 7'!$H$3:$O$77,8,FALSE)),0,VLOOKUP(A39,'Race 7'!$H$3:$O$77,8,FALSE))</f>
        <v>0</v>
      </c>
      <c r="I39" s="202">
        <f>IF(ISERROR(VLOOKUP(A39,'Race 8'!$H$3:$O$68,6,FALSE)),0,VLOOKUP(A39,'Race 8'!$H$3:$O$68,6,FALSE))</f>
        <v>0</v>
      </c>
    </row>
    <row r="40" spans="1:9" x14ac:dyDescent="0.5">
      <c r="A40" s="343" t="s">
        <v>119</v>
      </c>
      <c r="B40" s="439">
        <f>IF(ISERROR(VLOOKUP(A40,'Race 1'!$H$3:$M$50,6,FALSE)),0,VLOOKUP(A40,'Race 1'!$H$3:$M$50,6,FALSE))</f>
        <v>0</v>
      </c>
      <c r="C40" s="202" t="str">
        <f>IF(ISERROR(VLOOKUP(A40,'Race 2'!$H$3:$M$50,6,FALSE)),0,VLOOKUP(A40,'Race 2'!$H$3:$M$50,6,FALSE))</f>
        <v>Copper</v>
      </c>
      <c r="D40" s="202" t="str">
        <f>IF(ISERROR(VLOOKUP(A40,'Race 3'!$H$3:$M$66,6,FALSE)),0,VLOOKUP(A40,'Race 3'!$H$3:$M$66,6,FALSE))</f>
        <v>Copper</v>
      </c>
      <c r="E40" s="202" t="str">
        <f>IF(ISERROR(VLOOKUP(A40,'Race 4'!$H$3:$M$61,6,FALSE)),0,VLOOKUP(A40,'Race 4'!$H$3:$M$61,6,FALSE))</f>
        <v>Copper</v>
      </c>
      <c r="F40" s="202">
        <f>IF(ISERROR(VLOOKUP(A40,'Race 5'!$H$3:$M$90,6,FALSE)),0,VLOOKUP(A40,'Race 5'!$H$3:$M$90,6,FALSE))</f>
        <v>0</v>
      </c>
      <c r="G40" s="202">
        <f>IF(ISERROR(VLOOKUP(A40,'Race 6'!$H$3:$M$77,6,FALSE)),0,VLOOKUP(A40,'Race 6'!$H$3:$M$77,6,FALSE))</f>
        <v>0</v>
      </c>
      <c r="H40" s="202">
        <f>IF(ISERROR(VLOOKUP(A40,'Race 7'!$H$3:$O$77,8,FALSE)),0,VLOOKUP(A40,'Race 7'!$H$3:$O$77,8,FALSE))</f>
        <v>0</v>
      </c>
      <c r="I40" s="202">
        <f>IF(ISERROR(VLOOKUP(A40,'Race 8'!$H$3:$O$68,6,FALSE)),0,VLOOKUP(A40,'Race 8'!$H$3:$O$68,6,FALSE))</f>
        <v>0</v>
      </c>
    </row>
    <row r="41" spans="1:9" x14ac:dyDescent="0.5">
      <c r="A41" s="343" t="s">
        <v>110</v>
      </c>
      <c r="B41" s="439">
        <f>IF(ISERROR(VLOOKUP(A41,'Race 1'!$H$3:$M$50,6,FALSE)),0,VLOOKUP(A41,'Race 1'!$H$3:$M$50,6,FALSE))</f>
        <v>0</v>
      </c>
      <c r="C41" s="202" t="str">
        <f>IF(ISERROR(VLOOKUP(A41,'Race 2'!$H$3:$M$50,6,FALSE)),0,VLOOKUP(A41,'Race 2'!$H$3:$M$50,6,FALSE))</f>
        <v>Silver</v>
      </c>
      <c r="D41" s="202" t="str">
        <f>IF(ISERROR(VLOOKUP(A41,'Race 3'!$H$3:$M$66,6,FALSE)),0,VLOOKUP(A41,'Race 3'!$H$3:$M$66,6,FALSE))</f>
        <v xml:space="preserve">Bronze </v>
      </c>
      <c r="E41" s="202">
        <f>IF(ISERROR(VLOOKUP(A41,'Race 4'!$H$3:$M$61,6,FALSE)),0,VLOOKUP(A41,'Race 4'!$H$3:$M$61,6,FALSE))</f>
        <v>0</v>
      </c>
      <c r="F41" s="202">
        <f>IF(ISERROR(VLOOKUP(A41,'Race 5'!$H$3:$M$90,6,FALSE)),0,VLOOKUP(A41,'Race 5'!$H$3:$M$90,6,FALSE))</f>
        <v>0</v>
      </c>
      <c r="G41" s="202">
        <f>IF(ISERROR(VLOOKUP(A41,'Race 6'!$H$3:$M$77,6,FALSE)),0,VLOOKUP(A41,'Race 6'!$H$3:$M$77,6,FALSE))</f>
        <v>0</v>
      </c>
      <c r="H41" s="202">
        <f>IF(ISERROR(VLOOKUP(A41,'Race 7'!$H$3:$O$77,8,FALSE)),0,VLOOKUP(A41,'Race 7'!$H$3:$O$77,8,FALSE))</f>
        <v>0</v>
      </c>
      <c r="I41" s="202">
        <f>IF(ISERROR(VLOOKUP(A41,'Race 8'!$H$3:$O$68,6,FALSE)),0,VLOOKUP(A41,'Race 8'!$H$3:$O$68,6,FALSE))</f>
        <v>0</v>
      </c>
    </row>
    <row r="42" spans="1:9" x14ac:dyDescent="0.5">
      <c r="A42" s="343" t="s">
        <v>544</v>
      </c>
      <c r="B42" s="439">
        <f>IF(ISERROR(VLOOKUP(A42,'Race 1'!$H$3:$M$50,6,FALSE)),0,VLOOKUP(A42,'Race 1'!$H$3:$M$50,6,FALSE))</f>
        <v>0</v>
      </c>
      <c r="C42" s="202">
        <f>IF(ISERROR(VLOOKUP(A42,'Race 2'!$H$3:$M$50,6,FALSE)),0,VLOOKUP(A42,'Race 2'!$H$3:$M$50,6,FALSE))</f>
        <v>0</v>
      </c>
      <c r="D42" s="202">
        <f>IF(ISERROR(VLOOKUP(A42,'Race 3'!$H$3:$M$66,6,FALSE)),0,VLOOKUP(A42,'Race 3'!$H$3:$M$66,6,FALSE))</f>
        <v>0</v>
      </c>
      <c r="E42" s="202" t="str">
        <f>IF(ISERROR(VLOOKUP(A42,'Race 4'!$H$3:$M$61,6,FALSE)),0,VLOOKUP(A42,'Race 4'!$H$3:$M$61,6,FALSE))</f>
        <v>Copper</v>
      </c>
      <c r="F42" s="202">
        <f>IF(ISERROR(VLOOKUP(A42,'Race 5'!$H$3:$M$90,6,FALSE)),0,VLOOKUP(A42,'Race 5'!$H$3:$M$90,6,FALSE))</f>
        <v>0</v>
      </c>
      <c r="G42" s="202">
        <f>IF(ISERROR(VLOOKUP(A42,'Race 6'!$H$3:$M$77,6,FALSE)),0,VLOOKUP(A42,'Race 6'!$H$3:$M$77,6,FALSE))</f>
        <v>0</v>
      </c>
      <c r="H42" s="202">
        <f>IF(ISERROR(VLOOKUP(A42,'Race 7'!$H$3:$O$77,8,FALSE)),0,VLOOKUP(A42,'Race 7'!$H$3:$O$77,8,FALSE))</f>
        <v>0</v>
      </c>
      <c r="I42" s="202">
        <f>IF(ISERROR(VLOOKUP(A42,'Race 8'!$H$3:$O$68,6,FALSE)),0,VLOOKUP(A42,'Race 8'!$H$3:$O$68,6,FALSE))</f>
        <v>0</v>
      </c>
    </row>
    <row r="43" spans="1:9" x14ac:dyDescent="0.5">
      <c r="A43" s="343" t="s">
        <v>156</v>
      </c>
      <c r="B43" s="439" t="str">
        <f>IF(ISERROR(VLOOKUP(A43,'Race 1'!$H$3:$M$50,6,FALSE)),0,VLOOKUP(A43,'Race 1'!$H$3:$M$50,6,FALSE))</f>
        <v>Copper</v>
      </c>
      <c r="C43" s="202" t="str">
        <f>IF(ISERROR(VLOOKUP(A43,'Race 2'!$H$3:$M$50,6,FALSE)),0,VLOOKUP(A43,'Race 2'!$H$3:$M$50,6,FALSE))</f>
        <v>Copper</v>
      </c>
      <c r="D43" s="202">
        <f>IF(ISERROR(VLOOKUP(A43,'Race 3'!$H$3:$M$66,6,FALSE)),0,VLOOKUP(A43,'Race 3'!$H$3:$M$66,6,FALSE))</f>
        <v>0</v>
      </c>
      <c r="E43" s="202" t="str">
        <f>IF(ISERROR(VLOOKUP(A43,'Race 4'!$H$3:$M$61,6,FALSE)),0,VLOOKUP(A43,'Race 4'!$H$3:$M$61,6,FALSE))</f>
        <v>Copper</v>
      </c>
      <c r="F43" s="202">
        <f>IF(ISERROR(VLOOKUP(A43,'Race 5'!$H$3:$M$90,6,FALSE)),0,VLOOKUP(A43,'Race 5'!$H$3:$M$90,6,FALSE))</f>
        <v>0</v>
      </c>
      <c r="G43" s="202">
        <f>IF(ISERROR(VLOOKUP(A43,'Race 6'!$H$3:$M$77,6,FALSE)),0,VLOOKUP(A43,'Race 6'!$H$3:$M$77,6,FALSE))</f>
        <v>0</v>
      </c>
      <c r="H43" s="202">
        <f>IF(ISERROR(VLOOKUP(A43,'Race 7'!$H$3:$O$77,8,FALSE)),0,VLOOKUP(A43,'Race 7'!$H$3:$O$77,8,FALSE))</f>
        <v>0</v>
      </c>
      <c r="I43" s="202">
        <f>IF(ISERROR(VLOOKUP(A43,'Race 8'!$H$3:$O$68,6,FALSE)),0,VLOOKUP(A43,'Race 8'!$H$3:$O$68,6,FALSE))</f>
        <v>0</v>
      </c>
    </row>
    <row r="44" spans="1:9" x14ac:dyDescent="0.5">
      <c r="A44" s="343" t="s">
        <v>22</v>
      </c>
      <c r="B44" s="439">
        <f>IF(ISERROR(VLOOKUP(A44,'Race 1'!$H$3:$M$50,6,FALSE)),0,VLOOKUP(A44,'Race 1'!$H$3:$M$50,6,FALSE))</f>
        <v>0</v>
      </c>
      <c r="C44" s="202" t="str">
        <f>IF(ISERROR(VLOOKUP(A44,'Race 2'!$H$3:$M$50,6,FALSE)),0,VLOOKUP(A44,'Race 2'!$H$3:$M$50,6,FALSE))</f>
        <v>Copper</v>
      </c>
      <c r="D44" s="202" t="str">
        <f>IF(ISERROR(VLOOKUP(A44,'Race 3'!$H$3:$M$66,6,FALSE)),0,VLOOKUP(A44,'Race 3'!$H$3:$M$66,6,FALSE))</f>
        <v>Copper</v>
      </c>
      <c r="E44" s="202" t="str">
        <f>IF(ISERROR(VLOOKUP(A44,'Race 4'!$H$3:$M$61,6,FALSE)),0,VLOOKUP(A44,'Race 4'!$H$3:$M$61,6,FALSE))</f>
        <v>Copper</v>
      </c>
      <c r="F44" s="202">
        <f>IF(ISERROR(VLOOKUP(A44,'Race 5'!$H$3:$M$90,6,FALSE)),0,VLOOKUP(A44,'Race 5'!$H$3:$M$90,6,FALSE))</f>
        <v>0</v>
      </c>
      <c r="G44" s="202">
        <f>IF(ISERROR(VLOOKUP(A44,'Race 6'!$H$3:$M$77,6,FALSE)),0,VLOOKUP(A44,'Race 6'!$H$3:$M$77,6,FALSE))</f>
        <v>0</v>
      </c>
      <c r="H44" s="202">
        <f>IF(ISERROR(VLOOKUP(A44,'Race 7'!$H$3:$O$77,8,FALSE)),0,VLOOKUP(A44,'Race 7'!$H$3:$O$77,8,FALSE))</f>
        <v>0</v>
      </c>
      <c r="I44" s="202">
        <f>IF(ISERROR(VLOOKUP(A44,'Race 8'!$H$3:$O$68,6,FALSE)),0,VLOOKUP(A44,'Race 8'!$H$3:$O$68,6,FALSE))</f>
        <v>0</v>
      </c>
    </row>
    <row r="45" spans="1:9" ht="14.35" customHeight="1" x14ac:dyDescent="0.5">
      <c r="A45" s="355" t="s">
        <v>17</v>
      </c>
      <c r="B45" s="439" t="str">
        <f>IF(ISERROR(VLOOKUP(A45,'Race 1'!$H$3:$M$50,6,FALSE)),0,VLOOKUP(A45,'Race 1'!$H$3:$M$50,6,FALSE))</f>
        <v>Silver</v>
      </c>
      <c r="C45" s="202">
        <f>IF(ISERROR(VLOOKUP(A45,'Race 2'!$H$3:$M$50,6,FALSE)),0,VLOOKUP(A45,'Race 2'!$H$3:$M$50,6,FALSE))</f>
        <v>0</v>
      </c>
      <c r="D45" s="202" t="str">
        <f>IF(ISERROR(VLOOKUP(A45,'Race 3'!$H$3:$M$66,6,FALSE)),0,VLOOKUP(A45,'Race 3'!$H$3:$M$66,6,FALSE))</f>
        <v xml:space="preserve">Bronze </v>
      </c>
      <c r="E45" s="202">
        <f>IF(ISERROR(VLOOKUP(A45,'Race 4'!$H$3:$M$61,6,FALSE)),0,VLOOKUP(A45,'Race 4'!$H$3:$M$61,6,FALSE))</f>
        <v>0</v>
      </c>
      <c r="F45" s="202">
        <f>IF(ISERROR(VLOOKUP(A45,'Race 5'!$H$3:$M$90,6,FALSE)),0,VLOOKUP(A45,'Race 5'!$H$3:$M$90,6,FALSE))</f>
        <v>0</v>
      </c>
      <c r="G45" s="202">
        <f>IF(ISERROR(VLOOKUP(A45,'Race 6'!$H$3:$M$77,6,FALSE)),0,VLOOKUP(A45,'Race 6'!$H$3:$M$77,6,FALSE))</f>
        <v>0</v>
      </c>
      <c r="H45" s="202">
        <f>IF(ISERROR(VLOOKUP(A45,'Race 7'!$H$3:$O$77,8,FALSE)),0,VLOOKUP(A45,'Race 7'!$H$3:$O$77,8,FALSE))</f>
        <v>0</v>
      </c>
      <c r="I45" s="202">
        <f>IF(ISERROR(VLOOKUP(A45,'Race 8'!$H$3:$O$68,6,FALSE)),0,VLOOKUP(A45,'Race 8'!$H$3:$O$68,6,FALSE))</f>
        <v>0</v>
      </c>
    </row>
    <row r="46" spans="1:9" ht="14.35" customHeight="1" x14ac:dyDescent="0.5">
      <c r="A46" s="343" t="s">
        <v>12</v>
      </c>
      <c r="B46" s="439" t="str">
        <f>IF(ISERROR(VLOOKUP(A46,'Race 1'!$H$3:$M$50,6,FALSE)),0,VLOOKUP(A46,'Race 1'!$H$3:$M$50,6,FALSE))</f>
        <v xml:space="preserve">Bronze </v>
      </c>
      <c r="C46" s="202" t="str">
        <f>IF(ISERROR(VLOOKUP(A46,'Race 2'!$H$3:$M$50,6,FALSE)),0,VLOOKUP(A46,'Race 2'!$H$3:$M$50,6,FALSE))</f>
        <v xml:space="preserve">Bronze </v>
      </c>
      <c r="D46" s="202" t="str">
        <f>IF(ISERROR(VLOOKUP(A46,'Race 3'!$H$3:$M$66,6,FALSE)),0,VLOOKUP(A46,'Race 3'!$H$3:$M$66,6,FALSE))</f>
        <v xml:space="preserve">Bronze </v>
      </c>
      <c r="E46" s="202" t="str">
        <f>IF(ISERROR(VLOOKUP(A46,'Race 4'!$H$3:$M$61,6,FALSE)),0,VLOOKUP(A46,'Race 4'!$H$3:$M$61,6,FALSE))</f>
        <v>Silver</v>
      </c>
      <c r="F46" s="202">
        <f>IF(ISERROR(VLOOKUP(A46,'Race 5'!$H$3:$M$90,6,FALSE)),0,VLOOKUP(A46,'Race 5'!$H$3:$M$90,6,FALSE))</f>
        <v>0</v>
      </c>
      <c r="G46" s="202">
        <f>IF(ISERROR(VLOOKUP(A46,'Race 6'!$H$3:$M$77,6,FALSE)),0,VLOOKUP(A46,'Race 6'!$H$3:$M$77,6,FALSE))</f>
        <v>0</v>
      </c>
      <c r="H46" s="202">
        <f>IF(ISERROR(VLOOKUP(A46,'Race 7'!$H$3:$O$77,8,FALSE)),0,VLOOKUP(A46,'Race 7'!$H$3:$O$77,8,FALSE))</f>
        <v>0</v>
      </c>
      <c r="I46" s="202">
        <f>IF(ISERROR(VLOOKUP(A46,'Race 8'!$H$3:$O$68,6,FALSE)),0,VLOOKUP(A46,'Race 8'!$H$3:$O$68,6,FALSE))</f>
        <v>0</v>
      </c>
    </row>
    <row r="47" spans="1:9" x14ac:dyDescent="0.5">
      <c r="A47" s="355" t="s">
        <v>21</v>
      </c>
      <c r="B47" s="473"/>
      <c r="C47" s="473"/>
      <c r="D47" s="473"/>
      <c r="E47" s="473"/>
      <c r="F47" s="473"/>
      <c r="G47" s="473"/>
      <c r="H47" s="473"/>
      <c r="I47" s="473"/>
    </row>
    <row r="48" spans="1:9" x14ac:dyDescent="0.5">
      <c r="A48" s="343" t="s">
        <v>86</v>
      </c>
      <c r="B48" s="439">
        <f>IF(ISERROR(VLOOKUP(A48,'Race 1'!$H$3:$M$50,6,FALSE)),0,VLOOKUP(A48,'Race 1'!$H$3:$M$50,6,FALSE))</f>
        <v>0</v>
      </c>
      <c r="C48" s="202">
        <f>IF(ISERROR(VLOOKUP(A48,'Race 2'!$H$3:$M$50,6,FALSE)),0,VLOOKUP(A48,'Race 2'!$H$3:$M$50,6,FALSE))</f>
        <v>0</v>
      </c>
      <c r="D48" s="202" t="str">
        <f>IF(ISERROR(VLOOKUP(A48,'Race 3'!$H$3:$M$66,6,FALSE)),0,VLOOKUP(A48,'Race 3'!$H$3:$M$66,6,FALSE))</f>
        <v>Copper</v>
      </c>
      <c r="E48" s="202" t="str">
        <f>IF(ISERROR(VLOOKUP(A48,'Race 4'!$H$3:$M$61,6,FALSE)),0,VLOOKUP(A48,'Race 4'!$H$3:$M$61,6,FALSE))</f>
        <v>Copper</v>
      </c>
      <c r="F48" s="202">
        <f>IF(ISERROR(VLOOKUP(A48,'Race 5'!$H$3:$M$90,6,FALSE)),0,VLOOKUP(A48,'Race 5'!$H$3:$M$90,6,FALSE))</f>
        <v>0</v>
      </c>
      <c r="G48" s="202">
        <f>IF(ISERROR(VLOOKUP(A48,'Race 6'!$H$3:$M$77,6,FALSE)),0,VLOOKUP(A48,'Race 6'!$H$3:$M$77,6,FALSE))</f>
        <v>0</v>
      </c>
      <c r="H48" s="202">
        <f>IF(ISERROR(VLOOKUP(A48,'Race 7'!$H$3:$O$77,8,FALSE)),0,VLOOKUP(A48,'Race 7'!$H$3:$O$77,8,FALSE))</f>
        <v>0</v>
      </c>
      <c r="I48" s="202">
        <f>IF(ISERROR(VLOOKUP(A48,'Race 8'!$H$3:$O$68,6,FALSE)),0,VLOOKUP(A48,'Race 8'!$H$3:$O$68,6,FALSE))</f>
        <v>0</v>
      </c>
    </row>
    <row r="49" spans="1:9" x14ac:dyDescent="0.5">
      <c r="A49" s="355" t="s">
        <v>25</v>
      </c>
      <c r="B49" s="439" t="str">
        <f>IF(ISERROR(VLOOKUP(A49,'Race 1'!$H$3:$M$50,6,FALSE)),0,VLOOKUP(A49,'Race 1'!$H$3:$M$50,6,FALSE))</f>
        <v>Copper</v>
      </c>
      <c r="C49" s="202" t="str">
        <f>IF(ISERROR(VLOOKUP(A49,'Race 2'!$H$3:$M$50,6,FALSE)),0,VLOOKUP(A49,'Race 2'!$H$3:$M$50,6,FALSE))</f>
        <v>Copper</v>
      </c>
      <c r="D49" s="202">
        <f>IF(ISERROR(VLOOKUP(A49,'Race 3'!$H$3:$M$66,6,FALSE)),0,VLOOKUP(A49,'Race 3'!$H$3:$M$66,6,FALSE))</f>
        <v>0</v>
      </c>
      <c r="E49" s="202" t="str">
        <f>IF(ISERROR(VLOOKUP(A49,'Race 4'!$H$3:$M$61,6,FALSE)),0,VLOOKUP(A49,'Race 4'!$H$3:$M$61,6,FALSE))</f>
        <v>Copper</v>
      </c>
      <c r="F49" s="202">
        <f>IF(ISERROR(VLOOKUP(A49,'Race 5'!$H$3:$M$90,6,FALSE)),0,VLOOKUP(A49,'Race 5'!$H$3:$M$90,6,FALSE))</f>
        <v>0</v>
      </c>
      <c r="G49" s="202">
        <f>IF(ISERROR(VLOOKUP(A49,'Race 6'!$H$3:$M$77,6,FALSE)),0,VLOOKUP(A49,'Race 6'!$H$3:$M$77,6,FALSE))</f>
        <v>0</v>
      </c>
      <c r="H49" s="202">
        <f>IF(ISERROR(VLOOKUP(A49,'Race 7'!$H$3:$O$77,8,FALSE)),0,VLOOKUP(A49,'Race 7'!$H$3:$O$77,8,FALSE))</f>
        <v>0</v>
      </c>
      <c r="I49" s="202">
        <f>IF(ISERROR(VLOOKUP(A49,'Race 8'!$H$3:$O$68,6,FALSE)),0,VLOOKUP(A49,'Race 8'!$H$3:$O$68,6,FALSE))</f>
        <v>0</v>
      </c>
    </row>
    <row r="50" spans="1:9" x14ac:dyDescent="0.5">
      <c r="A50" s="343" t="s">
        <v>141</v>
      </c>
      <c r="B50" s="439" t="str">
        <f>IF(ISERROR(VLOOKUP(A50,'Race 1'!$H$3:$M$50,6,FALSE)),0,VLOOKUP(A50,'Race 1'!$H$3:$M$50,6,FALSE))</f>
        <v>Copper</v>
      </c>
      <c r="C50" s="202" t="str">
        <f>IF(ISERROR(VLOOKUP(A50,'Race 2'!$H$3:$M$50,6,FALSE)),0,VLOOKUP(A50,'Race 2'!$H$3:$M$50,6,FALSE))</f>
        <v>Copper</v>
      </c>
      <c r="D50" s="202" t="str">
        <f>IF(ISERROR(VLOOKUP(A50,'Race 3'!$H$3:$M$66,6,FALSE)),0,VLOOKUP(A50,'Race 3'!$H$3:$M$66,6,FALSE))</f>
        <v>Copper</v>
      </c>
      <c r="E50" s="202">
        <f>IF(ISERROR(VLOOKUP(A50,'Race 4'!$H$3:$M$61,6,FALSE)),0,VLOOKUP(A50,'Race 4'!$H$3:$M$61,6,FALSE))</f>
        <v>0</v>
      </c>
      <c r="F50" s="202">
        <f>IF(ISERROR(VLOOKUP(A50,'Race 5'!$H$3:$M$90,6,FALSE)),0,VLOOKUP(A50,'Race 5'!$H$3:$M$90,6,FALSE))</f>
        <v>0</v>
      </c>
      <c r="G50" s="202">
        <f>IF(ISERROR(VLOOKUP(A50,'Race 6'!$H$3:$M$77,6,FALSE)),0,VLOOKUP(A50,'Race 6'!$H$3:$M$77,6,FALSE))</f>
        <v>0</v>
      </c>
      <c r="H50" s="202">
        <f>IF(ISERROR(VLOOKUP(A50,'Race 7'!$H$3:$O$77,8,FALSE)),0,VLOOKUP(A50,'Race 7'!$H$3:$O$77,8,FALSE))</f>
        <v>0</v>
      </c>
      <c r="I50" s="202">
        <f>IF(ISERROR(VLOOKUP(A50,'Race 8'!$H$3:$O$68,6,FALSE)),0,VLOOKUP(A50,'Race 8'!$H$3:$O$68,6,FALSE))</f>
        <v>0</v>
      </c>
    </row>
    <row r="51" spans="1:9" x14ac:dyDescent="0.5">
      <c r="A51" s="355" t="s">
        <v>27</v>
      </c>
      <c r="B51" s="439">
        <f>IF(ISERROR(VLOOKUP(A51,'Race 1'!$H$3:$M$50,6,FALSE)),0,VLOOKUP(A51,'Race 1'!$H$3:$M$50,6,FALSE))</f>
        <v>0</v>
      </c>
      <c r="C51" s="202">
        <f>IF(ISERROR(VLOOKUP(A51,'Race 2'!$H$3:$M$50,6,FALSE)),0,VLOOKUP(A51,'Race 2'!$H$3:$M$50,6,FALSE))</f>
        <v>0</v>
      </c>
      <c r="D51" s="202" t="str">
        <f>IF(ISERROR(VLOOKUP(A51,'Race 3'!$H$3:$M$66,6,FALSE)),0,VLOOKUP(A51,'Race 3'!$H$3:$M$66,6,FALSE))</f>
        <v xml:space="preserve">Bronze </v>
      </c>
      <c r="E51" s="202" t="str">
        <f>IF(ISERROR(VLOOKUP(A51,'Race 4'!$H$3:$M$61,6,FALSE)),0,VLOOKUP(A51,'Race 4'!$H$3:$M$61,6,FALSE))</f>
        <v>Silver</v>
      </c>
      <c r="F51" s="202">
        <f>IF(ISERROR(VLOOKUP(A51,'Race 5'!$H$3:$M$90,6,FALSE)),0,VLOOKUP(A51,'Race 5'!$H$3:$M$90,6,FALSE))</f>
        <v>0</v>
      </c>
      <c r="G51" s="202">
        <f>IF(ISERROR(VLOOKUP(A51,'Race 6'!$H$3:$M$77,6,FALSE)),0,VLOOKUP(A51,'Race 6'!$H$3:$M$77,6,FALSE))</f>
        <v>0</v>
      </c>
      <c r="H51" s="202">
        <f>IF(ISERROR(VLOOKUP(A51,'Race 7'!$H$3:$O$77,8,FALSE)),0,VLOOKUP(A51,'Race 7'!$H$3:$O$77,8,FALSE))</f>
        <v>0</v>
      </c>
      <c r="I51" s="202">
        <f>IF(ISERROR(VLOOKUP(A51,'Race 8'!$H$3:$O$68,6,FALSE)),0,VLOOKUP(A51,'Race 8'!$H$3:$O$68,6,FALSE))</f>
        <v>0</v>
      </c>
    </row>
    <row r="52" spans="1:9" x14ac:dyDescent="0.5">
      <c r="A52" s="343" t="s">
        <v>134</v>
      </c>
      <c r="B52" s="439">
        <f>IF(ISERROR(VLOOKUP(A52,'Race 1'!$H$3:$M$50,6,FALSE)),0,VLOOKUP(A52,'Race 1'!$H$3:$M$50,6,FALSE))</f>
        <v>0</v>
      </c>
      <c r="C52" s="202">
        <f>IF(ISERROR(VLOOKUP(A52,'Race 2'!$H$3:$M$50,6,FALSE)),0,VLOOKUP(A52,'Race 2'!$H$3:$M$50,6,FALSE))</f>
        <v>0</v>
      </c>
      <c r="D52" s="202">
        <f>IF(ISERROR(VLOOKUP(A52,'Race 3'!$H$3:$M$66,6,FALSE)),0,VLOOKUP(A52,'Race 3'!$H$3:$M$66,6,FALSE))</f>
        <v>0</v>
      </c>
      <c r="E52" s="202" t="str">
        <f>IF(ISERROR(VLOOKUP(A52,'Race 4'!$H$3:$M$61,6,FALSE)),0,VLOOKUP(A52,'Race 4'!$H$3:$M$61,6,FALSE))</f>
        <v>Copper</v>
      </c>
      <c r="F52" s="202">
        <f>IF(ISERROR(VLOOKUP(A52,'Race 5'!$H$3:$M$90,6,FALSE)),0,VLOOKUP(A52,'Race 5'!$H$3:$M$90,6,FALSE))</f>
        <v>0</v>
      </c>
      <c r="G52" s="202">
        <f>IF(ISERROR(VLOOKUP(A52,'Race 6'!$H$3:$M$77,6,FALSE)),0,VLOOKUP(A52,'Race 6'!$H$3:$M$77,6,FALSE))</f>
        <v>0</v>
      </c>
      <c r="H52" s="202">
        <f>IF(ISERROR(VLOOKUP(A52,'Race 7'!$H$3:$O$77,8,FALSE)),0,VLOOKUP(A52,'Race 7'!$H$3:$O$77,8,FALSE))</f>
        <v>0</v>
      </c>
      <c r="I52" s="202">
        <f>IF(ISERROR(VLOOKUP(A52,'Race 8'!$H$3:$O$68,6,FALSE)),0,VLOOKUP(A52,'Race 8'!$H$3:$O$68,6,FALSE))</f>
        <v>0</v>
      </c>
    </row>
    <row r="53" spans="1:9" x14ac:dyDescent="0.5">
      <c r="A53" s="355" t="s">
        <v>462</v>
      </c>
      <c r="B53" s="439" t="str">
        <f>IF(ISERROR(VLOOKUP(A53,'Race 1'!$H$3:$M$50,6,FALSE)),0,VLOOKUP(A53,'Race 1'!$H$3:$M$50,6,FALSE))</f>
        <v>Copper</v>
      </c>
      <c r="C53" s="202" t="str">
        <f>IF(ISERROR(VLOOKUP(A53,'Race 2'!$H$3:$M$50,6,FALSE)),0,VLOOKUP(A53,'Race 2'!$H$3:$M$50,6,FALSE))</f>
        <v>Copper</v>
      </c>
      <c r="D53" s="202" t="str">
        <f>IF(ISERROR(VLOOKUP(A53,'Race 3'!$H$3:$M$66,6,FALSE)),0,VLOOKUP(A53,'Race 3'!$H$3:$M$66,6,FALSE))</f>
        <v>Copper</v>
      </c>
      <c r="E53" s="202" t="str">
        <f>IF(ISERROR(VLOOKUP(A53,'Race 4'!$H$3:$M$61,6,FALSE)),0,VLOOKUP(A53,'Race 4'!$H$3:$M$61,6,FALSE))</f>
        <v>Copper</v>
      </c>
      <c r="F53" s="202">
        <f>IF(ISERROR(VLOOKUP(A53,'Race 5'!$H$3:$M$90,6,FALSE)),0,VLOOKUP(A53,'Race 5'!$H$3:$M$90,6,FALSE))</f>
        <v>0</v>
      </c>
      <c r="G53" s="202">
        <f>IF(ISERROR(VLOOKUP(A53,'Race 6'!$H$3:$M$77,6,FALSE)),0,VLOOKUP(A53,'Race 6'!$H$3:$M$77,6,FALSE))</f>
        <v>0</v>
      </c>
      <c r="H53" s="202">
        <f>IF(ISERROR(VLOOKUP(A53,'Race 7'!$H$3:$O$77,8,FALSE)),0,VLOOKUP(A53,'Race 7'!$H$3:$O$77,8,FALSE))</f>
        <v>0</v>
      </c>
      <c r="I53" s="202">
        <f>IF(ISERROR(VLOOKUP(A53,'Race 8'!$H$3:$O$68,6,FALSE)),0,VLOOKUP(A53,'Race 8'!$H$3:$O$68,6,FALSE))</f>
        <v>0</v>
      </c>
    </row>
    <row r="54" spans="1:9" ht="14.35" customHeight="1" x14ac:dyDescent="0.5">
      <c r="A54" s="343" t="s">
        <v>197</v>
      </c>
      <c r="B54" s="439" t="str">
        <f>IF(ISERROR(VLOOKUP(A54,'Race 1'!$H$3:$M$50,6,FALSE)),0,VLOOKUP(A54,'Race 1'!$H$3:$M$50,6,FALSE))</f>
        <v>Copper</v>
      </c>
      <c r="C54" s="202" t="str">
        <f>IF(ISERROR(VLOOKUP(A54,'Race 2'!$H$3:$M$50,6,FALSE)),0,VLOOKUP(A54,'Race 2'!$H$3:$M$50,6,FALSE))</f>
        <v xml:space="preserve">Bronze </v>
      </c>
      <c r="D54" s="202" t="str">
        <f>IF(ISERROR(VLOOKUP(A54,'Race 3'!$H$3:$M$66,6,FALSE)),0,VLOOKUP(A54,'Race 3'!$H$3:$M$66,6,FALSE))</f>
        <v>Copper</v>
      </c>
      <c r="E54" s="202">
        <f>IF(ISERROR(VLOOKUP(A54,'Race 4'!$H$3:$M$61,6,FALSE)),0,VLOOKUP(A54,'Race 4'!$H$3:$M$61,6,FALSE))</f>
        <v>0</v>
      </c>
      <c r="F54" s="202">
        <f>IF(ISERROR(VLOOKUP(A54,'Race 5'!$H$3:$M$90,6,FALSE)),0,VLOOKUP(A54,'Race 5'!$H$3:$M$90,6,FALSE))</f>
        <v>0</v>
      </c>
      <c r="G54" s="202">
        <f>IF(ISERROR(VLOOKUP(A54,'Race 6'!$H$3:$M$77,6,FALSE)),0,VLOOKUP(A54,'Race 6'!$H$3:$M$77,6,FALSE))</f>
        <v>0</v>
      </c>
      <c r="H54" s="202">
        <f>IF(ISERROR(VLOOKUP(A54,'Race 7'!$H$3:$O$77,8,FALSE)),0,VLOOKUP(A54,'Race 7'!$H$3:$O$77,8,FALSE))</f>
        <v>0</v>
      </c>
      <c r="I54" s="202">
        <f>IF(ISERROR(VLOOKUP(A54,'Race 8'!$H$3:$O$68,6,FALSE)),0,VLOOKUP(A54,'Race 8'!$H$3:$O$68,6,FALSE))</f>
        <v>0</v>
      </c>
    </row>
    <row r="55" spans="1:9" ht="14.35" customHeight="1" x14ac:dyDescent="0.5">
      <c r="A55" s="472" t="s">
        <v>538</v>
      </c>
      <c r="B55" s="439">
        <f>IF(ISERROR(VLOOKUP(A55,'Race 1'!$H$3:$M$50,6,FALSE)),0,VLOOKUP(A55,'Race 1'!$H$3:$M$50,6,FALSE))</f>
        <v>0</v>
      </c>
      <c r="C55" s="202" t="str">
        <f>IF(ISERROR(VLOOKUP(A55,'Race 2'!$H$3:$M$50,6,FALSE)),0,VLOOKUP(A55,'Race 2'!$H$3:$M$50,6,FALSE))</f>
        <v>Copper</v>
      </c>
      <c r="D55" s="202">
        <f>IF(ISERROR(VLOOKUP(A55,'Race 3'!$H$3:$M$66,6,FALSE)),0,VLOOKUP(A55,'Race 3'!$H$3:$M$66,6,FALSE))</f>
        <v>0</v>
      </c>
      <c r="E55" s="202">
        <f>IF(ISERROR(VLOOKUP(A55,'Race 4'!$H$3:$M$61,6,FALSE)),0,VLOOKUP(A55,'Race 4'!$H$3:$M$61,6,FALSE))</f>
        <v>0</v>
      </c>
      <c r="F55" s="202">
        <f>IF(ISERROR(VLOOKUP(A55,'Race 5'!$H$3:$M$90,6,FALSE)),0,VLOOKUP(A55,'Race 5'!$H$3:$M$90,6,FALSE))</f>
        <v>0</v>
      </c>
      <c r="G55" s="202">
        <f>IF(ISERROR(VLOOKUP(A55,'Race 6'!$H$3:$M$77,6,FALSE)),0,VLOOKUP(A55,'Race 6'!$H$3:$M$77,6,FALSE))</f>
        <v>0</v>
      </c>
      <c r="H55" s="202">
        <f>IF(ISERROR(VLOOKUP(A55,'Race 7'!$H$3:$O$77,8,FALSE)),0,VLOOKUP(A55,'Race 7'!$H$3:$O$77,8,FALSE))</f>
        <v>0</v>
      </c>
      <c r="I55" s="202">
        <f>IF(ISERROR(VLOOKUP(A55,'Race 8'!$H$3:$O$68,6,FALSE)),0,VLOOKUP(A55,'Race 8'!$H$3:$O$68,6,FALSE))</f>
        <v>0</v>
      </c>
    </row>
    <row r="56" spans="1:9" ht="14.35" customHeight="1" x14ac:dyDescent="0.5">
      <c r="A56" s="343" t="s">
        <v>175</v>
      </c>
      <c r="B56" s="439" t="str">
        <f>IF(ISERROR(VLOOKUP(A56,'Race 1'!$H$3:$M$50,6,FALSE)),0,VLOOKUP(A56,'Race 1'!$H$3:$M$50,6,FALSE))</f>
        <v>Copper</v>
      </c>
      <c r="C56" s="202" t="str">
        <f>IF(ISERROR(VLOOKUP(A56,'Race 2'!$H$3:$M$50,6,FALSE)),0,VLOOKUP(A56,'Race 2'!$H$3:$M$50,6,FALSE))</f>
        <v>Copper</v>
      </c>
      <c r="D56" s="202">
        <f>IF(ISERROR(VLOOKUP(A56,'Race 3'!$H$3:$M$66,6,FALSE)),0,VLOOKUP(A56,'Race 3'!$H$3:$M$66,6,FALSE))</f>
        <v>0</v>
      </c>
      <c r="E56" s="202" t="str">
        <f>IF(ISERROR(VLOOKUP(A56,'Race 4'!$H$3:$M$61,6,FALSE)),0,VLOOKUP(A56,'Race 4'!$H$3:$M$61,6,FALSE))</f>
        <v>Copper</v>
      </c>
      <c r="F56" s="202">
        <f>IF(ISERROR(VLOOKUP(A56,'Race 5'!$H$3:$M$90,6,FALSE)),0,VLOOKUP(A56,'Race 5'!$H$3:$M$90,6,FALSE))</f>
        <v>0</v>
      </c>
      <c r="G56" s="202">
        <f>IF(ISERROR(VLOOKUP(A56,'Race 6'!$H$3:$M$77,6,FALSE)),0,VLOOKUP(A56,'Race 6'!$H$3:$M$77,6,FALSE))</f>
        <v>0</v>
      </c>
      <c r="H56" s="202">
        <f>IF(ISERROR(VLOOKUP(A56,'Race 7'!$H$3:$O$77,8,FALSE)),0,VLOOKUP(A56,'Race 7'!$H$3:$O$77,8,FALSE))</f>
        <v>0</v>
      </c>
      <c r="I56" s="202">
        <f>IF(ISERROR(VLOOKUP(A56,'Race 8'!$H$3:$O$68,6,FALSE)),0,VLOOKUP(A56,'Race 8'!$H$3:$O$68,6,FALSE))</f>
        <v>0</v>
      </c>
    </row>
    <row r="57" spans="1:9" x14ac:dyDescent="0.5">
      <c r="A57" s="471" t="s">
        <v>182</v>
      </c>
      <c r="B57" s="439">
        <f>IF(ISERROR(VLOOKUP(A57,'Race 1'!$H$3:$M$50,6,FALSE)),0,VLOOKUP(A57,'Race 1'!$H$3:$M$50,6,FALSE))</f>
        <v>0</v>
      </c>
      <c r="C57" s="202">
        <f>IF(ISERROR(VLOOKUP(A57,'Race 2'!$H$3:$M$50,6,FALSE)),0,VLOOKUP(A57,'Race 2'!$H$3:$M$50,6,FALSE))</f>
        <v>0</v>
      </c>
      <c r="D57" s="202">
        <f>IF(ISERROR(VLOOKUP(A57,'Race 3'!$H$3:$M$66,6,FALSE)),0,VLOOKUP(A57,'Race 3'!$H$3:$M$66,6,FALSE))</f>
        <v>0</v>
      </c>
      <c r="E57" s="202" t="str">
        <f>IF(ISERROR(VLOOKUP(A57,'Race 4'!$H$3:$M$61,6,FALSE)),0,VLOOKUP(A57,'Race 4'!$H$3:$M$61,6,FALSE))</f>
        <v>Copper</v>
      </c>
      <c r="F57" s="202">
        <f>IF(ISERROR(VLOOKUP(A57,'Race 5'!$H$3:$M$90,6,FALSE)),0,VLOOKUP(A57,'Race 5'!$H$3:$M$90,6,FALSE))</f>
        <v>0</v>
      </c>
      <c r="G57" s="202">
        <f>IF(ISERROR(VLOOKUP(A57,'Race 6'!$H$3:$M$77,6,FALSE)),0,VLOOKUP(A57,'Race 6'!$H$3:$M$77,6,FALSE))</f>
        <v>0</v>
      </c>
      <c r="H57" s="202">
        <f>IF(ISERROR(VLOOKUP(A57,'Race 7'!$H$3:$O$77,8,FALSE)),0,VLOOKUP(A57,'Race 7'!$H$3:$O$77,8,FALSE))</f>
        <v>0</v>
      </c>
      <c r="I57" s="202">
        <f>IF(ISERROR(VLOOKUP(A57,'Race 8'!$H$3:$O$68,6,FALSE)),0,VLOOKUP(A57,'Race 8'!$H$3:$O$68,6,FALSE))</f>
        <v>0</v>
      </c>
    </row>
    <row r="58" spans="1:9" x14ac:dyDescent="0.5">
      <c r="A58" s="355" t="s">
        <v>51</v>
      </c>
      <c r="B58" s="439" t="str">
        <f>IF(ISERROR(VLOOKUP(A58,'Race 1'!$H$3:$M$50,6,FALSE)),0,VLOOKUP(A58,'Race 1'!$H$3:$M$50,6,FALSE))</f>
        <v>Copper</v>
      </c>
      <c r="C58" s="202">
        <f>IF(ISERROR(VLOOKUP(A58,'Race 2'!$H$3:$M$50,6,FALSE)),0,VLOOKUP(A58,'Race 2'!$H$3:$M$50,6,FALSE))</f>
        <v>0</v>
      </c>
      <c r="D58" s="202" t="str">
        <f>IF(ISERROR(VLOOKUP(A58,'Race 3'!$H$3:$M$66,6,FALSE)),0,VLOOKUP(A58,'Race 3'!$H$3:$M$66,6,FALSE))</f>
        <v>Copper</v>
      </c>
      <c r="E58" s="202">
        <f>IF(ISERROR(VLOOKUP(A58,'Race 4'!$H$3:$M$61,6,FALSE)),0,VLOOKUP(A58,'Race 4'!$H$3:$M$61,6,FALSE))</f>
        <v>0</v>
      </c>
      <c r="F58" s="202">
        <f>IF(ISERROR(VLOOKUP(A58,'Race 5'!$H$3:$M$90,6,FALSE)),0,VLOOKUP(A58,'Race 5'!$H$3:$M$90,6,FALSE))</f>
        <v>0</v>
      </c>
      <c r="G58" s="202">
        <f>IF(ISERROR(VLOOKUP(A58,'Race 6'!$H$3:$M$77,6,FALSE)),0,VLOOKUP(A58,'Race 6'!$H$3:$M$77,6,FALSE))</f>
        <v>0</v>
      </c>
      <c r="H58" s="202">
        <f>IF(ISERROR(VLOOKUP(A58,'Race 7'!$H$3:$O$77,8,FALSE)),0,VLOOKUP(A58,'Race 7'!$H$3:$O$77,8,FALSE))</f>
        <v>0</v>
      </c>
      <c r="I58" s="202">
        <f>IF(ISERROR(VLOOKUP(A58,'Race 8'!$H$3:$O$68,6,FALSE)),0,VLOOKUP(A58,'Race 8'!$H$3:$O$68,6,FALSE))</f>
        <v>0</v>
      </c>
    </row>
    <row r="59" spans="1:9" x14ac:dyDescent="0.5">
      <c r="A59" s="355" t="s">
        <v>160</v>
      </c>
      <c r="B59" s="439" t="str">
        <f>IF(ISERROR(VLOOKUP(A59,'Race 1'!$H$3:$M$50,6,FALSE)),0,VLOOKUP(A59,'Race 1'!$H$3:$M$50,6,FALSE))</f>
        <v>Silver</v>
      </c>
      <c r="C59" s="202" t="str">
        <f>IF(ISERROR(VLOOKUP(A59,'Race 2'!$H$3:$M$50,6,FALSE)),0,VLOOKUP(A59,'Race 2'!$H$3:$M$50,6,FALSE))</f>
        <v>Silver</v>
      </c>
      <c r="D59" s="202" t="str">
        <f>IF(ISERROR(VLOOKUP(A59,'Race 3'!$H$3:$M$66,6,FALSE)),0,VLOOKUP(A59,'Race 3'!$H$3:$M$66,6,FALSE))</f>
        <v>Silver</v>
      </c>
      <c r="E59" s="202">
        <f>IF(ISERROR(VLOOKUP(A59,'Race 4'!$H$3:$M$61,6,FALSE)),0,VLOOKUP(A59,'Race 4'!$H$3:$M$61,6,FALSE))</f>
        <v>0</v>
      </c>
      <c r="F59" s="202">
        <f>IF(ISERROR(VLOOKUP(A59,'Race 5'!$H$3:$M$90,6,FALSE)),0,VLOOKUP(A59,'Race 5'!$H$3:$M$90,6,FALSE))</f>
        <v>0</v>
      </c>
      <c r="G59" s="202">
        <f>IF(ISERROR(VLOOKUP(A59,'Race 6'!$H$3:$M$77,6,FALSE)),0,VLOOKUP(A59,'Race 6'!$H$3:$M$77,6,FALSE))</f>
        <v>0</v>
      </c>
      <c r="H59" s="202">
        <f>IF(ISERROR(VLOOKUP(A59,'Race 7'!$H$3:$O$77,8,FALSE)),0,VLOOKUP(A59,'Race 7'!$H$3:$O$77,8,FALSE))</f>
        <v>0</v>
      </c>
      <c r="I59" s="202">
        <f>IF(ISERROR(VLOOKUP(A59,'Race 8'!$H$3:$O$68,6,FALSE)),0,VLOOKUP(A59,'Race 8'!$H$3:$O$68,6,FALSE))</f>
        <v>0</v>
      </c>
    </row>
    <row r="60" spans="1:9" x14ac:dyDescent="0.5">
      <c r="A60" s="355" t="s">
        <v>144</v>
      </c>
      <c r="B60" s="473"/>
      <c r="C60" s="473"/>
      <c r="D60" s="473"/>
      <c r="E60" s="473"/>
      <c r="F60" s="473"/>
      <c r="G60" s="473"/>
      <c r="H60" s="473"/>
      <c r="I60" s="473"/>
    </row>
    <row r="61" spans="1:9" x14ac:dyDescent="0.5">
      <c r="A61" s="343" t="s">
        <v>93</v>
      </c>
      <c r="B61" s="439" t="str">
        <f>IF(ISERROR(VLOOKUP(A61,'Race 1'!$H$3:$M$50,6,FALSE)),0,VLOOKUP(A61,'Race 1'!$H$3:$M$50,6,FALSE))</f>
        <v xml:space="preserve">Bronze </v>
      </c>
      <c r="C61" s="202" t="str">
        <f>IF(ISERROR(VLOOKUP(A61,'Race 2'!$H$3:$M$50,6,FALSE)),0,VLOOKUP(A61,'Race 2'!$H$3:$M$50,6,FALSE))</f>
        <v xml:space="preserve">Bronze </v>
      </c>
      <c r="D61" s="202" t="str">
        <f>IF(ISERROR(VLOOKUP(A61,'Race 3'!$H$3:$M$66,6,FALSE)),0,VLOOKUP(A61,'Race 3'!$H$3:$M$66,6,FALSE))</f>
        <v>Copper</v>
      </c>
      <c r="E61" s="202" t="str">
        <f>IF(ISERROR(VLOOKUP(A61,'Race 4'!$H$3:$M$61,6,FALSE)),0,VLOOKUP(A61,'Race 4'!$H$3:$M$61,6,FALSE))</f>
        <v>Silver</v>
      </c>
      <c r="F61" s="202">
        <f>IF(ISERROR(VLOOKUP(A61,'Race 5'!$H$3:$M$90,6,FALSE)),0,VLOOKUP(A61,'Race 5'!$H$3:$M$90,6,FALSE))</f>
        <v>0</v>
      </c>
      <c r="G61" s="202">
        <f>IF(ISERROR(VLOOKUP(A61,'Race 6'!$H$3:$M$77,6,FALSE)),0,VLOOKUP(A61,'Race 6'!$H$3:$M$77,6,FALSE))</f>
        <v>0</v>
      </c>
      <c r="H61" s="202">
        <f>IF(ISERROR(VLOOKUP(A61,'Race 7'!$H$3:$O$77,8,FALSE)),0,VLOOKUP(A61,'Race 7'!$H$3:$O$77,8,FALSE))</f>
        <v>0</v>
      </c>
      <c r="I61" s="202">
        <f>IF(ISERROR(VLOOKUP(A61,'Race 8'!$H$3:$O$68,6,FALSE)),0,VLOOKUP(A61,'Race 8'!$H$3:$O$68,6,FALSE))</f>
        <v>0</v>
      </c>
    </row>
    <row r="62" spans="1:9" x14ac:dyDescent="0.5">
      <c r="A62" s="442" t="s">
        <v>29</v>
      </c>
      <c r="B62" s="439" t="str">
        <f>IF(ISERROR(VLOOKUP(A62,'Race 1'!$H$3:$M$50,6,FALSE)),0,VLOOKUP(A62,'Race 1'!$H$3:$M$50,6,FALSE))</f>
        <v>Silver</v>
      </c>
      <c r="C62" s="202" t="str">
        <f>IF(ISERROR(VLOOKUP(A62,'Race 2'!$H$3:$M$50,6,FALSE)),0,VLOOKUP(A62,'Race 2'!$H$3:$M$50,6,FALSE))</f>
        <v>Silver</v>
      </c>
      <c r="D62" s="202" t="str">
        <f>IF(ISERROR(VLOOKUP(A62,'Race 3'!$H$3:$M$66,6,FALSE)),0,VLOOKUP(A62,'Race 3'!$H$3:$M$66,6,FALSE))</f>
        <v>Silver</v>
      </c>
      <c r="E62" s="202" t="str">
        <f>IF(ISERROR(VLOOKUP(A62,'Race 4'!$H$3:$M$61,6,FALSE)),0,VLOOKUP(A62,'Race 4'!$H$3:$M$61,6,FALSE))</f>
        <v xml:space="preserve">Gold </v>
      </c>
      <c r="F62" s="202">
        <f>IF(ISERROR(VLOOKUP(A62,'Race 5'!$H$3:$M$90,6,FALSE)),0,VLOOKUP(A62,'Race 5'!$H$3:$M$90,6,FALSE))</f>
        <v>0</v>
      </c>
      <c r="G62" s="202">
        <f>IF(ISERROR(VLOOKUP(A62,'Race 6'!$H$3:$M$77,6,FALSE)),0,VLOOKUP(A62,'Race 6'!$H$3:$M$77,6,FALSE))</f>
        <v>0</v>
      </c>
      <c r="H62" s="202">
        <f>IF(ISERROR(VLOOKUP(A62,'Race 7'!$H$3:$O$77,8,FALSE)),0,VLOOKUP(A62,'Race 7'!$H$3:$O$77,8,FALSE))</f>
        <v>0</v>
      </c>
      <c r="I62" s="202">
        <f>IF(ISERROR(VLOOKUP(A62,'Race 8'!$H$3:$O$68,6,FALSE)),0,VLOOKUP(A62,'Race 8'!$H$3:$O$68,6,FALSE))</f>
        <v>0</v>
      </c>
    </row>
    <row r="63" spans="1:9" ht="14.35" customHeight="1" x14ac:dyDescent="0.5">
      <c r="A63" s="355" t="s">
        <v>169</v>
      </c>
      <c r="B63" s="439" t="str">
        <f>IF(ISERROR(VLOOKUP(A63,'Race 1'!$H$3:$M$50,6,FALSE)),0,VLOOKUP(A63,'Race 1'!$H$3:$M$50,6,FALSE))</f>
        <v>Copper</v>
      </c>
      <c r="C63" s="202" t="str">
        <f>IF(ISERROR(VLOOKUP(A63,'Race 2'!$H$3:$M$50,6,FALSE)),0,VLOOKUP(A63,'Race 2'!$H$3:$M$50,6,FALSE))</f>
        <v>Copper</v>
      </c>
      <c r="D63" s="202" t="str">
        <f>IF(ISERROR(VLOOKUP(A63,'Race 3'!$H$3:$M$66,6,FALSE)),0,VLOOKUP(A63,'Race 3'!$H$3:$M$66,6,FALSE))</f>
        <v>Copper</v>
      </c>
      <c r="E63" s="202" t="str">
        <f>IF(ISERROR(VLOOKUP(A63,'Race 4'!$H$3:$M$61,6,FALSE)),0,VLOOKUP(A63,'Race 4'!$H$3:$M$61,6,FALSE))</f>
        <v>Copper</v>
      </c>
      <c r="F63" s="202">
        <f>IF(ISERROR(VLOOKUP(A63,'Race 5'!$H$3:$M$90,6,FALSE)),0,VLOOKUP(A63,'Race 5'!$H$3:$M$90,6,FALSE))</f>
        <v>0</v>
      </c>
      <c r="G63" s="202">
        <f>IF(ISERROR(VLOOKUP(A63,'Race 6'!$H$3:$M$77,6,FALSE)),0,VLOOKUP(A63,'Race 6'!$H$3:$M$77,6,FALSE))</f>
        <v>0</v>
      </c>
      <c r="H63" s="202">
        <f>IF(ISERROR(VLOOKUP(A63,'Race 7'!$H$3:$O$77,8,FALSE)),0,VLOOKUP(A63,'Race 7'!$H$3:$O$77,8,FALSE))</f>
        <v>0</v>
      </c>
      <c r="I63" s="202">
        <f>IF(ISERROR(VLOOKUP(A63,'Race 8'!$H$3:$O$68,6,FALSE)),0,VLOOKUP(A63,'Race 8'!$H$3:$O$68,6,FALSE))</f>
        <v>0</v>
      </c>
    </row>
    <row r="64" spans="1:9" ht="14.35" customHeight="1" x14ac:dyDescent="0.5">
      <c r="A64" s="343" t="s">
        <v>45</v>
      </c>
      <c r="B64" s="439" t="str">
        <f>IF(ISERROR(VLOOKUP(A64,'Race 1'!$H$3:$M$50,6,FALSE)),0,VLOOKUP(A64,'Race 1'!$H$3:$M$50,6,FALSE))</f>
        <v>Copper</v>
      </c>
      <c r="C64" s="202">
        <f>IF(ISERROR(VLOOKUP(A64,'Race 2'!$H$3:$M$50,6,FALSE)),0,VLOOKUP(A64,'Race 2'!$H$3:$M$50,6,FALSE))</f>
        <v>0</v>
      </c>
      <c r="D64" s="202" t="str">
        <f>IF(ISERROR(VLOOKUP(A64,'Race 3'!$H$3:$M$66,6,FALSE)),0,VLOOKUP(A64,'Race 3'!$H$3:$M$66,6,FALSE))</f>
        <v>Copper</v>
      </c>
      <c r="E64" s="202" t="str">
        <f>IF(ISERROR(VLOOKUP(A64,'Race 4'!$H$3:$M$61,6,FALSE)),0,VLOOKUP(A64,'Race 4'!$H$3:$M$61,6,FALSE))</f>
        <v>Copper</v>
      </c>
      <c r="F64" s="202">
        <f>IF(ISERROR(VLOOKUP(A64,'Race 5'!$H$3:$M$90,6,FALSE)),0,VLOOKUP(A64,'Race 5'!$H$3:$M$90,6,FALSE))</f>
        <v>0</v>
      </c>
      <c r="G64" s="202">
        <f>IF(ISERROR(VLOOKUP(A64,'Race 6'!$H$3:$M$77,6,FALSE)),0,VLOOKUP(A64,'Race 6'!$H$3:$M$77,6,FALSE))</f>
        <v>0</v>
      </c>
      <c r="H64" s="202">
        <f>IF(ISERROR(VLOOKUP(A64,'Race 7'!$H$3:$O$77,8,FALSE)),0,VLOOKUP(A64,'Race 7'!$H$3:$O$77,8,FALSE))</f>
        <v>0</v>
      </c>
      <c r="I64" s="202">
        <f>IF(ISERROR(VLOOKUP(A64,'Race 8'!$H$3:$O$68,6,FALSE)),0,VLOOKUP(A64,'Race 8'!$H$3:$O$68,6,FALSE))</f>
        <v>0</v>
      </c>
    </row>
    <row r="65" spans="1:9" ht="14.35" customHeight="1" x14ac:dyDescent="0.5">
      <c r="A65" s="442" t="s">
        <v>85</v>
      </c>
      <c r="B65" s="439">
        <f>IF(ISERROR(VLOOKUP(A65,'Race 1'!$H$3:$M$50,6,FALSE)),0,VLOOKUP(A65,'Race 1'!$H$3:$M$50,6,FALSE))</f>
        <v>0</v>
      </c>
      <c r="C65" s="202" t="str">
        <f>IF(ISERROR(VLOOKUP(A65,'Race 2'!$H$3:$M$50,6,FALSE)),0,VLOOKUP(A65,'Race 2'!$H$3:$M$50,6,FALSE))</f>
        <v>Copper</v>
      </c>
      <c r="D65" s="202">
        <f>IF(ISERROR(VLOOKUP(A65,'Race 3'!$H$3:$M$66,6,FALSE)),0,VLOOKUP(A65,'Race 3'!$H$3:$M$66,6,FALSE))</f>
        <v>0</v>
      </c>
      <c r="E65" s="202" t="str">
        <f>IF(ISERROR(VLOOKUP(A65,'Race 4'!$H$3:$M$61,6,FALSE)),0,VLOOKUP(A65,'Race 4'!$H$3:$M$61,6,FALSE))</f>
        <v>Copper</v>
      </c>
      <c r="F65" s="202">
        <f>IF(ISERROR(VLOOKUP(A65,'Race 5'!$H$3:$M$90,6,FALSE)),0,VLOOKUP(A65,'Race 5'!$H$3:$M$90,6,FALSE))</f>
        <v>0</v>
      </c>
      <c r="G65" s="202">
        <f>IF(ISERROR(VLOOKUP(A65,'Race 6'!$H$3:$M$77,6,FALSE)),0,VLOOKUP(A65,'Race 6'!$H$3:$M$77,6,FALSE))</f>
        <v>0</v>
      </c>
      <c r="H65" s="202">
        <f>IF(ISERROR(VLOOKUP(A65,'Race 7'!$H$3:$O$77,8,FALSE)),0,VLOOKUP(A65,'Race 7'!$H$3:$O$77,8,FALSE))</f>
        <v>0</v>
      </c>
      <c r="I65" s="202">
        <f>IF(ISERROR(VLOOKUP(A65,'Race 8'!$H$3:$O$68,6,FALSE)),0,VLOOKUP(A65,'Race 8'!$H$3:$O$68,6,FALSE))</f>
        <v>0</v>
      </c>
    </row>
    <row r="66" spans="1:9" ht="14.35" customHeight="1" x14ac:dyDescent="0.5">
      <c r="A66" s="343" t="s">
        <v>167</v>
      </c>
      <c r="B66" s="439" t="str">
        <f>IF(ISERROR(VLOOKUP(A66,'Race 1'!$H$3:$M$50,6,FALSE)),0,VLOOKUP(A66,'Race 1'!$H$3:$M$50,6,FALSE))</f>
        <v xml:space="preserve">Bronze </v>
      </c>
      <c r="C66" s="202">
        <f>IF(ISERROR(VLOOKUP(A66,'Race 2'!$H$3:$M$50,6,FALSE)),0,VLOOKUP(A66,'Race 2'!$H$3:$M$50,6,FALSE))</f>
        <v>0</v>
      </c>
      <c r="D66" s="202" t="str">
        <f>IF(ISERROR(VLOOKUP(A66,'Race 3'!$H$3:$M$66,6,FALSE)),0,VLOOKUP(A66,'Race 3'!$H$3:$M$66,6,FALSE))</f>
        <v xml:space="preserve">Bronze </v>
      </c>
      <c r="E66" s="202" t="str">
        <f>IF(ISERROR(VLOOKUP(A66,'Race 4'!$H$3:$M$61,6,FALSE)),0,VLOOKUP(A66,'Race 4'!$H$3:$M$61,6,FALSE))</f>
        <v>Silver</v>
      </c>
      <c r="F66" s="202">
        <f>IF(ISERROR(VLOOKUP(A66,'Race 5'!$H$3:$M$90,6,FALSE)),0,VLOOKUP(A66,'Race 5'!$H$3:$M$90,6,FALSE))</f>
        <v>0</v>
      </c>
      <c r="G66" s="202">
        <f>IF(ISERROR(VLOOKUP(A66,'Race 6'!$H$3:$M$77,6,FALSE)),0,VLOOKUP(A66,'Race 6'!$H$3:$M$77,6,FALSE))</f>
        <v>0</v>
      </c>
      <c r="H66" s="202">
        <f>IF(ISERROR(VLOOKUP(A66,'Race 7'!$H$3:$O$77,8,FALSE)),0,VLOOKUP(A66,'Race 7'!$H$3:$O$77,8,FALSE))</f>
        <v>0</v>
      </c>
      <c r="I66" s="202">
        <f>IF(ISERROR(VLOOKUP(A66,'Race 8'!$H$3:$O$68,6,FALSE)),0,VLOOKUP(A66,'Race 8'!$H$3:$O$68,6,FALSE))</f>
        <v>0</v>
      </c>
    </row>
    <row r="67" spans="1:9" ht="14.35" customHeight="1" x14ac:dyDescent="0.5">
      <c r="A67" s="355" t="s">
        <v>23</v>
      </c>
      <c r="B67" s="439" t="str">
        <f>IF(ISERROR(VLOOKUP(A67,'Race 1'!$H$3:$M$50,6,FALSE)),0,VLOOKUP(A67,'Race 1'!$H$3:$M$50,6,FALSE))</f>
        <v>Copper</v>
      </c>
      <c r="C67" s="202">
        <f>IF(ISERROR(VLOOKUP(A67,'Race 2'!$H$3:$M$50,6,FALSE)),0,VLOOKUP(A67,'Race 2'!$H$3:$M$50,6,FALSE))</f>
        <v>0</v>
      </c>
      <c r="D67" s="202">
        <f>IF(ISERROR(VLOOKUP(A67,'Race 3'!$H$3:$M$66,6,FALSE)),0,VLOOKUP(A67,'Race 3'!$H$3:$M$66,6,FALSE))</f>
        <v>0</v>
      </c>
      <c r="E67" s="202" t="str">
        <f>IF(ISERROR(VLOOKUP(A67,'Race 4'!$H$3:$M$61,6,FALSE)),0,VLOOKUP(A67,'Race 4'!$H$3:$M$61,6,FALSE))</f>
        <v>Copper</v>
      </c>
      <c r="F67" s="202">
        <f>IF(ISERROR(VLOOKUP(A67,'Race 5'!$H$3:$M$90,6,FALSE)),0,VLOOKUP(A67,'Race 5'!$H$3:$M$90,6,FALSE))</f>
        <v>0</v>
      </c>
      <c r="G67" s="202">
        <f>IF(ISERROR(VLOOKUP(A67,'Race 6'!$H$3:$M$77,6,FALSE)),0,VLOOKUP(A67,'Race 6'!$H$3:$M$77,6,FALSE))</f>
        <v>0</v>
      </c>
      <c r="H67" s="202">
        <f>IF(ISERROR(VLOOKUP(A67,'Race 7'!$H$3:$O$77,8,FALSE)),0,VLOOKUP(A67,'Race 7'!$H$3:$O$77,8,FALSE))</f>
        <v>0</v>
      </c>
      <c r="I67" s="202">
        <f>IF(ISERROR(VLOOKUP(A67,'Race 8'!$H$3:$O$68,6,FALSE)),0,VLOOKUP(A67,'Race 8'!$H$3:$O$68,6,FALSE))</f>
        <v>0</v>
      </c>
    </row>
    <row r="68" spans="1:9" ht="14.35" customHeight="1" x14ac:dyDescent="0.5">
      <c r="A68" s="355" t="s">
        <v>523</v>
      </c>
      <c r="B68" s="473"/>
      <c r="C68" s="473"/>
      <c r="D68" s="473"/>
      <c r="E68" s="473"/>
      <c r="F68" s="473"/>
      <c r="G68" s="473"/>
      <c r="H68" s="473"/>
      <c r="I68" s="473"/>
    </row>
    <row r="69" spans="1:9" ht="14.35" customHeight="1" x14ac:dyDescent="0.5">
      <c r="A69" s="343" t="s">
        <v>157</v>
      </c>
      <c r="B69" s="439">
        <f>IF(ISERROR(VLOOKUP(A69,'Race 1'!$H$3:$M$50,6,FALSE)),0,VLOOKUP(A69,'Race 1'!$H$3:$M$50,6,FALSE))</f>
        <v>0</v>
      </c>
      <c r="C69" s="202">
        <f>IF(ISERROR(VLOOKUP(A69,'Race 2'!$H$3:$M$50,6,FALSE)),0,VLOOKUP(A69,'Race 2'!$H$3:$M$50,6,FALSE))</f>
        <v>0</v>
      </c>
      <c r="D69" s="202">
        <f>IF(ISERROR(VLOOKUP(A69,'Race 3'!$H$3:$M$66,6,FALSE)),0,VLOOKUP(A69,'Race 3'!$H$3:$M$66,6,FALSE))</f>
        <v>0</v>
      </c>
      <c r="E69" s="202" t="str">
        <f>IF(ISERROR(VLOOKUP(A69,'Race 4'!$H$3:$M$61,6,FALSE)),0,VLOOKUP(A69,'Race 4'!$H$3:$M$61,6,FALSE))</f>
        <v>Copper</v>
      </c>
      <c r="F69" s="202">
        <f>IF(ISERROR(VLOOKUP(A69,'Race 5'!$H$3:$M$90,6,FALSE)),0,VLOOKUP(A69,'Race 5'!$H$3:$M$90,6,FALSE))</f>
        <v>0</v>
      </c>
      <c r="G69" s="202">
        <f>IF(ISERROR(VLOOKUP(A69,'Race 6'!$H$3:$M$77,6,FALSE)),0,VLOOKUP(A69,'Race 6'!$H$3:$M$77,6,FALSE))</f>
        <v>0</v>
      </c>
      <c r="H69" s="202">
        <f>IF(ISERROR(VLOOKUP(A69,'Race 7'!$H$3:$O$77,8,FALSE)),0,VLOOKUP(A69,'Race 7'!$H$3:$O$77,8,FALSE))</f>
        <v>0</v>
      </c>
      <c r="I69" s="202">
        <f>IF(ISERROR(VLOOKUP(A69,'Race 8'!$H$3:$O$68,6,FALSE)),0,VLOOKUP(A69,'Race 8'!$H$3:$O$68,6,FALSE))</f>
        <v>0</v>
      </c>
    </row>
    <row r="70" spans="1:9" ht="14.35" customHeight="1" x14ac:dyDescent="0.5">
      <c r="A70" s="343" t="s">
        <v>18</v>
      </c>
      <c r="B70" s="439" t="str">
        <f>IF(ISERROR(VLOOKUP(A70,'Race 1'!$H$3:$M$50,6,FALSE)),0,VLOOKUP(A70,'Race 1'!$H$3:$M$50,6,FALSE))</f>
        <v xml:space="preserve">Bronze </v>
      </c>
      <c r="C70" s="202" t="str">
        <f>IF(ISERROR(VLOOKUP(A70,'Race 2'!$H$3:$M$50,6,FALSE)),0,VLOOKUP(A70,'Race 2'!$H$3:$M$50,6,FALSE))</f>
        <v xml:space="preserve">Bronze </v>
      </c>
      <c r="D70" s="202">
        <f>IF(ISERROR(VLOOKUP(A70,'Race 3'!$H$3:$M$66,6,FALSE)),0,VLOOKUP(A70,'Race 3'!$H$3:$M$66,6,FALSE))</f>
        <v>0</v>
      </c>
      <c r="E70" s="202" t="str">
        <f>IF(ISERROR(VLOOKUP(A70,'Race 4'!$H$3:$M$61,6,FALSE)),0,VLOOKUP(A70,'Race 4'!$H$3:$M$61,6,FALSE))</f>
        <v>Bronze</v>
      </c>
      <c r="F70" s="202">
        <f>IF(ISERROR(VLOOKUP(A70,'Race 5'!$H$3:$M$90,6,FALSE)),0,VLOOKUP(A70,'Race 5'!$H$3:$M$90,6,FALSE))</f>
        <v>0</v>
      </c>
      <c r="G70" s="202">
        <f>IF(ISERROR(VLOOKUP(A70,'Race 6'!$H$3:$M$77,6,FALSE)),0,VLOOKUP(A70,'Race 6'!$H$3:$M$77,6,FALSE))</f>
        <v>0</v>
      </c>
      <c r="H70" s="202">
        <f>IF(ISERROR(VLOOKUP(A70,'Race 7'!$H$3:$O$77,8,FALSE)),0,VLOOKUP(A70,'Race 7'!$H$3:$O$77,8,FALSE))</f>
        <v>0</v>
      </c>
      <c r="I70" s="202">
        <f>IF(ISERROR(VLOOKUP(A70,'Race 8'!$H$3:$O$68,6,FALSE)),0,VLOOKUP(A70,'Race 8'!$H$3:$O$68,6,FALSE))</f>
        <v>0</v>
      </c>
    </row>
    <row r="71" spans="1:9" ht="14.35" customHeight="1" x14ac:dyDescent="0.5">
      <c r="A71" s="343" t="s">
        <v>187</v>
      </c>
      <c r="B71" s="439">
        <f>IF(ISERROR(VLOOKUP(A71,'Race 1'!$H$3:$M$50,6,FALSE)),0,VLOOKUP(A71,'Race 1'!$H$3:$M$50,6,FALSE))</f>
        <v>0</v>
      </c>
      <c r="C71" s="202">
        <f>IF(ISERROR(VLOOKUP(A71,'Race 2'!$H$3:$M$50,6,FALSE)),0,VLOOKUP(A71,'Race 2'!$H$3:$M$50,6,FALSE))</f>
        <v>0</v>
      </c>
      <c r="D71" s="202" t="str">
        <f>IF(ISERROR(VLOOKUP(A71,'Race 3'!$H$3:$M$66,6,FALSE)),0,VLOOKUP(A71,'Race 3'!$H$3:$M$66,6,FALSE))</f>
        <v>Copper</v>
      </c>
      <c r="E71" s="202" t="str">
        <f>IF(ISERROR(VLOOKUP(A71,'Race 4'!$H$3:$M$61,6,FALSE)),0,VLOOKUP(A71,'Race 4'!$H$3:$M$61,6,FALSE))</f>
        <v>Bronze</v>
      </c>
      <c r="F71" s="202"/>
      <c r="G71" s="202"/>
      <c r="H71" s="202"/>
      <c r="I71" s="202"/>
    </row>
    <row r="72" spans="1:9" ht="14.35" customHeight="1" thickBot="1" x14ac:dyDescent="0.55000000000000004">
      <c r="A72" s="369" t="s">
        <v>153</v>
      </c>
      <c r="B72" s="440" t="str">
        <f>IF(ISERROR(VLOOKUP(A72,'Race 1'!$H$3:$M$50,6,FALSE)),0,VLOOKUP(A72,'Race 1'!$H$3:$M$50,6,FALSE))</f>
        <v>Copper</v>
      </c>
      <c r="C72" s="214" t="str">
        <f>IF(ISERROR(VLOOKUP(A72,'Race 2'!$H$3:$M$50,6,FALSE)),0,VLOOKUP(A72,'Race 2'!$H$3:$M$50,6,FALSE))</f>
        <v>Copper</v>
      </c>
      <c r="D72" s="214" t="str">
        <f>IF(ISERROR(VLOOKUP(A72,'Race 3'!$H$3:$M$66,6,FALSE)),0,VLOOKUP(A72,'Race 3'!$H$3:$M$66,6,FALSE))</f>
        <v>Copper</v>
      </c>
      <c r="E72" s="214" t="str">
        <f>IF(ISERROR(VLOOKUP(A72,'Race 4'!$H$3:$M$61,6,FALSE)),0,VLOOKUP(A72,'Race 4'!$H$3:$M$61,6,FALSE))</f>
        <v>Copper</v>
      </c>
      <c r="F72" s="214">
        <f>IF(ISERROR(VLOOKUP(A72,'Race 5'!$H$3:$M$90,6,FALSE)),0,VLOOKUP(A72,'Race 5'!$H$3:$M$90,6,FALSE))</f>
        <v>0</v>
      </c>
      <c r="G72" s="214">
        <f>IF(ISERROR(VLOOKUP(A72,'Race 6'!$H$3:$M$77,6,FALSE)),0,VLOOKUP(A72,'Race 6'!$H$3:$M$77,6,FALSE))</f>
        <v>0</v>
      </c>
      <c r="H72" s="214">
        <f>IF(ISERROR(VLOOKUP(A72,'Race 7'!$H$3:$O$77,8,FALSE)),0,VLOOKUP(A72,'Race 7'!$H$3:$O$77,8,FALSE))</f>
        <v>0</v>
      </c>
      <c r="I72" s="214">
        <f>IF(ISERROR(VLOOKUP(A72,'Race 8'!$H$3:$O$68,6,FALSE)),0,VLOOKUP(A72,'Race 8'!$H$3:$O$68,6,FALSE))</f>
        <v>0</v>
      </c>
    </row>
  </sheetData>
  <sortState xmlns:xlrd2="http://schemas.microsoft.com/office/spreadsheetml/2017/richdata2" ref="A3:I72">
    <sortCondition ref="A3:A72"/>
  </sortState>
  <pageMargins left="0.75" right="0.75" top="1" bottom="1" header="0.5" footer="0.5"/>
  <pageSetup paperSize="9" scale="45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398E4-AEFA-4AE8-AED3-456043C0AF1A}">
  <dimension ref="A1:M1052"/>
  <sheetViews>
    <sheetView showGridLines="0" topLeftCell="A32" workbookViewId="0">
      <selection activeCell="A152" sqref="A152:XFD152"/>
    </sheetView>
  </sheetViews>
  <sheetFormatPr defaultColWidth="13.3515625" defaultRowHeight="15" customHeight="1" x14ac:dyDescent="0.35"/>
  <cols>
    <col min="1" max="1" width="6.17578125" style="272" bestFit="1" customWidth="1"/>
    <col min="2" max="2" width="11.1171875" style="272" customWidth="1"/>
    <col min="3" max="3" width="1.8203125" style="272" customWidth="1"/>
    <col min="4" max="4" width="9.234375" style="272" bestFit="1" customWidth="1"/>
    <col min="5" max="5" width="4.703125" style="272" bestFit="1" customWidth="1"/>
    <col min="6" max="10" width="7.29296875" style="272" customWidth="1"/>
    <col min="11" max="11" width="1.8203125" style="272" customWidth="1"/>
    <col min="12" max="13" width="8.17578125" style="272" customWidth="1"/>
    <col min="14" max="16384" width="13.3515625" style="272"/>
  </cols>
  <sheetData>
    <row r="1" spans="1:13" ht="11.35" x14ac:dyDescent="0.35">
      <c r="A1" s="268"/>
      <c r="B1" s="269"/>
      <c r="C1" s="268"/>
      <c r="D1" s="268"/>
      <c r="E1" s="268"/>
      <c r="F1" s="270">
        <v>1.2</v>
      </c>
      <c r="G1" s="270">
        <v>1.35</v>
      </c>
      <c r="H1" s="270">
        <v>1.5</v>
      </c>
      <c r="I1" s="270">
        <v>1.65</v>
      </c>
      <c r="J1" s="270">
        <v>1.85</v>
      </c>
      <c r="K1" s="271"/>
      <c r="L1" s="271"/>
      <c r="M1" s="271"/>
    </row>
    <row r="2" spans="1:13" ht="11.35" x14ac:dyDescent="0.35">
      <c r="A2" s="268"/>
      <c r="B2" s="269"/>
      <c r="C2" s="268"/>
      <c r="D2" s="268"/>
      <c r="E2" s="268"/>
      <c r="F2" s="270"/>
      <c r="G2" s="270"/>
      <c r="H2" s="270"/>
      <c r="I2" s="270"/>
      <c r="J2" s="270"/>
      <c r="K2" s="271"/>
      <c r="L2" s="271"/>
      <c r="M2" s="271"/>
    </row>
    <row r="3" spans="1:13" ht="11.35" x14ac:dyDescent="0.35">
      <c r="A3" s="268"/>
      <c r="B3" s="269"/>
      <c r="C3" s="268"/>
      <c r="D3" s="268"/>
      <c r="E3" s="268"/>
      <c r="F3" s="270"/>
      <c r="G3" s="270"/>
      <c r="H3" s="270"/>
      <c r="I3" s="270"/>
      <c r="J3" s="270"/>
      <c r="K3" s="271"/>
      <c r="L3" s="271"/>
      <c r="M3" s="271"/>
    </row>
    <row r="4" spans="1:13" ht="11.35" x14ac:dyDescent="0.35">
      <c r="A4" s="268"/>
      <c r="B4" s="269"/>
      <c r="C4" s="268"/>
      <c r="D4" s="268"/>
      <c r="E4" s="268"/>
      <c r="F4" s="270"/>
      <c r="G4" s="270"/>
      <c r="H4" s="270"/>
      <c r="I4" s="270"/>
      <c r="J4" s="270"/>
      <c r="K4" s="271"/>
      <c r="L4" s="271"/>
      <c r="M4" s="271"/>
    </row>
    <row r="5" spans="1:13" ht="11.35" x14ac:dyDescent="0.35">
      <c r="A5" s="268"/>
      <c r="B5" s="269"/>
      <c r="C5" s="268"/>
      <c r="D5" s="268"/>
      <c r="E5" s="268"/>
      <c r="F5" s="270"/>
      <c r="G5" s="270"/>
      <c r="H5" s="270"/>
      <c r="I5" s="270"/>
      <c r="J5" s="270"/>
      <c r="K5" s="271"/>
      <c r="L5" s="271"/>
      <c r="M5" s="271"/>
    </row>
    <row r="6" spans="1:13" ht="11.35" x14ac:dyDescent="0.35">
      <c r="A6" s="268"/>
      <c r="B6" s="269"/>
      <c r="C6" s="268"/>
      <c r="D6" s="268"/>
      <c r="E6" s="268"/>
      <c r="F6" s="270"/>
      <c r="G6" s="270"/>
      <c r="H6" s="270"/>
      <c r="I6" s="270"/>
      <c r="J6" s="270"/>
      <c r="K6" s="271"/>
      <c r="L6" s="271"/>
      <c r="M6" s="271"/>
    </row>
    <row r="7" spans="1:13" ht="11.35" x14ac:dyDescent="0.35">
      <c r="A7" s="268"/>
      <c r="B7" s="269"/>
      <c r="C7" s="268"/>
      <c r="D7" s="268"/>
      <c r="E7" s="268"/>
      <c r="F7" s="270"/>
      <c r="G7" s="270"/>
      <c r="H7" s="270"/>
      <c r="I7" s="270"/>
      <c r="J7" s="270"/>
      <c r="K7" s="271"/>
      <c r="L7" s="271"/>
      <c r="M7" s="271"/>
    </row>
    <row r="8" spans="1:13" ht="11.35" x14ac:dyDescent="0.35">
      <c r="A8" s="268"/>
      <c r="B8" s="269"/>
      <c r="C8" s="268"/>
      <c r="D8" s="268"/>
      <c r="E8" s="268"/>
      <c r="F8" s="270"/>
      <c r="G8" s="270"/>
      <c r="H8" s="270"/>
      <c r="I8" s="270"/>
      <c r="J8" s="270"/>
      <c r="K8" s="271"/>
      <c r="L8" s="271"/>
      <c r="M8" s="271"/>
    </row>
    <row r="9" spans="1:13" ht="11.35" x14ac:dyDescent="0.35">
      <c r="A9" s="268"/>
      <c r="B9" s="269"/>
      <c r="C9" s="268"/>
      <c r="D9" s="268"/>
      <c r="E9" s="268"/>
      <c r="F9" s="270"/>
      <c r="G9" s="270"/>
      <c r="H9" s="270"/>
      <c r="I9" s="270"/>
      <c r="J9" s="270"/>
      <c r="K9" s="271"/>
      <c r="L9" s="271"/>
      <c r="M9" s="271"/>
    </row>
    <row r="10" spans="1:13" ht="11.35" x14ac:dyDescent="0.35">
      <c r="A10" s="268"/>
      <c r="B10" s="269"/>
      <c r="C10" s="268"/>
      <c r="D10" s="268"/>
      <c r="E10" s="268"/>
      <c r="F10" s="270"/>
      <c r="G10" s="270"/>
      <c r="H10" s="270"/>
      <c r="I10" s="270"/>
      <c r="J10" s="270"/>
      <c r="K10" s="271"/>
      <c r="L10" s="271"/>
      <c r="M10" s="271"/>
    </row>
    <row r="11" spans="1:13" ht="11.35" x14ac:dyDescent="0.35">
      <c r="A11" s="268"/>
      <c r="B11" s="269"/>
      <c r="C11" s="268"/>
      <c r="D11" s="268"/>
      <c r="E11" s="268"/>
      <c r="F11" s="270"/>
      <c r="G11" s="270"/>
      <c r="H11" s="270"/>
      <c r="I11" s="270"/>
      <c r="J11" s="270"/>
      <c r="K11" s="271"/>
      <c r="L11" s="271"/>
      <c r="M11" s="271"/>
    </row>
    <row r="12" spans="1:13" ht="11.35" x14ac:dyDescent="0.35">
      <c r="A12" s="268"/>
      <c r="B12" s="269"/>
      <c r="C12" s="268"/>
      <c r="D12" s="268"/>
      <c r="E12" s="268"/>
      <c r="F12" s="270"/>
      <c r="G12" s="270"/>
      <c r="H12" s="270"/>
      <c r="I12" s="270"/>
      <c r="J12" s="270"/>
      <c r="K12" s="271"/>
      <c r="L12" s="271"/>
      <c r="M12" s="271"/>
    </row>
    <row r="13" spans="1:13" ht="11.35" x14ac:dyDescent="0.35">
      <c r="A13" s="268"/>
      <c r="B13" s="269"/>
      <c r="C13" s="268"/>
      <c r="D13" s="268"/>
      <c r="E13" s="268"/>
      <c r="F13" s="270"/>
      <c r="G13" s="270"/>
      <c r="H13" s="270"/>
      <c r="I13" s="270"/>
      <c r="J13" s="270"/>
      <c r="K13" s="271"/>
      <c r="L13" s="271"/>
      <c r="M13" s="271"/>
    </row>
    <row r="14" spans="1:13" ht="11.35" x14ac:dyDescent="0.35">
      <c r="A14" s="268"/>
      <c r="B14" s="269"/>
      <c r="C14" s="268"/>
      <c r="D14" s="268"/>
      <c r="E14" s="268"/>
      <c r="F14" s="270"/>
      <c r="G14" s="270"/>
      <c r="H14" s="270"/>
      <c r="I14" s="270"/>
      <c r="J14" s="270"/>
      <c r="K14" s="271"/>
      <c r="L14" s="271"/>
      <c r="M14" s="271"/>
    </row>
    <row r="15" spans="1:13" ht="11.35" x14ac:dyDescent="0.35">
      <c r="A15" s="268"/>
      <c r="B15" s="269"/>
      <c r="C15" s="268"/>
      <c r="D15" s="268"/>
      <c r="E15" s="268"/>
      <c r="F15" s="270"/>
      <c r="G15" s="270"/>
      <c r="H15" s="270"/>
      <c r="I15" s="270"/>
      <c r="J15" s="270"/>
      <c r="K15" s="271"/>
      <c r="L15" s="271"/>
      <c r="M15" s="271"/>
    </row>
    <row r="16" spans="1:13" ht="15.35" customHeight="1" x14ac:dyDescent="0.35">
      <c r="A16" s="268"/>
      <c r="B16" s="269"/>
      <c r="C16" s="268"/>
      <c r="D16" s="268"/>
      <c r="E16" s="268"/>
      <c r="F16" s="270"/>
      <c r="G16" s="270"/>
      <c r="H16" s="270"/>
      <c r="I16" s="270"/>
      <c r="J16" s="270"/>
      <c r="K16" s="271"/>
      <c r="L16" s="271"/>
      <c r="M16" s="271"/>
    </row>
    <row r="17" spans="1:12" ht="12.7" x14ac:dyDescent="0.35">
      <c r="A17" s="268"/>
      <c r="B17" s="273" t="str">
        <f>D17</f>
        <v>1M</v>
      </c>
      <c r="C17" s="274"/>
      <c r="D17" s="488" t="s">
        <v>428</v>
      </c>
      <c r="E17" s="487"/>
      <c r="F17" s="487"/>
      <c r="G17" s="487"/>
      <c r="H17" s="487"/>
      <c r="I17" s="487"/>
      <c r="J17" s="487"/>
      <c r="K17" s="275"/>
    </row>
    <row r="18" spans="1:12" ht="34" x14ac:dyDescent="0.35">
      <c r="A18" s="268"/>
      <c r="B18" s="276" t="s">
        <v>429</v>
      </c>
      <c r="C18" s="268"/>
      <c r="D18" s="277" t="s">
        <v>430</v>
      </c>
      <c r="E18" s="277" t="s">
        <v>231</v>
      </c>
      <c r="F18" s="278" t="s">
        <v>431</v>
      </c>
      <c r="G18" s="278" t="s">
        <v>432</v>
      </c>
      <c r="H18" s="278" t="s">
        <v>433</v>
      </c>
      <c r="I18" s="278" t="s">
        <v>434</v>
      </c>
      <c r="J18" s="278" t="s">
        <v>435</v>
      </c>
      <c r="K18" s="275"/>
      <c r="L18" s="279"/>
    </row>
    <row r="19" spans="1:12" ht="15.7" customHeight="1" x14ac:dyDescent="0.35">
      <c r="A19" s="268" t="s">
        <v>436</v>
      </c>
      <c r="B19" s="280">
        <v>2.8657407407407407E-3</v>
      </c>
      <c r="C19" s="268"/>
      <c r="D19" s="277" t="str">
        <f>D17</f>
        <v>1M</v>
      </c>
      <c r="E19" s="277" t="s">
        <v>437</v>
      </c>
      <c r="F19" s="281">
        <f t="shared" ref="F19:J20" si="0">$B19*F$1</f>
        <v>3.4388888888888889E-3</v>
      </c>
      <c r="G19" s="281">
        <f t="shared" si="0"/>
        <v>3.8687500000000002E-3</v>
      </c>
      <c r="H19" s="281">
        <f t="shared" si="0"/>
        <v>4.2986111111111107E-3</v>
      </c>
      <c r="I19" s="281">
        <f t="shared" si="0"/>
        <v>4.7284722222222216E-3</v>
      </c>
      <c r="J19" s="281">
        <f t="shared" si="0"/>
        <v>5.3016203703703706E-3</v>
      </c>
      <c r="K19" s="275"/>
    </row>
    <row r="20" spans="1:12" ht="15.7" customHeight="1" x14ac:dyDescent="0.35">
      <c r="A20" s="268" t="s">
        <v>438</v>
      </c>
      <c r="B20" s="280">
        <v>2.9783564814814811E-3</v>
      </c>
      <c r="C20" s="268"/>
      <c r="D20" s="277" t="str">
        <f t="shared" ref="D20:D30" si="1">D19</f>
        <v>1M</v>
      </c>
      <c r="E20" s="277" t="s">
        <v>438</v>
      </c>
      <c r="F20" s="281">
        <f>$B20*F$1</f>
        <v>3.5740277777777771E-3</v>
      </c>
      <c r="G20" s="281">
        <f t="shared" si="0"/>
        <v>4.02078125E-3</v>
      </c>
      <c r="H20" s="281">
        <f t="shared" si="0"/>
        <v>4.4675347222222217E-3</v>
      </c>
      <c r="I20" s="281">
        <f t="shared" si="0"/>
        <v>4.9142881944444433E-3</v>
      </c>
      <c r="J20" s="281">
        <f t="shared" si="0"/>
        <v>5.5099594907407406E-3</v>
      </c>
      <c r="K20" s="275"/>
    </row>
    <row r="21" spans="1:12" ht="15.7" customHeight="1" x14ac:dyDescent="0.35">
      <c r="A21" s="268" t="s">
        <v>439</v>
      </c>
      <c r="B21" s="280">
        <v>3.0530092592592588E-3</v>
      </c>
      <c r="C21" s="268"/>
      <c r="D21" s="277" t="str">
        <f t="shared" si="1"/>
        <v>1M</v>
      </c>
      <c r="E21" s="277" t="s">
        <v>439</v>
      </c>
      <c r="F21" s="281">
        <f t="shared" ref="F21:J30" si="2">$B21*F$1</f>
        <v>3.6636111111111105E-3</v>
      </c>
      <c r="G21" s="281">
        <f t="shared" si="2"/>
        <v>4.1215624999999994E-3</v>
      </c>
      <c r="H21" s="281">
        <f t="shared" si="2"/>
        <v>4.5795138888888882E-3</v>
      </c>
      <c r="I21" s="281">
        <f t="shared" si="2"/>
        <v>5.037465277777777E-3</v>
      </c>
      <c r="J21" s="281">
        <f t="shared" si="2"/>
        <v>5.6480671296296288E-3</v>
      </c>
      <c r="K21" s="275"/>
    </row>
    <row r="22" spans="1:12" ht="15.7" customHeight="1" x14ac:dyDescent="0.35">
      <c r="A22" s="268" t="s">
        <v>441</v>
      </c>
      <c r="B22" s="280">
        <v>3.3381944444444444E-3</v>
      </c>
      <c r="C22" s="268"/>
      <c r="D22" s="277" t="str">
        <f t="shared" si="1"/>
        <v>1M</v>
      </c>
      <c r="E22" s="277" t="s">
        <v>441</v>
      </c>
      <c r="F22" s="281">
        <f t="shared" si="2"/>
        <v>4.0058333333333335E-3</v>
      </c>
      <c r="G22" s="281">
        <f t="shared" si="2"/>
        <v>4.5065625000000002E-3</v>
      </c>
      <c r="H22" s="281">
        <f t="shared" si="2"/>
        <v>5.0072916666666668E-3</v>
      </c>
      <c r="I22" s="281">
        <f t="shared" si="2"/>
        <v>5.5080208333333327E-3</v>
      </c>
      <c r="J22" s="281">
        <f t="shared" si="2"/>
        <v>6.1756597222222221E-3</v>
      </c>
      <c r="K22" s="275"/>
      <c r="L22" s="282"/>
    </row>
    <row r="23" spans="1:12" ht="15.7" customHeight="1" x14ac:dyDescent="0.35">
      <c r="A23" s="268" t="s">
        <v>442</v>
      </c>
      <c r="B23" s="280">
        <v>3.4471064814814811E-3</v>
      </c>
      <c r="C23" s="268"/>
      <c r="D23" s="277" t="str">
        <f t="shared" si="1"/>
        <v>1M</v>
      </c>
      <c r="E23" s="277" t="s">
        <v>442</v>
      </c>
      <c r="F23" s="281">
        <f t="shared" si="2"/>
        <v>4.1365277777777772E-3</v>
      </c>
      <c r="G23" s="281">
        <f t="shared" si="2"/>
        <v>4.6535937499999997E-3</v>
      </c>
      <c r="H23" s="281">
        <f t="shared" si="2"/>
        <v>5.1706597222222215E-3</v>
      </c>
      <c r="I23" s="281">
        <f t="shared" si="2"/>
        <v>5.6877256944444432E-3</v>
      </c>
      <c r="J23" s="281">
        <f t="shared" si="2"/>
        <v>6.3771469907407405E-3</v>
      </c>
      <c r="K23" s="275"/>
      <c r="L23" s="282"/>
    </row>
    <row r="24" spans="1:12" ht="15.7" customHeight="1" x14ac:dyDescent="0.35">
      <c r="A24" s="268" t="s">
        <v>443</v>
      </c>
      <c r="B24" s="280">
        <v>3.5702546296296298E-3</v>
      </c>
      <c r="C24" s="268"/>
      <c r="D24" s="277" t="str">
        <f t="shared" si="1"/>
        <v>1M</v>
      </c>
      <c r="E24" s="277" t="s">
        <v>443</v>
      </c>
      <c r="F24" s="281">
        <f t="shared" si="2"/>
        <v>4.284305555555556E-3</v>
      </c>
      <c r="G24" s="281">
        <f t="shared" si="2"/>
        <v>4.8198437500000003E-3</v>
      </c>
      <c r="H24" s="281">
        <f t="shared" si="2"/>
        <v>5.3553819444444447E-3</v>
      </c>
      <c r="I24" s="281">
        <f t="shared" si="2"/>
        <v>5.8909201388888891E-3</v>
      </c>
      <c r="J24" s="281">
        <f t="shared" si="2"/>
        <v>6.6049710648148153E-3</v>
      </c>
      <c r="K24" s="275"/>
      <c r="L24" s="282"/>
    </row>
    <row r="25" spans="1:12" ht="15.7" customHeight="1" x14ac:dyDescent="0.35">
      <c r="A25" s="268" t="s">
        <v>192</v>
      </c>
      <c r="B25" s="280">
        <v>3.763773148148148E-3</v>
      </c>
      <c r="C25" s="268"/>
      <c r="D25" s="277" t="str">
        <f t="shared" si="1"/>
        <v>1M</v>
      </c>
      <c r="E25" s="277" t="s">
        <v>192</v>
      </c>
      <c r="F25" s="281">
        <f t="shared" si="2"/>
        <v>4.5165277777777773E-3</v>
      </c>
      <c r="G25" s="281">
        <f t="shared" si="2"/>
        <v>5.0810937500000005E-3</v>
      </c>
      <c r="H25" s="281">
        <f t="shared" si="2"/>
        <v>5.6456597222222221E-3</v>
      </c>
      <c r="I25" s="281">
        <f t="shared" si="2"/>
        <v>6.2102256944444436E-3</v>
      </c>
      <c r="J25" s="281">
        <f t="shared" si="2"/>
        <v>6.9629803240740746E-3</v>
      </c>
      <c r="K25" s="275"/>
      <c r="L25" s="282"/>
    </row>
    <row r="26" spans="1:12" ht="15.7" customHeight="1" x14ac:dyDescent="0.35">
      <c r="A26" s="268" t="s">
        <v>193</v>
      </c>
      <c r="B26" s="280">
        <v>4.1040509259259259E-3</v>
      </c>
      <c r="C26" s="268"/>
      <c r="D26" s="277" t="str">
        <f t="shared" si="1"/>
        <v>1M</v>
      </c>
      <c r="E26" s="277" t="s">
        <v>193</v>
      </c>
      <c r="F26" s="281">
        <f t="shared" si="2"/>
        <v>4.9248611111111108E-3</v>
      </c>
      <c r="G26" s="281">
        <f t="shared" si="2"/>
        <v>5.5404687500000003E-3</v>
      </c>
      <c r="H26" s="281">
        <f t="shared" si="2"/>
        <v>6.1560763888888889E-3</v>
      </c>
      <c r="I26" s="281">
        <f t="shared" si="2"/>
        <v>6.7716840277777775E-3</v>
      </c>
      <c r="J26" s="281">
        <f t="shared" si="2"/>
        <v>7.5924942129629632E-3</v>
      </c>
      <c r="K26" s="275"/>
      <c r="L26" s="282"/>
    </row>
    <row r="27" spans="1:12" ht="15.7" customHeight="1" x14ac:dyDescent="0.35">
      <c r="A27" s="268" t="s">
        <v>194</v>
      </c>
      <c r="B27" s="280">
        <v>4.6099537037037038E-3</v>
      </c>
      <c r="C27" s="268"/>
      <c r="D27" s="277" t="str">
        <f t="shared" si="1"/>
        <v>1M</v>
      </c>
      <c r="E27" s="277" t="s">
        <v>194</v>
      </c>
      <c r="F27" s="281">
        <f t="shared" si="2"/>
        <v>5.5319444444444444E-3</v>
      </c>
      <c r="G27" s="281">
        <f t="shared" si="2"/>
        <v>6.2234375000000007E-3</v>
      </c>
      <c r="H27" s="281">
        <f t="shared" si="2"/>
        <v>6.9149305555555561E-3</v>
      </c>
      <c r="I27" s="281">
        <f t="shared" si="2"/>
        <v>7.6064236111111107E-3</v>
      </c>
      <c r="J27" s="281">
        <f t="shared" si="2"/>
        <v>8.528414351851853E-3</v>
      </c>
      <c r="K27" s="275"/>
    </row>
    <row r="28" spans="1:12" ht="15.7" customHeight="1" x14ac:dyDescent="0.35">
      <c r="A28" s="268" t="s">
        <v>195</v>
      </c>
      <c r="B28" s="280">
        <v>9.3787037037037033E-3</v>
      </c>
      <c r="C28" s="268"/>
      <c r="D28" s="277" t="str">
        <f t="shared" si="1"/>
        <v>1M</v>
      </c>
      <c r="E28" s="277" t="s">
        <v>195</v>
      </c>
      <c r="F28" s="281">
        <f t="shared" si="2"/>
        <v>1.1254444444444444E-2</v>
      </c>
      <c r="G28" s="281">
        <f t="shared" si="2"/>
        <v>1.2661250000000001E-2</v>
      </c>
      <c r="H28" s="281">
        <f t="shared" si="2"/>
        <v>1.4068055555555556E-2</v>
      </c>
      <c r="I28" s="281">
        <f t="shared" si="2"/>
        <v>1.5474861111111109E-2</v>
      </c>
      <c r="J28" s="281">
        <f t="shared" si="2"/>
        <v>1.7350601851851853E-2</v>
      </c>
      <c r="K28" s="275"/>
    </row>
    <row r="29" spans="1:12" ht="15.7" customHeight="1" x14ac:dyDescent="0.35">
      <c r="A29" s="268" t="s">
        <v>196</v>
      </c>
      <c r="B29" s="280">
        <v>5.0600694444444443E-3</v>
      </c>
      <c r="C29" s="268"/>
      <c r="D29" s="277" t="str">
        <f t="shared" si="1"/>
        <v>1M</v>
      </c>
      <c r="E29" s="277" t="s">
        <v>196</v>
      </c>
      <c r="F29" s="281">
        <f t="shared" si="2"/>
        <v>6.072083333333333E-3</v>
      </c>
      <c r="G29" s="281">
        <f t="shared" si="2"/>
        <v>6.8310937500000004E-3</v>
      </c>
      <c r="H29" s="281">
        <f t="shared" si="2"/>
        <v>7.5901041666666669E-3</v>
      </c>
      <c r="I29" s="281">
        <f t="shared" si="2"/>
        <v>8.3491145833333325E-3</v>
      </c>
      <c r="J29" s="281">
        <f t="shared" si="2"/>
        <v>9.3611284722222229E-3</v>
      </c>
      <c r="K29" s="275"/>
    </row>
    <row r="30" spans="1:12" ht="15.7" customHeight="1" x14ac:dyDescent="0.35">
      <c r="A30" s="268" t="s">
        <v>444</v>
      </c>
      <c r="B30" s="280">
        <v>6.7899305555555551E-3</v>
      </c>
      <c r="C30" s="268"/>
      <c r="D30" s="277" t="str">
        <f t="shared" si="1"/>
        <v>1M</v>
      </c>
      <c r="E30" s="277" t="s">
        <v>444</v>
      </c>
      <c r="F30" s="281">
        <f t="shared" si="2"/>
        <v>8.1479166666666662E-3</v>
      </c>
      <c r="G30" s="281">
        <f t="shared" si="2"/>
        <v>9.1664062500000001E-3</v>
      </c>
      <c r="H30" s="281">
        <f t="shared" si="2"/>
        <v>1.0184895833333332E-2</v>
      </c>
      <c r="I30" s="281">
        <f t="shared" si="2"/>
        <v>1.1203385416666666E-2</v>
      </c>
      <c r="J30" s="281">
        <f t="shared" si="2"/>
        <v>1.2561371527777778E-2</v>
      </c>
      <c r="K30" s="275"/>
    </row>
    <row r="31" spans="1:12" ht="11.35" x14ac:dyDescent="0.35">
      <c r="A31" s="268"/>
      <c r="B31" s="269"/>
      <c r="C31" s="268"/>
      <c r="D31" s="268"/>
      <c r="E31" s="268"/>
      <c r="F31" s="283"/>
      <c r="G31" s="283"/>
      <c r="H31" s="284"/>
      <c r="I31" s="283"/>
      <c r="J31" s="284"/>
      <c r="K31" s="275"/>
    </row>
    <row r="32" spans="1:12" ht="12.7" x14ac:dyDescent="0.35">
      <c r="A32" s="268"/>
      <c r="B32" s="273" t="s">
        <v>445</v>
      </c>
      <c r="C32" s="274"/>
      <c r="D32" s="488" t="s">
        <v>445</v>
      </c>
      <c r="E32" s="487"/>
      <c r="F32" s="487"/>
      <c r="G32" s="487"/>
      <c r="H32" s="487"/>
      <c r="I32" s="487"/>
      <c r="J32" s="487"/>
      <c r="K32" s="275"/>
    </row>
    <row r="33" spans="1:11" ht="34" x14ac:dyDescent="0.35">
      <c r="A33" s="268"/>
      <c r="B33" s="276" t="s">
        <v>429</v>
      </c>
      <c r="C33" s="268"/>
      <c r="D33" s="277" t="s">
        <v>430</v>
      </c>
      <c r="E33" s="277" t="s">
        <v>231</v>
      </c>
      <c r="F33" s="278" t="s">
        <v>431</v>
      </c>
      <c r="G33" s="278" t="s">
        <v>432</v>
      </c>
      <c r="H33" s="278" t="s">
        <v>433</v>
      </c>
      <c r="I33" s="278" t="s">
        <v>434</v>
      </c>
      <c r="J33" s="278" t="s">
        <v>435</v>
      </c>
      <c r="K33" s="275"/>
    </row>
    <row r="34" spans="1:11" ht="15.7" customHeight="1" x14ac:dyDescent="0.35">
      <c r="A34" s="268" t="s">
        <v>436</v>
      </c>
      <c r="B34" s="280">
        <v>5.6319444444444446E-3</v>
      </c>
      <c r="C34" s="268"/>
      <c r="D34" s="277" t="str">
        <f>D32</f>
        <v>3k</v>
      </c>
      <c r="E34" s="277" t="s">
        <v>437</v>
      </c>
      <c r="F34" s="281">
        <f t="shared" ref="F34:J35" si="3">$B34*F$1</f>
        <v>6.7583333333333332E-3</v>
      </c>
      <c r="G34" s="281">
        <f t="shared" si="3"/>
        <v>7.6031250000000005E-3</v>
      </c>
      <c r="H34" s="281">
        <f t="shared" si="3"/>
        <v>8.4479166666666661E-3</v>
      </c>
      <c r="I34" s="281">
        <f t="shared" si="3"/>
        <v>9.2927083333333334E-3</v>
      </c>
      <c r="J34" s="281">
        <f t="shared" si="3"/>
        <v>1.0419097222222224E-2</v>
      </c>
      <c r="K34" s="275"/>
    </row>
    <row r="35" spans="1:11" ht="15.7" customHeight="1" x14ac:dyDescent="0.35">
      <c r="A35" s="268" t="s">
        <v>438</v>
      </c>
      <c r="B35" s="280">
        <v>5.8776620370370371E-3</v>
      </c>
      <c r="C35" s="268"/>
      <c r="D35" s="277" t="str">
        <f t="shared" ref="D35:D45" si="4">D34</f>
        <v>3k</v>
      </c>
      <c r="E35" s="277" t="s">
        <v>438</v>
      </c>
      <c r="F35" s="281">
        <f>$B35*F$1</f>
        <v>7.0531944444444444E-3</v>
      </c>
      <c r="G35" s="281">
        <f t="shared" si="3"/>
        <v>7.9348437500000001E-3</v>
      </c>
      <c r="H35" s="281">
        <f t="shared" si="3"/>
        <v>8.8164930555555548E-3</v>
      </c>
      <c r="I35" s="281">
        <f t="shared" si="3"/>
        <v>9.6981423611111114E-3</v>
      </c>
      <c r="J35" s="281">
        <f t="shared" si="3"/>
        <v>1.0873674768518519E-2</v>
      </c>
      <c r="K35" s="275"/>
    </row>
    <row r="36" spans="1:11" ht="15.7" customHeight="1" x14ac:dyDescent="0.35">
      <c r="A36" s="268" t="s">
        <v>439</v>
      </c>
      <c r="B36" s="280">
        <v>6.2893518518518515E-3</v>
      </c>
      <c r="C36" s="268"/>
      <c r="D36" s="277" t="str">
        <f t="shared" si="4"/>
        <v>3k</v>
      </c>
      <c r="E36" s="277" t="s">
        <v>439</v>
      </c>
      <c r="F36" s="281">
        <f t="shared" ref="F36:J45" si="5">$B36*F$1</f>
        <v>7.5472222222222217E-3</v>
      </c>
      <c r="G36" s="281">
        <f t="shared" si="5"/>
        <v>8.4906249999999999E-3</v>
      </c>
      <c r="H36" s="281">
        <f t="shared" si="5"/>
        <v>9.4340277777777773E-3</v>
      </c>
      <c r="I36" s="281">
        <f t="shared" si="5"/>
        <v>1.0377430555555555E-2</v>
      </c>
      <c r="J36" s="281">
        <f t="shared" si="5"/>
        <v>1.1635300925925926E-2</v>
      </c>
      <c r="K36" s="275"/>
    </row>
    <row r="37" spans="1:11" ht="15.7" customHeight="1" x14ac:dyDescent="0.35">
      <c r="A37" s="268" t="s">
        <v>441</v>
      </c>
      <c r="B37" s="280">
        <v>6.4498842592592594E-3</v>
      </c>
      <c r="C37" s="268"/>
      <c r="D37" s="277" t="str">
        <f t="shared" si="4"/>
        <v>3k</v>
      </c>
      <c r="E37" s="277" t="s">
        <v>441</v>
      </c>
      <c r="F37" s="281">
        <f t="shared" si="5"/>
        <v>7.7398611111111106E-3</v>
      </c>
      <c r="G37" s="281">
        <f t="shared" si="5"/>
        <v>8.7073437500000007E-3</v>
      </c>
      <c r="H37" s="281">
        <f t="shared" si="5"/>
        <v>9.6748263888888891E-3</v>
      </c>
      <c r="I37" s="281">
        <f t="shared" si="5"/>
        <v>1.0642309027777777E-2</v>
      </c>
      <c r="J37" s="281">
        <f t="shared" si="5"/>
        <v>1.193228587962963E-2</v>
      </c>
      <c r="K37" s="275"/>
    </row>
    <row r="38" spans="1:11" ht="15.7" customHeight="1" x14ac:dyDescent="0.35">
      <c r="A38" s="268" t="s">
        <v>442</v>
      </c>
      <c r="B38" s="280">
        <v>6.7962962962962968E-3</v>
      </c>
      <c r="C38" s="268"/>
      <c r="D38" s="277" t="str">
        <f t="shared" si="4"/>
        <v>3k</v>
      </c>
      <c r="E38" s="277" t="s">
        <v>442</v>
      </c>
      <c r="F38" s="281">
        <f t="shared" si="5"/>
        <v>8.1555555555555565E-3</v>
      </c>
      <c r="G38" s="281">
        <f t="shared" si="5"/>
        <v>9.1750000000000009E-3</v>
      </c>
      <c r="H38" s="281">
        <f t="shared" si="5"/>
        <v>1.0194444444444445E-2</v>
      </c>
      <c r="I38" s="281">
        <f t="shared" si="5"/>
        <v>1.121388888888889E-2</v>
      </c>
      <c r="J38" s="281">
        <f t="shared" si="5"/>
        <v>1.2573148148148149E-2</v>
      </c>
      <c r="K38" s="275"/>
    </row>
    <row r="39" spans="1:11" ht="15.7" customHeight="1" x14ac:dyDescent="0.35">
      <c r="A39" s="268" t="s">
        <v>443</v>
      </c>
      <c r="B39" s="280">
        <v>6.9895833333333329E-3</v>
      </c>
      <c r="C39" s="268"/>
      <c r="D39" s="277" t="str">
        <f t="shared" si="4"/>
        <v>3k</v>
      </c>
      <c r="E39" s="277" t="s">
        <v>443</v>
      </c>
      <c r="F39" s="281">
        <f t="shared" si="5"/>
        <v>8.3874999999999991E-3</v>
      </c>
      <c r="G39" s="281">
        <f t="shared" si="5"/>
        <v>9.4359374999999999E-3</v>
      </c>
      <c r="H39" s="281">
        <f t="shared" si="5"/>
        <v>1.0484374999999999E-2</v>
      </c>
      <c r="I39" s="281">
        <f t="shared" si="5"/>
        <v>1.1532812499999998E-2</v>
      </c>
      <c r="J39" s="281">
        <f t="shared" si="5"/>
        <v>1.2930729166666667E-2</v>
      </c>
      <c r="K39" s="275"/>
    </row>
    <row r="40" spans="1:11" ht="15.7" customHeight="1" x14ac:dyDescent="0.35">
      <c r="A40" s="268" t="s">
        <v>192</v>
      </c>
      <c r="B40" s="280">
        <v>7.2793981481481486E-3</v>
      </c>
      <c r="C40" s="268"/>
      <c r="D40" s="277" t="str">
        <f t="shared" si="4"/>
        <v>3k</v>
      </c>
      <c r="E40" s="277" t="s">
        <v>192</v>
      </c>
      <c r="F40" s="281">
        <f t="shared" si="5"/>
        <v>8.7352777777777776E-3</v>
      </c>
      <c r="G40" s="281">
        <f t="shared" si="5"/>
        <v>9.8271875000000009E-3</v>
      </c>
      <c r="H40" s="281">
        <f t="shared" si="5"/>
        <v>1.0919097222222222E-2</v>
      </c>
      <c r="I40" s="281">
        <f t="shared" si="5"/>
        <v>1.2011006944444444E-2</v>
      </c>
      <c r="J40" s="281">
        <f t="shared" si="5"/>
        <v>1.3466886574074076E-2</v>
      </c>
      <c r="K40" s="275"/>
    </row>
    <row r="41" spans="1:11" ht="15.7" customHeight="1" x14ac:dyDescent="0.35">
      <c r="A41" s="268" t="s">
        <v>193</v>
      </c>
      <c r="B41" s="280">
        <v>8.0298611111111109E-3</v>
      </c>
      <c r="C41" s="268"/>
      <c r="D41" s="277" t="str">
        <f t="shared" si="4"/>
        <v>3k</v>
      </c>
      <c r="E41" s="277" t="s">
        <v>193</v>
      </c>
      <c r="F41" s="281">
        <f t="shared" si="5"/>
        <v>9.6358333333333331E-3</v>
      </c>
      <c r="G41" s="281">
        <f t="shared" si="5"/>
        <v>1.0840312500000001E-2</v>
      </c>
      <c r="H41" s="281">
        <f t="shared" si="5"/>
        <v>1.2044791666666665E-2</v>
      </c>
      <c r="I41" s="281">
        <f t="shared" si="5"/>
        <v>1.3249270833333332E-2</v>
      </c>
      <c r="J41" s="281">
        <f t="shared" si="5"/>
        <v>1.4855243055555556E-2</v>
      </c>
      <c r="K41" s="275"/>
    </row>
    <row r="42" spans="1:11" ht="15.7" customHeight="1" x14ac:dyDescent="0.35">
      <c r="A42" s="268" t="s">
        <v>194</v>
      </c>
      <c r="B42" s="280">
        <v>8.4851851851851859E-3</v>
      </c>
      <c r="C42" s="268"/>
      <c r="D42" s="277" t="str">
        <f t="shared" si="4"/>
        <v>3k</v>
      </c>
      <c r="E42" s="277" t="s">
        <v>194</v>
      </c>
      <c r="F42" s="281">
        <f t="shared" si="5"/>
        <v>1.0182222222222223E-2</v>
      </c>
      <c r="G42" s="281">
        <f t="shared" si="5"/>
        <v>1.1455000000000002E-2</v>
      </c>
      <c r="H42" s="281">
        <f t="shared" si="5"/>
        <v>1.2727777777777779E-2</v>
      </c>
      <c r="I42" s="281">
        <f t="shared" si="5"/>
        <v>1.4000555555555556E-2</v>
      </c>
      <c r="J42" s="281">
        <f t="shared" si="5"/>
        <v>1.5697592592592596E-2</v>
      </c>
      <c r="K42" s="275"/>
    </row>
    <row r="43" spans="1:11" ht="15.7" customHeight="1" x14ac:dyDescent="0.35">
      <c r="A43" s="268" t="s">
        <v>195</v>
      </c>
      <c r="B43" s="280">
        <v>8.8796296296296297E-3</v>
      </c>
      <c r="C43" s="268"/>
      <c r="D43" s="277" t="str">
        <f t="shared" si="4"/>
        <v>3k</v>
      </c>
      <c r="E43" s="277" t="s">
        <v>195</v>
      </c>
      <c r="F43" s="281">
        <f t="shared" si="5"/>
        <v>1.0655555555555555E-2</v>
      </c>
      <c r="G43" s="281">
        <f t="shared" si="5"/>
        <v>1.1987500000000002E-2</v>
      </c>
      <c r="H43" s="281">
        <f t="shared" si="5"/>
        <v>1.3319444444444445E-2</v>
      </c>
      <c r="I43" s="281">
        <f t="shared" si="5"/>
        <v>1.4651388888888887E-2</v>
      </c>
      <c r="J43" s="281">
        <f t="shared" si="5"/>
        <v>1.6427314814814815E-2</v>
      </c>
      <c r="K43" s="275"/>
    </row>
    <row r="44" spans="1:11" ht="15.7" customHeight="1" x14ac:dyDescent="0.35">
      <c r="A44" s="268" t="s">
        <v>196</v>
      </c>
      <c r="B44" s="280">
        <v>1.0040393518518518E-2</v>
      </c>
      <c r="C44" s="268"/>
      <c r="D44" s="277" t="str">
        <f t="shared" si="4"/>
        <v>3k</v>
      </c>
      <c r="E44" s="277" t="s">
        <v>196</v>
      </c>
      <c r="F44" s="281">
        <f t="shared" si="5"/>
        <v>1.2048472222222221E-2</v>
      </c>
      <c r="G44" s="281">
        <f t="shared" si="5"/>
        <v>1.355453125E-2</v>
      </c>
      <c r="H44" s="281">
        <f t="shared" si="5"/>
        <v>1.5060590277777777E-2</v>
      </c>
      <c r="I44" s="281">
        <f t="shared" si="5"/>
        <v>1.6566649305555552E-2</v>
      </c>
      <c r="J44" s="281">
        <f t="shared" si="5"/>
        <v>1.8574728009259259E-2</v>
      </c>
      <c r="K44" s="275"/>
    </row>
    <row r="45" spans="1:11" ht="15.7" customHeight="1" x14ac:dyDescent="0.35">
      <c r="A45" s="268" t="s">
        <v>444</v>
      </c>
      <c r="B45" s="280">
        <v>1.156423611111111E-2</v>
      </c>
      <c r="C45" s="268"/>
      <c r="D45" s="277" t="str">
        <f t="shared" si="4"/>
        <v>3k</v>
      </c>
      <c r="E45" s="277" t="s">
        <v>444</v>
      </c>
      <c r="F45" s="281">
        <f t="shared" si="5"/>
        <v>1.3877083333333332E-2</v>
      </c>
      <c r="G45" s="281">
        <f t="shared" si="5"/>
        <v>1.561171875E-2</v>
      </c>
      <c r="H45" s="281">
        <f t="shared" si="5"/>
        <v>1.7346354166666664E-2</v>
      </c>
      <c r="I45" s="281">
        <f t="shared" si="5"/>
        <v>1.9080989583333329E-2</v>
      </c>
      <c r="J45" s="281">
        <f t="shared" si="5"/>
        <v>2.1393836805555556E-2</v>
      </c>
      <c r="K45" s="275"/>
    </row>
    <row r="46" spans="1:11" ht="50" customHeight="1" x14ac:dyDescent="0.35">
      <c r="A46" s="268"/>
      <c r="B46" s="269"/>
      <c r="C46" s="268"/>
      <c r="D46" s="268"/>
      <c r="E46" s="268"/>
      <c r="F46" s="283"/>
      <c r="G46" s="283"/>
      <c r="H46" s="284"/>
      <c r="I46" s="283"/>
      <c r="J46" s="284"/>
      <c r="K46" s="275"/>
    </row>
    <row r="47" spans="1:11" ht="12.7" x14ac:dyDescent="0.35">
      <c r="A47" s="268"/>
      <c r="B47" s="273" t="str">
        <f>D47</f>
        <v>5k</v>
      </c>
      <c r="C47" s="274"/>
      <c r="D47" s="488" t="s">
        <v>165</v>
      </c>
      <c r="E47" s="487"/>
      <c r="F47" s="487"/>
      <c r="G47" s="487"/>
      <c r="H47" s="487"/>
      <c r="I47" s="487"/>
      <c r="J47" s="487"/>
      <c r="K47" s="275"/>
    </row>
    <row r="48" spans="1:11" ht="34" x14ac:dyDescent="0.35">
      <c r="A48" s="268"/>
      <c r="B48" s="276" t="s">
        <v>429</v>
      </c>
      <c r="C48" s="268"/>
      <c r="D48" s="277" t="s">
        <v>430</v>
      </c>
      <c r="E48" s="277" t="s">
        <v>231</v>
      </c>
      <c r="F48" s="278" t="s">
        <v>431</v>
      </c>
      <c r="G48" s="278" t="s">
        <v>432</v>
      </c>
      <c r="H48" s="278" t="s">
        <v>433</v>
      </c>
      <c r="I48" s="278" t="s">
        <v>434</v>
      </c>
      <c r="J48" s="278" t="s">
        <v>435</v>
      </c>
      <c r="K48" s="275"/>
    </row>
    <row r="49" spans="1:11" ht="15.7" customHeight="1" x14ac:dyDescent="0.35">
      <c r="A49" s="268" t="s">
        <v>436</v>
      </c>
      <c r="B49" s="281">
        <v>9.9421296296296289E-3</v>
      </c>
      <c r="C49" s="268"/>
      <c r="D49" s="277" t="str">
        <f>D47</f>
        <v>5k</v>
      </c>
      <c r="E49" s="277" t="s">
        <v>437</v>
      </c>
      <c r="F49" s="281">
        <f t="shared" ref="F49:J50" si="6">$B49*F$1</f>
        <v>1.1930555555555554E-2</v>
      </c>
      <c r="G49" s="281">
        <f t="shared" si="6"/>
        <v>1.3421875E-2</v>
      </c>
      <c r="H49" s="281">
        <f t="shared" si="6"/>
        <v>1.4913194444444444E-2</v>
      </c>
      <c r="I49" s="281">
        <f t="shared" si="6"/>
        <v>1.6404513888888885E-2</v>
      </c>
      <c r="J49" s="281">
        <f t="shared" si="6"/>
        <v>1.8392939814814813E-2</v>
      </c>
      <c r="K49" s="275"/>
    </row>
    <row r="50" spans="1:11" ht="15.7" customHeight="1" x14ac:dyDescent="0.35">
      <c r="A50" s="268" t="s">
        <v>438</v>
      </c>
      <c r="B50" s="281">
        <v>1.0136230943885825E-2</v>
      </c>
      <c r="C50" s="268"/>
      <c r="D50" s="277" t="str">
        <f t="shared" ref="D50:D60" si="7">D49</f>
        <v>5k</v>
      </c>
      <c r="E50" s="277" t="s">
        <v>438</v>
      </c>
      <c r="F50" s="281">
        <f>$B50*F$1</f>
        <v>1.2163477132662989E-2</v>
      </c>
      <c r="G50" s="281">
        <f t="shared" si="6"/>
        <v>1.3683911774245865E-2</v>
      </c>
      <c r="H50" s="281">
        <f t="shared" si="6"/>
        <v>1.5204346415828737E-2</v>
      </c>
      <c r="I50" s="281">
        <f t="shared" si="6"/>
        <v>1.6724781057411611E-2</v>
      </c>
      <c r="J50" s="281">
        <f t="shared" si="6"/>
        <v>1.8752027246188779E-2</v>
      </c>
      <c r="K50" s="275"/>
    </row>
    <row r="51" spans="1:11" ht="15.7" customHeight="1" x14ac:dyDescent="0.35">
      <c r="A51" s="268" t="s">
        <v>439</v>
      </c>
      <c r="B51" s="281">
        <v>1.0960648148148148E-2</v>
      </c>
      <c r="C51" s="268"/>
      <c r="D51" s="277" t="str">
        <f t="shared" si="7"/>
        <v>5k</v>
      </c>
      <c r="E51" s="277" t="s">
        <v>439</v>
      </c>
      <c r="F51" s="281">
        <f t="shared" ref="F51:J60" si="8">$B51*F$1</f>
        <v>1.3152777777777777E-2</v>
      </c>
      <c r="G51" s="281">
        <f t="shared" si="8"/>
        <v>1.4796875000000001E-2</v>
      </c>
      <c r="H51" s="281">
        <f t="shared" si="8"/>
        <v>1.6440972222222221E-2</v>
      </c>
      <c r="I51" s="281">
        <f t="shared" si="8"/>
        <v>1.8085069444444442E-2</v>
      </c>
      <c r="J51" s="281">
        <f t="shared" si="8"/>
        <v>2.0277199074074076E-2</v>
      </c>
      <c r="K51" s="275"/>
    </row>
    <row r="52" spans="1:11" ht="15.7" customHeight="1" x14ac:dyDescent="0.35">
      <c r="A52" s="268" t="s">
        <v>441</v>
      </c>
      <c r="B52" s="281">
        <v>1.1261574074074071E-2</v>
      </c>
      <c r="C52" s="268"/>
      <c r="D52" s="277" t="str">
        <f t="shared" si="7"/>
        <v>5k</v>
      </c>
      <c r="E52" s="277" t="s">
        <v>441</v>
      </c>
      <c r="F52" s="281">
        <f t="shared" si="8"/>
        <v>1.3513888888888886E-2</v>
      </c>
      <c r="G52" s="281">
        <f t="shared" si="8"/>
        <v>1.5203124999999998E-2</v>
      </c>
      <c r="H52" s="281">
        <f t="shared" si="8"/>
        <v>1.6892361111111108E-2</v>
      </c>
      <c r="I52" s="281">
        <f t="shared" si="8"/>
        <v>1.8581597222222218E-2</v>
      </c>
      <c r="J52" s="281">
        <f t="shared" si="8"/>
        <v>2.0833912037037033E-2</v>
      </c>
      <c r="K52" s="275"/>
    </row>
    <row r="53" spans="1:11" ht="15.7" customHeight="1" x14ac:dyDescent="0.35">
      <c r="A53" s="268" t="s">
        <v>442</v>
      </c>
      <c r="B53" s="281">
        <v>1.1550925925925925E-2</v>
      </c>
      <c r="C53" s="268"/>
      <c r="D53" s="277" t="str">
        <f t="shared" si="7"/>
        <v>5k</v>
      </c>
      <c r="E53" s="277" t="s">
        <v>442</v>
      </c>
      <c r="F53" s="281">
        <f t="shared" si="8"/>
        <v>1.3861111111111109E-2</v>
      </c>
      <c r="G53" s="281">
        <f t="shared" si="8"/>
        <v>1.559375E-2</v>
      </c>
      <c r="H53" s="281">
        <f t="shared" si="8"/>
        <v>1.7326388888888888E-2</v>
      </c>
      <c r="I53" s="281">
        <f t="shared" si="8"/>
        <v>1.9059027777777775E-2</v>
      </c>
      <c r="J53" s="281">
        <f t="shared" si="8"/>
        <v>2.1369212962962961E-2</v>
      </c>
      <c r="K53" s="275"/>
    </row>
    <row r="54" spans="1:11" ht="15.7" customHeight="1" x14ac:dyDescent="0.35">
      <c r="A54" s="268" t="s">
        <v>443</v>
      </c>
      <c r="B54" s="281">
        <v>1.2280092592592592E-2</v>
      </c>
      <c r="C54" s="268"/>
      <c r="D54" s="277" t="str">
        <f t="shared" si="7"/>
        <v>5k</v>
      </c>
      <c r="E54" s="277" t="s">
        <v>443</v>
      </c>
      <c r="F54" s="281">
        <f t="shared" si="8"/>
        <v>1.473611111111111E-2</v>
      </c>
      <c r="G54" s="281">
        <f t="shared" si="8"/>
        <v>1.6578125000000003E-2</v>
      </c>
      <c r="H54" s="281">
        <f t="shared" si="8"/>
        <v>1.8420138888888889E-2</v>
      </c>
      <c r="I54" s="281">
        <f t="shared" si="8"/>
        <v>2.0262152777777775E-2</v>
      </c>
      <c r="J54" s="281">
        <f t="shared" si="8"/>
        <v>2.2718171296296299E-2</v>
      </c>
      <c r="K54" s="275"/>
    </row>
    <row r="55" spans="1:11" ht="15.7" customHeight="1" x14ac:dyDescent="0.35">
      <c r="A55" s="268" t="s">
        <v>192</v>
      </c>
      <c r="B55" s="281">
        <v>1.324074074074074E-2</v>
      </c>
      <c r="C55" s="268"/>
      <c r="D55" s="277" t="str">
        <f t="shared" si="7"/>
        <v>5k</v>
      </c>
      <c r="E55" s="277" t="s">
        <v>192</v>
      </c>
      <c r="F55" s="281">
        <f t="shared" si="8"/>
        <v>1.5888888888888886E-2</v>
      </c>
      <c r="G55" s="281">
        <f t="shared" si="8"/>
        <v>1.7875000000000002E-2</v>
      </c>
      <c r="H55" s="281">
        <f t="shared" si="8"/>
        <v>1.9861111111111111E-2</v>
      </c>
      <c r="I55" s="281">
        <f t="shared" si="8"/>
        <v>2.1847222222222219E-2</v>
      </c>
      <c r="J55" s="281">
        <f t="shared" si="8"/>
        <v>2.4495370370370372E-2</v>
      </c>
      <c r="K55" s="275"/>
    </row>
    <row r="56" spans="1:11" ht="15.7" customHeight="1" x14ac:dyDescent="0.35">
      <c r="A56" s="268" t="s">
        <v>193</v>
      </c>
      <c r="B56" s="281">
        <v>1.3773148148148147E-2</v>
      </c>
      <c r="C56" s="268"/>
      <c r="D56" s="277" t="str">
        <f t="shared" si="7"/>
        <v>5k</v>
      </c>
      <c r="E56" s="277" t="s">
        <v>193</v>
      </c>
      <c r="F56" s="281">
        <f t="shared" si="8"/>
        <v>1.6527777777777777E-2</v>
      </c>
      <c r="G56" s="281">
        <f t="shared" si="8"/>
        <v>1.8593749999999999E-2</v>
      </c>
      <c r="H56" s="281">
        <f t="shared" si="8"/>
        <v>2.0659722222222222E-2</v>
      </c>
      <c r="I56" s="281">
        <f t="shared" si="8"/>
        <v>2.2725694444444441E-2</v>
      </c>
      <c r="J56" s="281">
        <f t="shared" si="8"/>
        <v>2.5480324074074072E-2</v>
      </c>
      <c r="K56" s="275"/>
    </row>
    <row r="57" spans="1:11" ht="15.7" customHeight="1" x14ac:dyDescent="0.35">
      <c r="A57" s="268" t="s">
        <v>194</v>
      </c>
      <c r="B57" s="281">
        <v>1.5196759259259259E-2</v>
      </c>
      <c r="C57" s="268"/>
      <c r="D57" s="277" t="str">
        <f t="shared" si="7"/>
        <v>5k</v>
      </c>
      <c r="E57" s="277" t="s">
        <v>194</v>
      </c>
      <c r="F57" s="281">
        <f t="shared" si="8"/>
        <v>1.8236111111111109E-2</v>
      </c>
      <c r="G57" s="281">
        <f t="shared" si="8"/>
        <v>2.0515624999999999E-2</v>
      </c>
      <c r="H57" s="281">
        <f t="shared" si="8"/>
        <v>2.2795138888888889E-2</v>
      </c>
      <c r="I57" s="281">
        <f t="shared" si="8"/>
        <v>2.5074652777777776E-2</v>
      </c>
      <c r="J57" s="281">
        <f t="shared" si="8"/>
        <v>2.8114004629629631E-2</v>
      </c>
      <c r="K57" s="275"/>
    </row>
    <row r="58" spans="1:11" ht="15.7" customHeight="1" x14ac:dyDescent="0.35">
      <c r="A58" s="268" t="s">
        <v>195</v>
      </c>
      <c r="B58" s="281">
        <v>1.636574074074074E-2</v>
      </c>
      <c r="C58" s="268"/>
      <c r="D58" s="277" t="str">
        <f t="shared" si="7"/>
        <v>5k</v>
      </c>
      <c r="E58" s="277" t="s">
        <v>195</v>
      </c>
      <c r="F58" s="281">
        <f t="shared" si="8"/>
        <v>1.9638888888888886E-2</v>
      </c>
      <c r="G58" s="281">
        <f t="shared" si="8"/>
        <v>2.2093749999999999E-2</v>
      </c>
      <c r="H58" s="281">
        <f t="shared" si="8"/>
        <v>2.4548611111111111E-2</v>
      </c>
      <c r="I58" s="281">
        <f t="shared" si="8"/>
        <v>2.700347222222222E-2</v>
      </c>
      <c r="J58" s="281">
        <f t="shared" si="8"/>
        <v>3.027662037037037E-2</v>
      </c>
      <c r="K58" s="275"/>
    </row>
    <row r="59" spans="1:11" ht="15.7" customHeight="1" x14ac:dyDescent="0.35">
      <c r="A59" s="268" t="s">
        <v>196</v>
      </c>
      <c r="B59" s="281">
        <v>1.7523148148148149E-2</v>
      </c>
      <c r="C59" s="268"/>
      <c r="D59" s="277" t="str">
        <f t="shared" si="7"/>
        <v>5k</v>
      </c>
      <c r="E59" s="277" t="s">
        <v>196</v>
      </c>
      <c r="F59" s="281">
        <f t="shared" si="8"/>
        <v>2.1027777777777777E-2</v>
      </c>
      <c r="G59" s="281">
        <f t="shared" si="8"/>
        <v>2.3656250000000004E-2</v>
      </c>
      <c r="H59" s="281">
        <f t="shared" si="8"/>
        <v>2.6284722222222223E-2</v>
      </c>
      <c r="I59" s="281">
        <f t="shared" si="8"/>
        <v>2.8913194444444443E-2</v>
      </c>
      <c r="J59" s="281">
        <f t="shared" si="8"/>
        <v>3.2417824074074078E-2</v>
      </c>
      <c r="K59" s="275"/>
    </row>
    <row r="60" spans="1:11" ht="15.7" customHeight="1" x14ac:dyDescent="0.35">
      <c r="A60" s="268" t="s">
        <v>444</v>
      </c>
      <c r="B60" s="281">
        <v>2.3877314814814813E-2</v>
      </c>
      <c r="C60" s="268"/>
      <c r="D60" s="277" t="str">
        <f t="shared" si="7"/>
        <v>5k</v>
      </c>
      <c r="E60" s="277" t="s">
        <v>444</v>
      </c>
      <c r="F60" s="281">
        <f t="shared" si="8"/>
        <v>2.8652777777777774E-2</v>
      </c>
      <c r="G60" s="281">
        <f t="shared" si="8"/>
        <v>3.2234375000000003E-2</v>
      </c>
      <c r="H60" s="281">
        <f t="shared" si="8"/>
        <v>3.5815972222222221E-2</v>
      </c>
      <c r="I60" s="281">
        <f t="shared" si="8"/>
        <v>3.939756944444444E-2</v>
      </c>
      <c r="J60" s="281">
        <f t="shared" si="8"/>
        <v>4.4173032407407407E-2</v>
      </c>
      <c r="K60" s="275"/>
    </row>
    <row r="61" spans="1:11" ht="11.35" x14ac:dyDescent="0.35">
      <c r="A61" s="268"/>
      <c r="B61" s="269"/>
      <c r="C61" s="268"/>
      <c r="D61" s="268"/>
      <c r="E61" s="268"/>
      <c r="F61" s="268"/>
      <c r="G61" s="268"/>
      <c r="H61" s="268"/>
      <c r="I61" s="268"/>
      <c r="J61" s="269"/>
      <c r="K61" s="275"/>
    </row>
    <row r="62" spans="1:11" ht="12.7" x14ac:dyDescent="0.35">
      <c r="A62" s="268"/>
      <c r="B62" s="273" t="str">
        <f>D62</f>
        <v>5M</v>
      </c>
      <c r="C62" s="274"/>
      <c r="D62" s="489" t="s">
        <v>446</v>
      </c>
      <c r="E62" s="487"/>
      <c r="F62" s="487"/>
      <c r="G62" s="487"/>
      <c r="H62" s="487"/>
      <c r="I62" s="487"/>
      <c r="J62" s="487"/>
      <c r="K62" s="275"/>
    </row>
    <row r="63" spans="1:11" ht="34" x14ac:dyDescent="0.35">
      <c r="A63" s="268"/>
      <c r="B63" s="276" t="s">
        <v>429</v>
      </c>
      <c r="C63" s="268"/>
      <c r="D63" s="277" t="s">
        <v>430</v>
      </c>
      <c r="E63" s="277" t="s">
        <v>231</v>
      </c>
      <c r="F63" s="278" t="s">
        <v>431</v>
      </c>
      <c r="G63" s="278" t="s">
        <v>432</v>
      </c>
      <c r="H63" s="278" t="s">
        <v>433</v>
      </c>
      <c r="I63" s="278" t="s">
        <v>434</v>
      </c>
      <c r="J63" s="278" t="s">
        <v>435</v>
      </c>
      <c r="K63" s="275"/>
    </row>
    <row r="64" spans="1:11" ht="15.7" customHeight="1" x14ac:dyDescent="0.35">
      <c r="A64" s="268" t="s">
        <v>436</v>
      </c>
      <c r="B64" s="281">
        <v>1.6423611111111111E-2</v>
      </c>
      <c r="C64" s="268"/>
      <c r="D64" s="277" t="str">
        <f>D62</f>
        <v>5M</v>
      </c>
      <c r="E64" s="277" t="s">
        <v>437</v>
      </c>
      <c r="F64" s="281">
        <f t="shared" ref="F64:J75" si="9">$B64*F$1</f>
        <v>1.9708333333333331E-2</v>
      </c>
      <c r="G64" s="281">
        <f t="shared" si="9"/>
        <v>2.2171875000000001E-2</v>
      </c>
      <c r="H64" s="281">
        <f t="shared" si="9"/>
        <v>2.4635416666666667E-2</v>
      </c>
      <c r="I64" s="281">
        <f t="shared" si="9"/>
        <v>2.7098958333333333E-2</v>
      </c>
      <c r="J64" s="281">
        <f t="shared" si="9"/>
        <v>3.0383680555555556E-2</v>
      </c>
      <c r="K64" s="275"/>
    </row>
    <row r="65" spans="1:11" ht="15.75" customHeight="1" x14ac:dyDescent="0.35">
      <c r="A65" s="268" t="s">
        <v>438</v>
      </c>
      <c r="B65" s="281">
        <v>1.6660523758963573E-2</v>
      </c>
      <c r="C65" s="268"/>
      <c r="D65" s="277" t="str">
        <f t="shared" ref="D65:D75" si="10">D64</f>
        <v>5M</v>
      </c>
      <c r="E65" s="277" t="s">
        <v>438</v>
      </c>
      <c r="F65" s="281">
        <f t="shared" si="9"/>
        <v>1.9992628510756286E-2</v>
      </c>
      <c r="G65" s="281">
        <f t="shared" si="9"/>
        <v>2.2491707074600825E-2</v>
      </c>
      <c r="H65" s="281">
        <f t="shared" si="9"/>
        <v>2.4990785638445361E-2</v>
      </c>
      <c r="I65" s="281">
        <f t="shared" si="9"/>
        <v>2.7489864202289892E-2</v>
      </c>
      <c r="J65" s="281">
        <f t="shared" si="9"/>
        <v>3.082196895408261E-2</v>
      </c>
      <c r="K65" s="275"/>
    </row>
    <row r="66" spans="1:11" ht="15.75" customHeight="1" x14ac:dyDescent="0.35">
      <c r="A66" s="268" t="s">
        <v>439</v>
      </c>
      <c r="B66" s="281">
        <v>1.7128268059060876E-2</v>
      </c>
      <c r="C66" s="268"/>
      <c r="D66" s="277" t="str">
        <f t="shared" si="10"/>
        <v>5M</v>
      </c>
      <c r="E66" s="277" t="s">
        <v>439</v>
      </c>
      <c r="F66" s="281">
        <f t="shared" si="9"/>
        <v>2.0553921670873051E-2</v>
      </c>
      <c r="G66" s="281">
        <f t="shared" si="9"/>
        <v>2.3123161879732186E-2</v>
      </c>
      <c r="H66" s="281">
        <f t="shared" si="9"/>
        <v>2.5692402088591314E-2</v>
      </c>
      <c r="I66" s="281">
        <f t="shared" si="9"/>
        <v>2.8261642297450443E-2</v>
      </c>
      <c r="J66" s="281">
        <f t="shared" si="9"/>
        <v>3.1687295909262621E-2</v>
      </c>
      <c r="K66" s="275"/>
    </row>
    <row r="67" spans="1:11" ht="15.75" customHeight="1" x14ac:dyDescent="0.35">
      <c r="A67" s="268" t="s">
        <v>441</v>
      </c>
      <c r="B67" s="281">
        <v>1.789688247658346E-2</v>
      </c>
      <c r="C67" s="268"/>
      <c r="D67" s="277" t="str">
        <f t="shared" si="10"/>
        <v>5M</v>
      </c>
      <c r="E67" s="277" t="s">
        <v>441</v>
      </c>
      <c r="F67" s="281">
        <f t="shared" si="9"/>
        <v>2.1476258971900152E-2</v>
      </c>
      <c r="G67" s="281">
        <f t="shared" si="9"/>
        <v>2.4160791343387673E-2</v>
      </c>
      <c r="H67" s="281">
        <f t="shared" si="9"/>
        <v>2.6845323714875191E-2</v>
      </c>
      <c r="I67" s="281">
        <f t="shared" si="9"/>
        <v>2.9529856086362705E-2</v>
      </c>
      <c r="J67" s="281">
        <f t="shared" si="9"/>
        <v>3.3109232581679401E-2</v>
      </c>
      <c r="K67" s="275"/>
    </row>
    <row r="68" spans="1:11" ht="15.75" customHeight="1" x14ac:dyDescent="0.35">
      <c r="A68" s="268" t="s">
        <v>442</v>
      </c>
      <c r="B68" s="281">
        <v>1.8938229181881313E-2</v>
      </c>
      <c r="C68" s="268"/>
      <c r="D68" s="277" t="str">
        <f t="shared" si="10"/>
        <v>5M</v>
      </c>
      <c r="E68" s="277" t="s">
        <v>442</v>
      </c>
      <c r="F68" s="281">
        <f t="shared" si="9"/>
        <v>2.2725875018257576E-2</v>
      </c>
      <c r="G68" s="281">
        <f t="shared" si="9"/>
        <v>2.5566609395539775E-2</v>
      </c>
      <c r="H68" s="281">
        <f t="shared" si="9"/>
        <v>2.8407343772821968E-2</v>
      </c>
      <c r="I68" s="281">
        <f t="shared" si="9"/>
        <v>3.1248078150104164E-2</v>
      </c>
      <c r="J68" s="281">
        <f t="shared" si="9"/>
        <v>3.503572398648043E-2</v>
      </c>
      <c r="K68" s="275"/>
    </row>
    <row r="69" spans="1:11" ht="15.75" customHeight="1" x14ac:dyDescent="0.35">
      <c r="A69" s="268" t="s">
        <v>443</v>
      </c>
      <c r="B69" s="281">
        <v>2.0127467721158743E-2</v>
      </c>
      <c r="C69" s="268"/>
      <c r="D69" s="277" t="str">
        <f t="shared" si="10"/>
        <v>5M</v>
      </c>
      <c r="E69" s="277" t="s">
        <v>443</v>
      </c>
      <c r="F69" s="281">
        <f t="shared" si="9"/>
        <v>2.4152961265390491E-2</v>
      </c>
      <c r="G69" s="281">
        <f t="shared" si="9"/>
        <v>2.7172081423564306E-2</v>
      </c>
      <c r="H69" s="281">
        <f t="shared" si="9"/>
        <v>3.0191201581738117E-2</v>
      </c>
      <c r="I69" s="281">
        <f t="shared" si="9"/>
        <v>3.3210321739911924E-2</v>
      </c>
      <c r="J69" s="281">
        <f t="shared" si="9"/>
        <v>3.7235815284143679E-2</v>
      </c>
      <c r="K69" s="275"/>
    </row>
    <row r="70" spans="1:11" ht="15.75" customHeight="1" x14ac:dyDescent="0.35">
      <c r="A70" s="268" t="s">
        <v>192</v>
      </c>
      <c r="B70" s="281">
        <v>2.1476633422835956E-2</v>
      </c>
      <c r="C70" s="268"/>
      <c r="D70" s="277" t="str">
        <f t="shared" si="10"/>
        <v>5M</v>
      </c>
      <c r="E70" s="277" t="s">
        <v>192</v>
      </c>
      <c r="F70" s="281">
        <f t="shared" si="9"/>
        <v>2.5771960107403145E-2</v>
      </c>
      <c r="G70" s="281">
        <f t="shared" si="9"/>
        <v>2.8993455120828543E-2</v>
      </c>
      <c r="H70" s="281">
        <f t="shared" si="9"/>
        <v>3.2214950134253934E-2</v>
      </c>
      <c r="I70" s="281">
        <f t="shared" si="9"/>
        <v>3.5436445147679324E-2</v>
      </c>
      <c r="J70" s="281">
        <f t="shared" si="9"/>
        <v>3.9731771832246521E-2</v>
      </c>
      <c r="K70" s="275"/>
    </row>
    <row r="71" spans="1:11" ht="15.75" customHeight="1" x14ac:dyDescent="0.35">
      <c r="A71" s="268" t="s">
        <v>193</v>
      </c>
      <c r="B71" s="281">
        <v>2.3020311604495278E-2</v>
      </c>
      <c r="C71" s="268"/>
      <c r="D71" s="277" t="str">
        <f t="shared" si="10"/>
        <v>5M</v>
      </c>
      <c r="E71" s="277" t="s">
        <v>193</v>
      </c>
      <c r="F71" s="281">
        <f t="shared" si="9"/>
        <v>2.7624373925394335E-2</v>
      </c>
      <c r="G71" s="281">
        <f t="shared" si="9"/>
        <v>3.1077420666068629E-2</v>
      </c>
      <c r="H71" s="281">
        <f t="shared" si="9"/>
        <v>3.4530467406742919E-2</v>
      </c>
      <c r="I71" s="281">
        <f t="shared" si="9"/>
        <v>3.7983514147417206E-2</v>
      </c>
      <c r="J71" s="281">
        <f t="shared" si="9"/>
        <v>4.258757646831627E-2</v>
      </c>
      <c r="K71" s="275"/>
    </row>
    <row r="72" spans="1:11" ht="15.75" customHeight="1" x14ac:dyDescent="0.35">
      <c r="A72" s="268" t="s">
        <v>194</v>
      </c>
      <c r="B72" s="281">
        <v>2.4802336390575237E-2</v>
      </c>
      <c r="C72" s="268"/>
      <c r="D72" s="277" t="str">
        <f t="shared" si="10"/>
        <v>5M</v>
      </c>
      <c r="E72" s="277" t="s">
        <v>194</v>
      </c>
      <c r="F72" s="281">
        <f t="shared" si="9"/>
        <v>2.9762803668690281E-2</v>
      </c>
      <c r="G72" s="281">
        <f t="shared" si="9"/>
        <v>3.3483154127276572E-2</v>
      </c>
      <c r="H72" s="281">
        <f t="shared" si="9"/>
        <v>3.7203504585862857E-2</v>
      </c>
      <c r="I72" s="281">
        <f t="shared" si="9"/>
        <v>4.0923855044449141E-2</v>
      </c>
      <c r="J72" s="281">
        <f t="shared" si="9"/>
        <v>4.5884322322564189E-2</v>
      </c>
      <c r="K72" s="275"/>
    </row>
    <row r="73" spans="1:11" ht="15.75" customHeight="1" x14ac:dyDescent="0.35">
      <c r="A73" s="268" t="s">
        <v>195</v>
      </c>
      <c r="B73" s="281">
        <v>2.6886047721427352E-2</v>
      </c>
      <c r="C73" s="268"/>
      <c r="D73" s="277" t="str">
        <f t="shared" si="10"/>
        <v>5M</v>
      </c>
      <c r="E73" s="277" t="s">
        <v>195</v>
      </c>
      <c r="F73" s="281">
        <f t="shared" si="9"/>
        <v>3.2263257265712823E-2</v>
      </c>
      <c r="G73" s="281">
        <f t="shared" si="9"/>
        <v>3.6296164423926927E-2</v>
      </c>
      <c r="H73" s="281">
        <f t="shared" si="9"/>
        <v>4.0329071582141024E-2</v>
      </c>
      <c r="I73" s="281">
        <f t="shared" si="9"/>
        <v>4.4361978740355128E-2</v>
      </c>
      <c r="J73" s="281">
        <f t="shared" si="9"/>
        <v>4.9739188284640599E-2</v>
      </c>
      <c r="K73" s="275"/>
    </row>
    <row r="74" spans="1:11" ht="15.75" customHeight="1" x14ac:dyDescent="0.35">
      <c r="A74" s="268" t="s">
        <v>196</v>
      </c>
      <c r="B74" s="281">
        <v>3.0428240740740742E-2</v>
      </c>
      <c r="C74" s="268"/>
      <c r="D74" s="277" t="str">
        <f t="shared" si="10"/>
        <v>5M</v>
      </c>
      <c r="E74" s="277" t="s">
        <v>196</v>
      </c>
      <c r="F74" s="281">
        <f t="shared" si="9"/>
        <v>3.6513888888888887E-2</v>
      </c>
      <c r="G74" s="281">
        <f t="shared" si="9"/>
        <v>4.1078125000000007E-2</v>
      </c>
      <c r="H74" s="281">
        <f t="shared" si="9"/>
        <v>4.5642361111111113E-2</v>
      </c>
      <c r="I74" s="281">
        <f t="shared" si="9"/>
        <v>5.0206597222222218E-2</v>
      </c>
      <c r="J74" s="281">
        <f t="shared" si="9"/>
        <v>5.6292245370370378E-2</v>
      </c>
      <c r="K74" s="275"/>
    </row>
    <row r="75" spans="1:11" ht="15.75" customHeight="1" x14ac:dyDescent="0.35">
      <c r="A75" s="268" t="s">
        <v>444</v>
      </c>
      <c r="B75" s="281">
        <v>3.8483796296296294E-2</v>
      </c>
      <c r="C75" s="268"/>
      <c r="D75" s="277" t="str">
        <f t="shared" si="10"/>
        <v>5M</v>
      </c>
      <c r="E75" s="277" t="s">
        <v>444</v>
      </c>
      <c r="F75" s="281">
        <f t="shared" si="9"/>
        <v>4.6180555555555551E-2</v>
      </c>
      <c r="G75" s="281">
        <f t="shared" si="9"/>
        <v>5.1953125000000003E-2</v>
      </c>
      <c r="H75" s="281">
        <f t="shared" si="9"/>
        <v>5.7725694444444441E-2</v>
      </c>
      <c r="I75" s="281">
        <f t="shared" si="9"/>
        <v>6.3498263888888878E-2</v>
      </c>
      <c r="J75" s="281">
        <f t="shared" si="9"/>
        <v>7.1195023148148143E-2</v>
      </c>
      <c r="K75" s="275"/>
    </row>
    <row r="76" spans="1:11" ht="15.75" customHeight="1" x14ac:dyDescent="0.35">
      <c r="A76" s="268"/>
      <c r="B76" s="269"/>
      <c r="C76" s="268"/>
      <c r="D76" s="268"/>
      <c r="E76" s="268"/>
      <c r="F76" s="268"/>
      <c r="G76" s="268"/>
      <c r="H76" s="268"/>
      <c r="I76" s="268"/>
      <c r="J76" s="269"/>
      <c r="K76" s="275"/>
    </row>
    <row r="77" spans="1:11" ht="15.75" customHeight="1" x14ac:dyDescent="0.35">
      <c r="A77" s="268"/>
      <c r="B77" s="273" t="str">
        <f>D77</f>
        <v>6M</v>
      </c>
      <c r="C77" s="274"/>
      <c r="D77" s="486" t="s">
        <v>447</v>
      </c>
      <c r="E77" s="487"/>
      <c r="F77" s="487"/>
      <c r="G77" s="487"/>
      <c r="H77" s="487"/>
      <c r="I77" s="487"/>
      <c r="J77" s="487"/>
      <c r="K77" s="275"/>
    </row>
    <row r="78" spans="1:11" ht="34" x14ac:dyDescent="0.35">
      <c r="A78" s="268"/>
      <c r="B78" s="276" t="s">
        <v>429</v>
      </c>
      <c r="C78" s="268"/>
      <c r="D78" s="277" t="s">
        <v>430</v>
      </c>
      <c r="E78" s="277" t="s">
        <v>231</v>
      </c>
      <c r="F78" s="278" t="s">
        <v>431</v>
      </c>
      <c r="G78" s="278" t="s">
        <v>432</v>
      </c>
      <c r="H78" s="278" t="s">
        <v>433</v>
      </c>
      <c r="I78" s="278" t="s">
        <v>434</v>
      </c>
      <c r="J78" s="278" t="s">
        <v>435</v>
      </c>
      <c r="K78" s="275"/>
    </row>
    <row r="79" spans="1:11" ht="15.75" customHeight="1" x14ac:dyDescent="0.35">
      <c r="A79" s="268" t="s">
        <v>436</v>
      </c>
      <c r="B79" s="281">
        <v>2.0104166666666666E-2</v>
      </c>
      <c r="C79" s="268"/>
      <c r="D79" s="277" t="str">
        <f>D77</f>
        <v>6M</v>
      </c>
      <c r="E79" s="277" t="s">
        <v>437</v>
      </c>
      <c r="F79" s="281">
        <f t="shared" ref="F79:J88" si="11">$B79*F$1</f>
        <v>2.4124999999999997E-2</v>
      </c>
      <c r="G79" s="281">
        <f t="shared" si="11"/>
        <v>2.7140625000000002E-2</v>
      </c>
      <c r="H79" s="281">
        <f t="shared" si="11"/>
        <v>3.0156249999999999E-2</v>
      </c>
      <c r="I79" s="281">
        <f t="shared" si="11"/>
        <v>3.3171874999999997E-2</v>
      </c>
      <c r="J79" s="281">
        <f t="shared" si="11"/>
        <v>3.7192708333333331E-2</v>
      </c>
      <c r="K79" s="275"/>
    </row>
    <row r="80" spans="1:11" ht="15.75" customHeight="1" x14ac:dyDescent="0.35">
      <c r="A80" s="268" t="s">
        <v>438</v>
      </c>
      <c r="B80" s="281">
        <v>2.0400794214546169E-2</v>
      </c>
      <c r="C80" s="268"/>
      <c r="D80" s="277" t="str">
        <f t="shared" ref="D80:D88" si="12">D79</f>
        <v>6M</v>
      </c>
      <c r="E80" s="277" t="s">
        <v>438</v>
      </c>
      <c r="F80" s="281">
        <f t="shared" si="11"/>
        <v>2.4480953057455401E-2</v>
      </c>
      <c r="G80" s="281">
        <f t="shared" si="11"/>
        <v>2.754107218963733E-2</v>
      </c>
      <c r="H80" s="281">
        <f t="shared" si="11"/>
        <v>3.0601191321819252E-2</v>
      </c>
      <c r="I80" s="281">
        <f t="shared" si="11"/>
        <v>3.3661310454001177E-2</v>
      </c>
      <c r="J80" s="281">
        <f t="shared" si="11"/>
        <v>3.7741469296910413E-2</v>
      </c>
      <c r="K80" s="275"/>
    </row>
    <row r="81" spans="1:11" ht="15.75" customHeight="1" x14ac:dyDescent="0.35">
      <c r="A81" s="268" t="s">
        <v>439</v>
      </c>
      <c r="B81" s="281">
        <v>2.0987750983053208E-2</v>
      </c>
      <c r="C81" s="268"/>
      <c r="D81" s="277" t="str">
        <f t="shared" si="12"/>
        <v>6M</v>
      </c>
      <c r="E81" s="277" t="s">
        <v>439</v>
      </c>
      <c r="F81" s="281">
        <f t="shared" si="11"/>
        <v>2.518530117966385E-2</v>
      </c>
      <c r="G81" s="281">
        <f t="shared" si="11"/>
        <v>2.8333463827121833E-2</v>
      </c>
      <c r="H81" s="281">
        <f t="shared" si="11"/>
        <v>3.1481626474579812E-2</v>
      </c>
      <c r="I81" s="281">
        <f t="shared" si="11"/>
        <v>3.4629789122037791E-2</v>
      </c>
      <c r="J81" s="281">
        <f t="shared" si="11"/>
        <v>3.8827339318648436E-2</v>
      </c>
      <c r="K81" s="275"/>
    </row>
    <row r="82" spans="1:11" ht="15.75" customHeight="1" x14ac:dyDescent="0.35">
      <c r="A82" s="268" t="s">
        <v>441</v>
      </c>
      <c r="B82" s="281">
        <v>2.1954970696370719E-2</v>
      </c>
      <c r="C82" s="268"/>
      <c r="D82" s="277" t="str">
        <f t="shared" si="12"/>
        <v>6M</v>
      </c>
      <c r="E82" s="277" t="s">
        <v>441</v>
      </c>
      <c r="F82" s="281">
        <f t="shared" si="11"/>
        <v>2.6345964835644862E-2</v>
      </c>
      <c r="G82" s="281">
        <f t="shared" si="11"/>
        <v>2.9639210440100473E-2</v>
      </c>
      <c r="H82" s="281">
        <f t="shared" si="11"/>
        <v>3.293245604455608E-2</v>
      </c>
      <c r="I82" s="281">
        <f t="shared" si="11"/>
        <v>3.6225701649011684E-2</v>
      </c>
      <c r="J82" s="281">
        <f t="shared" si="11"/>
        <v>4.0616695788285834E-2</v>
      </c>
      <c r="K82" s="275"/>
    </row>
    <row r="83" spans="1:11" ht="15.75" customHeight="1" x14ac:dyDescent="0.35">
      <c r="A83" s="268" t="s">
        <v>442</v>
      </c>
      <c r="B83" s="281">
        <v>2.3268711419753087E-2</v>
      </c>
      <c r="C83" s="268"/>
      <c r="D83" s="277" t="str">
        <f t="shared" si="12"/>
        <v>6M</v>
      </c>
      <c r="E83" s="277" t="s">
        <v>442</v>
      </c>
      <c r="F83" s="281">
        <f t="shared" si="11"/>
        <v>2.7922453703703703E-2</v>
      </c>
      <c r="G83" s="281">
        <f t="shared" si="11"/>
        <v>3.1412760416666671E-2</v>
      </c>
      <c r="H83" s="281">
        <f t="shared" si="11"/>
        <v>3.4903067129629629E-2</v>
      </c>
      <c r="I83" s="281">
        <f t="shared" si="11"/>
        <v>3.8393373842592594E-2</v>
      </c>
      <c r="J83" s="281">
        <f t="shared" si="11"/>
        <v>4.3047116126543217E-2</v>
      </c>
      <c r="K83" s="275"/>
    </row>
    <row r="84" spans="1:11" ht="15.75" customHeight="1" x14ac:dyDescent="0.35">
      <c r="A84" s="268" t="s">
        <v>443</v>
      </c>
      <c r="B84" s="281">
        <v>2.4774080920106797E-2</v>
      </c>
      <c r="C84" s="268"/>
      <c r="D84" s="277" t="str">
        <f t="shared" si="12"/>
        <v>6M</v>
      </c>
      <c r="E84" s="277" t="s">
        <v>443</v>
      </c>
      <c r="F84" s="281">
        <f t="shared" si="11"/>
        <v>2.9728897104128155E-2</v>
      </c>
      <c r="G84" s="281">
        <f t="shared" si="11"/>
        <v>3.3445009242144177E-2</v>
      </c>
      <c r="H84" s="281">
        <f t="shared" si="11"/>
        <v>3.7161121380160193E-2</v>
      </c>
      <c r="I84" s="281">
        <f t="shared" si="11"/>
        <v>4.0877233518176209E-2</v>
      </c>
      <c r="J84" s="281">
        <f t="shared" si="11"/>
        <v>4.5832049702197578E-2</v>
      </c>
      <c r="K84" s="275"/>
    </row>
    <row r="85" spans="1:11" ht="15.75" customHeight="1" x14ac:dyDescent="0.35">
      <c r="A85" s="268" t="s">
        <v>192</v>
      </c>
      <c r="B85" s="281">
        <v>2.64877031181379E-2</v>
      </c>
      <c r="C85" s="268"/>
      <c r="D85" s="277" t="str">
        <f t="shared" si="12"/>
        <v>6M</v>
      </c>
      <c r="E85" s="277" t="s">
        <v>192</v>
      </c>
      <c r="F85" s="281">
        <f t="shared" si="11"/>
        <v>3.178524374176548E-2</v>
      </c>
      <c r="G85" s="281">
        <f t="shared" si="11"/>
        <v>3.5758399209486168E-2</v>
      </c>
      <c r="H85" s="281">
        <f t="shared" si="11"/>
        <v>3.9731554677206848E-2</v>
      </c>
      <c r="I85" s="281">
        <f t="shared" si="11"/>
        <v>4.3704710144927536E-2</v>
      </c>
      <c r="J85" s="281">
        <f t="shared" si="11"/>
        <v>4.900225076855512E-2</v>
      </c>
      <c r="K85" s="275"/>
    </row>
    <row r="86" spans="1:11" ht="15.75" customHeight="1" x14ac:dyDescent="0.35">
      <c r="A86" s="268" t="s">
        <v>193</v>
      </c>
      <c r="B86" s="281">
        <v>2.845600377447511E-2</v>
      </c>
      <c r="C86" s="268"/>
      <c r="D86" s="277" t="str">
        <f t="shared" si="12"/>
        <v>6M</v>
      </c>
      <c r="E86" s="277" t="s">
        <v>193</v>
      </c>
      <c r="F86" s="281">
        <f t="shared" si="11"/>
        <v>3.4147204529370132E-2</v>
      </c>
      <c r="G86" s="281">
        <f t="shared" si="11"/>
        <v>3.84156050955414E-2</v>
      </c>
      <c r="H86" s="281">
        <f t="shared" si="11"/>
        <v>4.2684005661712668E-2</v>
      </c>
      <c r="I86" s="281">
        <f t="shared" si="11"/>
        <v>4.6952406227883929E-2</v>
      </c>
      <c r="J86" s="281">
        <f t="shared" si="11"/>
        <v>5.2643606982778958E-2</v>
      </c>
      <c r="K86" s="275"/>
    </row>
    <row r="87" spans="1:11" ht="15.75" customHeight="1" x14ac:dyDescent="0.35">
      <c r="A87" s="268" t="s">
        <v>194</v>
      </c>
      <c r="B87" s="281">
        <v>3.0740316004077471E-2</v>
      </c>
      <c r="C87" s="268"/>
      <c r="D87" s="277" t="str">
        <f t="shared" si="12"/>
        <v>6M</v>
      </c>
      <c r="E87" s="277" t="s">
        <v>194</v>
      </c>
      <c r="F87" s="281">
        <f t="shared" si="11"/>
        <v>3.6888379204892963E-2</v>
      </c>
      <c r="G87" s="281">
        <f t="shared" si="11"/>
        <v>4.149942660550459E-2</v>
      </c>
      <c r="H87" s="281">
        <f t="shared" si="11"/>
        <v>4.6110474006116203E-2</v>
      </c>
      <c r="I87" s="281">
        <f t="shared" si="11"/>
        <v>5.0721521406727824E-2</v>
      </c>
      <c r="J87" s="281">
        <f t="shared" si="11"/>
        <v>5.6869584607543322E-2</v>
      </c>
      <c r="K87" s="275"/>
    </row>
    <row r="88" spans="1:11" ht="15.75" customHeight="1" x14ac:dyDescent="0.35">
      <c r="A88" s="268" t="s">
        <v>195</v>
      </c>
      <c r="B88" s="285">
        <v>3.3427831908926654E-2</v>
      </c>
      <c r="C88" s="268"/>
      <c r="D88" s="286" t="str">
        <f t="shared" si="12"/>
        <v>6M</v>
      </c>
      <c r="E88" s="286" t="s">
        <v>195</v>
      </c>
      <c r="F88" s="285">
        <f t="shared" si="11"/>
        <v>4.0113398290711984E-2</v>
      </c>
      <c r="G88" s="285">
        <f t="shared" si="11"/>
        <v>4.5127573077050988E-2</v>
      </c>
      <c r="H88" s="285">
        <f t="shared" si="11"/>
        <v>5.0141747863389985E-2</v>
      </c>
      <c r="I88" s="285">
        <f t="shared" si="11"/>
        <v>5.5155922649728975E-2</v>
      </c>
      <c r="J88" s="285">
        <f t="shared" si="11"/>
        <v>6.1841489031514311E-2</v>
      </c>
      <c r="K88" s="275"/>
    </row>
    <row r="89" spans="1:11" ht="15.75" customHeight="1" x14ac:dyDescent="0.35">
      <c r="A89" s="287"/>
      <c r="B89" s="288"/>
      <c r="C89" s="287"/>
      <c r="D89" s="289"/>
      <c r="E89" s="289"/>
      <c r="F89" s="288"/>
      <c r="G89" s="288"/>
      <c r="H89" s="288"/>
      <c r="I89" s="288"/>
      <c r="J89" s="288"/>
      <c r="K89" s="275"/>
    </row>
    <row r="90" spans="1:11" ht="15.75" customHeight="1" x14ac:dyDescent="0.35">
      <c r="A90" s="268"/>
      <c r="B90" s="290" t="str">
        <f>D90</f>
        <v>10k</v>
      </c>
      <c r="C90" s="274"/>
      <c r="D90" s="486" t="s">
        <v>448</v>
      </c>
      <c r="E90" s="487"/>
      <c r="F90" s="487"/>
      <c r="G90" s="487"/>
      <c r="H90" s="487"/>
      <c r="I90" s="487"/>
      <c r="J90" s="487"/>
      <c r="K90" s="275"/>
    </row>
    <row r="91" spans="1:11" ht="34" x14ac:dyDescent="0.35">
      <c r="A91" s="268"/>
      <c r="B91" s="276" t="s">
        <v>429</v>
      </c>
      <c r="C91" s="268"/>
      <c r="D91" s="277" t="s">
        <v>430</v>
      </c>
      <c r="E91" s="277" t="s">
        <v>231</v>
      </c>
      <c r="F91" s="278" t="s">
        <v>431</v>
      </c>
      <c r="G91" s="278" t="s">
        <v>432</v>
      </c>
      <c r="H91" s="278" t="s">
        <v>433</v>
      </c>
      <c r="I91" s="278" t="s">
        <v>434</v>
      </c>
      <c r="J91" s="278" t="s">
        <v>435</v>
      </c>
      <c r="K91" s="275"/>
    </row>
    <row r="92" spans="1:11" ht="15.75" customHeight="1" x14ac:dyDescent="0.35">
      <c r="A92" s="268" t="s">
        <v>436</v>
      </c>
      <c r="B92" s="281">
        <v>2.0775462962962964E-2</v>
      </c>
      <c r="C92" s="268"/>
      <c r="D92" s="277" t="str">
        <f>D90</f>
        <v>10k</v>
      </c>
      <c r="E92" s="277" t="s">
        <v>437</v>
      </c>
      <c r="F92" s="281">
        <f t="shared" ref="F92:J103" si="13">$B92*F$1</f>
        <v>2.4930555555555556E-2</v>
      </c>
      <c r="G92" s="281">
        <f t="shared" si="13"/>
        <v>2.8046875000000002E-2</v>
      </c>
      <c r="H92" s="281">
        <f t="shared" si="13"/>
        <v>3.1163194444444445E-2</v>
      </c>
      <c r="I92" s="281">
        <f t="shared" si="13"/>
        <v>3.4279513888888891E-2</v>
      </c>
      <c r="J92" s="281">
        <f t="shared" si="13"/>
        <v>3.8434606481481483E-2</v>
      </c>
      <c r="K92" s="275"/>
    </row>
    <row r="93" spans="1:11" ht="15.75" customHeight="1" x14ac:dyDescent="0.35">
      <c r="A93" s="268" t="s">
        <v>438</v>
      </c>
      <c r="B93" s="281">
        <v>2.1081995172775113E-2</v>
      </c>
      <c r="C93" s="268"/>
      <c r="D93" s="277" t="str">
        <f t="shared" ref="D93:D103" si="14">D92</f>
        <v>10k</v>
      </c>
      <c r="E93" s="277" t="s">
        <v>438</v>
      </c>
      <c r="F93" s="281">
        <f t="shared" si="13"/>
        <v>2.5298394207330134E-2</v>
      </c>
      <c r="G93" s="281">
        <f t="shared" si="13"/>
        <v>2.8460693483246403E-2</v>
      </c>
      <c r="H93" s="281">
        <f t="shared" si="13"/>
        <v>3.1622992759162666E-2</v>
      </c>
      <c r="I93" s="281">
        <f t="shared" si="13"/>
        <v>3.4785292035078935E-2</v>
      </c>
      <c r="J93" s="281">
        <f t="shared" si="13"/>
        <v>3.9001691069633963E-2</v>
      </c>
      <c r="K93" s="275"/>
    </row>
    <row r="94" spans="1:11" ht="15.75" customHeight="1" x14ac:dyDescent="0.35">
      <c r="A94" s="268" t="s">
        <v>439</v>
      </c>
      <c r="B94" s="281">
        <v>2.2488425925925926E-2</v>
      </c>
      <c r="C94" s="268"/>
      <c r="D94" s="277" t="str">
        <f t="shared" si="14"/>
        <v>10k</v>
      </c>
      <c r="E94" s="277" t="s">
        <v>439</v>
      </c>
      <c r="F94" s="281">
        <f t="shared" si="13"/>
        <v>2.698611111111111E-2</v>
      </c>
      <c r="G94" s="281">
        <f t="shared" si="13"/>
        <v>3.0359375000000001E-2</v>
      </c>
      <c r="H94" s="281">
        <f t="shared" si="13"/>
        <v>3.3732638888888888E-2</v>
      </c>
      <c r="I94" s="281">
        <f t="shared" si="13"/>
        <v>3.7105902777777776E-2</v>
      </c>
      <c r="J94" s="281">
        <f t="shared" si="13"/>
        <v>4.1603587962962964E-2</v>
      </c>
      <c r="K94" s="275"/>
    </row>
    <row r="95" spans="1:11" ht="15.75" customHeight="1" x14ac:dyDescent="0.35">
      <c r="A95" s="268" t="s">
        <v>441</v>
      </c>
      <c r="B95" s="281">
        <v>2.3240740740740742E-2</v>
      </c>
      <c r="C95" s="268"/>
      <c r="D95" s="277" t="str">
        <f t="shared" si="14"/>
        <v>10k</v>
      </c>
      <c r="E95" s="277" t="s">
        <v>441</v>
      </c>
      <c r="F95" s="281">
        <f t="shared" si="13"/>
        <v>2.788888888888889E-2</v>
      </c>
      <c r="G95" s="281">
        <f t="shared" si="13"/>
        <v>3.1375000000000007E-2</v>
      </c>
      <c r="H95" s="281">
        <f t="shared" si="13"/>
        <v>3.4861111111111114E-2</v>
      </c>
      <c r="I95" s="281">
        <f t="shared" si="13"/>
        <v>3.834722222222222E-2</v>
      </c>
      <c r="J95" s="281">
        <f t="shared" si="13"/>
        <v>4.2995370370370378E-2</v>
      </c>
      <c r="K95" s="275"/>
    </row>
    <row r="96" spans="1:11" ht="15.75" customHeight="1" x14ac:dyDescent="0.35">
      <c r="A96" s="268" t="s">
        <v>442</v>
      </c>
      <c r="B96" s="281">
        <v>2.3773148148148151E-2</v>
      </c>
      <c r="C96" s="268"/>
      <c r="D96" s="277" t="str">
        <f t="shared" si="14"/>
        <v>10k</v>
      </c>
      <c r="E96" s="277" t="s">
        <v>442</v>
      </c>
      <c r="F96" s="281">
        <f t="shared" si="13"/>
        <v>2.852777777777778E-2</v>
      </c>
      <c r="G96" s="281">
        <f t="shared" si="13"/>
        <v>3.2093750000000004E-2</v>
      </c>
      <c r="H96" s="281">
        <f t="shared" si="13"/>
        <v>3.5659722222222225E-2</v>
      </c>
      <c r="I96" s="281">
        <f t="shared" si="13"/>
        <v>3.9225694444444445E-2</v>
      </c>
      <c r="J96" s="281">
        <f t="shared" si="13"/>
        <v>4.3980324074074081E-2</v>
      </c>
      <c r="K96" s="275"/>
    </row>
    <row r="97" spans="1:11" ht="15.75" customHeight="1" x14ac:dyDescent="0.35">
      <c r="A97" s="268" t="s">
        <v>443</v>
      </c>
      <c r="B97" s="281">
        <v>2.5185185185185185E-2</v>
      </c>
      <c r="C97" s="268"/>
      <c r="D97" s="277" t="str">
        <f t="shared" si="14"/>
        <v>10k</v>
      </c>
      <c r="E97" s="277" t="s">
        <v>443</v>
      </c>
      <c r="F97" s="281">
        <f t="shared" si="13"/>
        <v>3.022222222222222E-2</v>
      </c>
      <c r="G97" s="281">
        <f t="shared" si="13"/>
        <v>3.4000000000000002E-2</v>
      </c>
      <c r="H97" s="281">
        <f t="shared" si="13"/>
        <v>3.7777777777777778E-2</v>
      </c>
      <c r="I97" s="281">
        <f t="shared" si="13"/>
        <v>4.1555555555555554E-2</v>
      </c>
      <c r="J97" s="281">
        <f t="shared" si="13"/>
        <v>4.6592592592592595E-2</v>
      </c>
      <c r="K97" s="275"/>
    </row>
    <row r="98" spans="1:11" ht="15.75" customHeight="1" x14ac:dyDescent="0.35">
      <c r="A98" s="268" t="s">
        <v>192</v>
      </c>
      <c r="B98" s="281">
        <v>2.5497685185185189E-2</v>
      </c>
      <c r="C98" s="268"/>
      <c r="D98" s="277" t="str">
        <f t="shared" si="14"/>
        <v>10k</v>
      </c>
      <c r="E98" s="277" t="s">
        <v>192</v>
      </c>
      <c r="F98" s="281">
        <f t="shared" si="13"/>
        <v>3.0597222222222227E-2</v>
      </c>
      <c r="G98" s="281">
        <f t="shared" si="13"/>
        <v>3.4421875000000005E-2</v>
      </c>
      <c r="H98" s="281">
        <f t="shared" si="13"/>
        <v>3.8246527777777782E-2</v>
      </c>
      <c r="I98" s="281">
        <f t="shared" si="13"/>
        <v>4.207118055555556E-2</v>
      </c>
      <c r="J98" s="281">
        <f t="shared" si="13"/>
        <v>4.7170717592592601E-2</v>
      </c>
      <c r="K98" s="275"/>
    </row>
    <row r="99" spans="1:11" ht="15.75" customHeight="1" x14ac:dyDescent="0.35">
      <c r="A99" s="268" t="s">
        <v>193</v>
      </c>
      <c r="B99" s="281">
        <v>2.7974537037037034E-2</v>
      </c>
      <c r="C99" s="268"/>
      <c r="D99" s="277" t="str">
        <f t="shared" si="14"/>
        <v>10k</v>
      </c>
      <c r="E99" s="277" t="s">
        <v>193</v>
      </c>
      <c r="F99" s="281">
        <f t="shared" si="13"/>
        <v>3.3569444444444436E-2</v>
      </c>
      <c r="G99" s="281">
        <f t="shared" si="13"/>
        <v>3.7765624999999997E-2</v>
      </c>
      <c r="H99" s="281">
        <f t="shared" si="13"/>
        <v>4.1961805555555551E-2</v>
      </c>
      <c r="I99" s="281">
        <f t="shared" si="13"/>
        <v>4.6157986111111104E-2</v>
      </c>
      <c r="J99" s="281">
        <f t="shared" si="13"/>
        <v>5.1752893518518514E-2</v>
      </c>
      <c r="K99" s="275"/>
    </row>
    <row r="100" spans="1:11" ht="15.75" customHeight="1" x14ac:dyDescent="0.35">
      <c r="A100" s="268" t="s">
        <v>194</v>
      </c>
      <c r="B100" s="281">
        <v>3.0659722222222224E-2</v>
      </c>
      <c r="C100" s="268"/>
      <c r="D100" s="277" t="str">
        <f t="shared" si="14"/>
        <v>10k</v>
      </c>
      <c r="E100" s="277" t="s">
        <v>194</v>
      </c>
      <c r="F100" s="281">
        <f t="shared" si="13"/>
        <v>3.6791666666666667E-2</v>
      </c>
      <c r="G100" s="281">
        <f t="shared" si="13"/>
        <v>4.1390625000000007E-2</v>
      </c>
      <c r="H100" s="281">
        <f t="shared" si="13"/>
        <v>4.5989583333333334E-2</v>
      </c>
      <c r="I100" s="281">
        <f t="shared" si="13"/>
        <v>5.0588541666666667E-2</v>
      </c>
      <c r="J100" s="281">
        <f t="shared" si="13"/>
        <v>5.6720486111111114E-2</v>
      </c>
      <c r="K100" s="275"/>
    </row>
    <row r="101" spans="1:11" ht="15.75" customHeight="1" x14ac:dyDescent="0.35">
      <c r="A101" s="268" t="s">
        <v>195</v>
      </c>
      <c r="B101" s="281">
        <v>3.4386574074074076E-2</v>
      </c>
      <c r="C101" s="268"/>
      <c r="D101" s="277" t="str">
        <f t="shared" si="14"/>
        <v>10k</v>
      </c>
      <c r="E101" s="277" t="s">
        <v>195</v>
      </c>
      <c r="F101" s="281">
        <f t="shared" si="13"/>
        <v>4.1263888888888892E-2</v>
      </c>
      <c r="G101" s="281">
        <f t="shared" si="13"/>
        <v>4.6421875000000008E-2</v>
      </c>
      <c r="H101" s="281">
        <f t="shared" si="13"/>
        <v>5.1579861111111111E-2</v>
      </c>
      <c r="I101" s="281">
        <f t="shared" si="13"/>
        <v>5.6737847222222221E-2</v>
      </c>
      <c r="J101" s="281">
        <f t="shared" si="13"/>
        <v>6.3615162037037043E-2</v>
      </c>
      <c r="K101" s="275"/>
    </row>
    <row r="102" spans="1:11" ht="15.75" customHeight="1" x14ac:dyDescent="0.35">
      <c r="A102" s="268" t="s">
        <v>196</v>
      </c>
      <c r="B102" s="281">
        <v>3.7696759259259256E-2</v>
      </c>
      <c r="C102" s="268"/>
      <c r="D102" s="277" t="str">
        <f t="shared" si="14"/>
        <v>10k</v>
      </c>
      <c r="E102" s="277" t="s">
        <v>196</v>
      </c>
      <c r="F102" s="281">
        <f t="shared" si="13"/>
        <v>4.5236111111111109E-2</v>
      </c>
      <c r="G102" s="281">
        <f t="shared" si="13"/>
        <v>5.0890625000000002E-2</v>
      </c>
      <c r="H102" s="281">
        <f t="shared" si="13"/>
        <v>5.6545138888888888E-2</v>
      </c>
      <c r="I102" s="281">
        <f t="shared" si="13"/>
        <v>6.2199652777777767E-2</v>
      </c>
      <c r="J102" s="281">
        <f t="shared" si="13"/>
        <v>6.9739004629629633E-2</v>
      </c>
      <c r="K102" s="275"/>
    </row>
    <row r="103" spans="1:11" ht="15.75" customHeight="1" x14ac:dyDescent="0.35">
      <c r="A103" s="268" t="s">
        <v>444</v>
      </c>
      <c r="B103" s="281">
        <v>4.1562500000000002E-2</v>
      </c>
      <c r="C103" s="268"/>
      <c r="D103" s="277" t="str">
        <f t="shared" si="14"/>
        <v>10k</v>
      </c>
      <c r="E103" s="277" t="s">
        <v>444</v>
      </c>
      <c r="F103" s="281">
        <f t="shared" si="13"/>
        <v>4.9875000000000003E-2</v>
      </c>
      <c r="G103" s="281">
        <f t="shared" si="13"/>
        <v>5.610937500000001E-2</v>
      </c>
      <c r="H103" s="281">
        <f t="shared" si="13"/>
        <v>6.2343750000000003E-2</v>
      </c>
      <c r="I103" s="281">
        <f t="shared" si="13"/>
        <v>6.8578125000000004E-2</v>
      </c>
      <c r="J103" s="281">
        <f t="shared" si="13"/>
        <v>7.6890625000000004E-2</v>
      </c>
      <c r="K103" s="275"/>
    </row>
    <row r="104" spans="1:11" ht="15.75" customHeight="1" x14ac:dyDescent="0.35">
      <c r="A104" s="268"/>
      <c r="B104" s="269"/>
      <c r="C104" s="268"/>
      <c r="D104" s="268"/>
      <c r="E104" s="268"/>
      <c r="F104" s="268"/>
      <c r="G104" s="268"/>
      <c r="H104" s="268"/>
      <c r="I104" s="268"/>
      <c r="J104" s="269"/>
      <c r="K104" s="275"/>
    </row>
    <row r="105" spans="1:11" ht="15.75" customHeight="1" x14ac:dyDescent="0.35">
      <c r="A105" s="268"/>
      <c r="B105" s="273" t="str">
        <f>D105</f>
        <v>7M</v>
      </c>
      <c r="C105" s="274"/>
      <c r="D105" s="486" t="s">
        <v>449</v>
      </c>
      <c r="E105" s="487"/>
      <c r="F105" s="487"/>
      <c r="G105" s="487"/>
      <c r="H105" s="487"/>
      <c r="I105" s="487"/>
      <c r="J105" s="487"/>
      <c r="K105" s="275"/>
    </row>
    <row r="106" spans="1:11" ht="34" x14ac:dyDescent="0.35">
      <c r="A106" s="268"/>
      <c r="B106" s="276" t="s">
        <v>429</v>
      </c>
      <c r="C106" s="268"/>
      <c r="D106" s="277" t="s">
        <v>430</v>
      </c>
      <c r="E106" s="277" t="s">
        <v>231</v>
      </c>
      <c r="F106" s="278" t="s">
        <v>431</v>
      </c>
      <c r="G106" s="278" t="s">
        <v>432</v>
      </c>
      <c r="H106" s="278" t="s">
        <v>433</v>
      </c>
      <c r="I106" s="278" t="s">
        <v>434</v>
      </c>
      <c r="J106" s="278" t="s">
        <v>435</v>
      </c>
      <c r="K106" s="275"/>
    </row>
    <row r="107" spans="1:11" ht="15.75" customHeight="1" x14ac:dyDescent="0.35">
      <c r="A107" s="268" t="s">
        <v>436</v>
      </c>
      <c r="B107" s="281">
        <v>2.3460648148148147E-2</v>
      </c>
      <c r="C107" s="268"/>
      <c r="D107" s="277" t="str">
        <f>D105</f>
        <v>7M</v>
      </c>
      <c r="E107" s="277" t="s">
        <v>437</v>
      </c>
      <c r="F107" s="281">
        <f t="shared" ref="F107:J116" si="15">$B107*F$1</f>
        <v>2.8152777777777777E-2</v>
      </c>
      <c r="G107" s="281">
        <f t="shared" si="15"/>
        <v>3.1671875000000002E-2</v>
      </c>
      <c r="H107" s="281">
        <f t="shared" si="15"/>
        <v>3.5190972222222221E-2</v>
      </c>
      <c r="I107" s="281">
        <f t="shared" si="15"/>
        <v>3.8710069444444439E-2</v>
      </c>
      <c r="J107" s="281">
        <f t="shared" si="15"/>
        <v>4.3402199074074076E-2</v>
      </c>
      <c r="K107" s="275"/>
    </row>
    <row r="108" spans="1:11" ht="15.75" customHeight="1" x14ac:dyDescent="0.35">
      <c r="A108" s="268" t="s">
        <v>438</v>
      </c>
      <c r="B108" s="281">
        <v>2.3896033885542737E-2</v>
      </c>
      <c r="C108" s="268"/>
      <c r="D108" s="277" t="str">
        <f t="shared" ref="D108:D116" si="16">D107</f>
        <v>7M</v>
      </c>
      <c r="E108" s="277" t="s">
        <v>438</v>
      </c>
      <c r="F108" s="281">
        <f t="shared" si="15"/>
        <v>2.8675240662651282E-2</v>
      </c>
      <c r="G108" s="281">
        <f t="shared" si="15"/>
        <v>3.22596457454827E-2</v>
      </c>
      <c r="H108" s="281">
        <f t="shared" si="15"/>
        <v>3.5844050828314107E-2</v>
      </c>
      <c r="I108" s="281">
        <f t="shared" si="15"/>
        <v>3.9428455911145514E-2</v>
      </c>
      <c r="J108" s="281">
        <f t="shared" si="15"/>
        <v>4.4207662688254067E-2</v>
      </c>
      <c r="K108" s="275"/>
    </row>
    <row r="109" spans="1:11" ht="15.75" customHeight="1" x14ac:dyDescent="0.35">
      <c r="A109" s="268" t="s">
        <v>439</v>
      </c>
      <c r="B109" s="281">
        <v>2.4624397157827053E-2</v>
      </c>
      <c r="C109" s="268"/>
      <c r="D109" s="277" t="str">
        <f t="shared" si="16"/>
        <v>7M</v>
      </c>
      <c r="E109" s="277" t="s">
        <v>439</v>
      </c>
      <c r="F109" s="281">
        <f t="shared" si="15"/>
        <v>2.9549276589392461E-2</v>
      </c>
      <c r="G109" s="281">
        <f t="shared" si="15"/>
        <v>3.3242936163066526E-2</v>
      </c>
      <c r="H109" s="281">
        <f t="shared" si="15"/>
        <v>3.6936595736740581E-2</v>
      </c>
      <c r="I109" s="281">
        <f t="shared" si="15"/>
        <v>4.0630255310414636E-2</v>
      </c>
      <c r="J109" s="281">
        <f t="shared" si="15"/>
        <v>4.5555134741980051E-2</v>
      </c>
      <c r="K109" s="275"/>
    </row>
    <row r="110" spans="1:11" ht="15.75" customHeight="1" x14ac:dyDescent="0.35">
      <c r="A110" s="268" t="s">
        <v>441</v>
      </c>
      <c r="B110" s="281">
        <v>2.5780932030932027E-2</v>
      </c>
      <c r="C110" s="268"/>
      <c r="D110" s="277" t="str">
        <f t="shared" si="16"/>
        <v>7M</v>
      </c>
      <c r="E110" s="277" t="s">
        <v>441</v>
      </c>
      <c r="F110" s="281">
        <f t="shared" si="15"/>
        <v>3.0937118437118431E-2</v>
      </c>
      <c r="G110" s="281">
        <f t="shared" si="15"/>
        <v>3.4804258241758236E-2</v>
      </c>
      <c r="H110" s="281">
        <f t="shared" si="15"/>
        <v>3.8671398046398041E-2</v>
      </c>
      <c r="I110" s="281">
        <f t="shared" si="15"/>
        <v>4.2538537851037846E-2</v>
      </c>
      <c r="J110" s="281">
        <f t="shared" si="15"/>
        <v>4.769472425722425E-2</v>
      </c>
      <c r="K110" s="275"/>
    </row>
    <row r="111" spans="1:11" ht="15.75" customHeight="1" x14ac:dyDescent="0.35">
      <c r="A111" s="268" t="s">
        <v>442</v>
      </c>
      <c r="B111" s="281">
        <v>2.7333855467957763E-2</v>
      </c>
      <c r="C111" s="268"/>
      <c r="D111" s="277" t="str">
        <f t="shared" si="16"/>
        <v>7M</v>
      </c>
      <c r="E111" s="277" t="s">
        <v>442</v>
      </c>
      <c r="F111" s="281">
        <f t="shared" si="15"/>
        <v>3.2800626561549313E-2</v>
      </c>
      <c r="G111" s="281">
        <f t="shared" si="15"/>
        <v>3.6900704881742984E-2</v>
      </c>
      <c r="H111" s="281">
        <f t="shared" si="15"/>
        <v>4.1000783201936647E-2</v>
      </c>
      <c r="I111" s="281">
        <f t="shared" si="15"/>
        <v>4.510086152213031E-2</v>
      </c>
      <c r="J111" s="281">
        <f t="shared" si="15"/>
        <v>5.0567632615721864E-2</v>
      </c>
      <c r="K111" s="275"/>
    </row>
    <row r="112" spans="1:11" ht="15.75" customHeight="1" x14ac:dyDescent="0.35">
      <c r="A112" s="268" t="s">
        <v>443</v>
      </c>
      <c r="B112" s="281">
        <v>2.9114728404254341E-2</v>
      </c>
      <c r="C112" s="268"/>
      <c r="D112" s="277" t="str">
        <f t="shared" si="16"/>
        <v>7M</v>
      </c>
      <c r="E112" s="277" t="s">
        <v>443</v>
      </c>
      <c r="F112" s="281">
        <f t="shared" si="15"/>
        <v>3.4937674085105209E-2</v>
      </c>
      <c r="G112" s="281">
        <f t="shared" si="15"/>
        <v>3.9304883345743363E-2</v>
      </c>
      <c r="H112" s="281">
        <f t="shared" si="15"/>
        <v>4.367209260638151E-2</v>
      </c>
      <c r="I112" s="281">
        <f t="shared" si="15"/>
        <v>4.8039301867019664E-2</v>
      </c>
      <c r="J112" s="281">
        <f t="shared" si="15"/>
        <v>5.3862247547870536E-2</v>
      </c>
      <c r="K112" s="275"/>
    </row>
    <row r="113" spans="1:11" ht="15.75" customHeight="1" x14ac:dyDescent="0.35">
      <c r="A113" s="268" t="s">
        <v>192</v>
      </c>
      <c r="B113" s="281">
        <v>3.1143831339636465E-2</v>
      </c>
      <c r="C113" s="268"/>
      <c r="D113" s="277" t="str">
        <f t="shared" si="16"/>
        <v>7M</v>
      </c>
      <c r="E113" s="277" t="s">
        <v>192</v>
      </c>
      <c r="F113" s="281">
        <f t="shared" si="15"/>
        <v>3.7372597607563757E-2</v>
      </c>
      <c r="G113" s="281">
        <f t="shared" si="15"/>
        <v>4.204417230850923E-2</v>
      </c>
      <c r="H113" s="281">
        <f t="shared" si="15"/>
        <v>4.6715747009454696E-2</v>
      </c>
      <c r="I113" s="281">
        <f t="shared" si="15"/>
        <v>5.1387321710400162E-2</v>
      </c>
      <c r="J113" s="281">
        <f t="shared" si="15"/>
        <v>5.7616087978327464E-2</v>
      </c>
      <c r="K113" s="275"/>
    </row>
    <row r="114" spans="1:11" ht="15.75" customHeight="1" x14ac:dyDescent="0.35">
      <c r="A114" s="268" t="s">
        <v>193</v>
      </c>
      <c r="B114" s="281">
        <v>3.3476952266193134E-2</v>
      </c>
      <c r="C114" s="268"/>
      <c r="D114" s="277" t="str">
        <f t="shared" si="16"/>
        <v>7M</v>
      </c>
      <c r="E114" s="277" t="s">
        <v>193</v>
      </c>
      <c r="F114" s="281">
        <f t="shared" si="15"/>
        <v>4.0172342719431757E-2</v>
      </c>
      <c r="G114" s="281">
        <f t="shared" si="15"/>
        <v>4.5193885559360734E-2</v>
      </c>
      <c r="H114" s="281">
        <f t="shared" si="15"/>
        <v>5.0215428399289705E-2</v>
      </c>
      <c r="I114" s="281">
        <f t="shared" si="15"/>
        <v>5.5236971239218668E-2</v>
      </c>
      <c r="J114" s="281">
        <f t="shared" si="15"/>
        <v>6.1932361692457298E-2</v>
      </c>
      <c r="K114" s="275"/>
    </row>
    <row r="115" spans="1:11" ht="15.75" customHeight="1" x14ac:dyDescent="0.35">
      <c r="A115" s="268" t="s">
        <v>194</v>
      </c>
      <c r="B115" s="281">
        <v>3.6187950251655325E-2</v>
      </c>
      <c r="C115" s="268"/>
      <c r="D115" s="277" t="str">
        <f t="shared" si="16"/>
        <v>7M</v>
      </c>
      <c r="E115" s="277" t="s">
        <v>194</v>
      </c>
      <c r="F115" s="281">
        <f t="shared" si="15"/>
        <v>4.3425540301986386E-2</v>
      </c>
      <c r="G115" s="281">
        <f t="shared" si="15"/>
        <v>4.8853732839734695E-2</v>
      </c>
      <c r="H115" s="281">
        <f t="shared" si="15"/>
        <v>5.4281925377482984E-2</v>
      </c>
      <c r="I115" s="281">
        <f t="shared" si="15"/>
        <v>5.971011791523128E-2</v>
      </c>
      <c r="J115" s="281">
        <f t="shared" si="15"/>
        <v>6.6947707965562361E-2</v>
      </c>
      <c r="K115" s="275"/>
    </row>
    <row r="116" spans="1:11" ht="15.75" customHeight="1" x14ac:dyDescent="0.35">
      <c r="A116" s="268" t="s">
        <v>195</v>
      </c>
      <c r="B116" s="281">
        <v>3.9449551283248944E-2</v>
      </c>
      <c r="C116" s="268"/>
      <c r="D116" s="277" t="str">
        <f t="shared" si="16"/>
        <v>7M</v>
      </c>
      <c r="E116" s="277" t="s">
        <v>195</v>
      </c>
      <c r="F116" s="281">
        <f t="shared" si="15"/>
        <v>4.7339461539898729E-2</v>
      </c>
      <c r="G116" s="281">
        <f t="shared" si="15"/>
        <v>5.3256894232386082E-2</v>
      </c>
      <c r="H116" s="281">
        <f t="shared" si="15"/>
        <v>5.9174326924873413E-2</v>
      </c>
      <c r="I116" s="281">
        <f t="shared" si="15"/>
        <v>6.5091759617360759E-2</v>
      </c>
      <c r="J116" s="281">
        <f t="shared" si="15"/>
        <v>7.2981669874010557E-2</v>
      </c>
      <c r="K116" s="275"/>
    </row>
    <row r="117" spans="1:11" ht="15.75" customHeight="1" x14ac:dyDescent="0.35">
      <c r="A117" s="268"/>
      <c r="B117" s="291"/>
      <c r="C117" s="268"/>
      <c r="D117" s="269"/>
      <c r="E117" s="269"/>
      <c r="F117" s="291"/>
      <c r="G117" s="291"/>
      <c r="H117" s="291"/>
      <c r="I117" s="291"/>
      <c r="J117" s="291"/>
      <c r="K117" s="275"/>
    </row>
    <row r="118" spans="1:11" ht="15.75" customHeight="1" x14ac:dyDescent="0.35">
      <c r="A118" s="268"/>
      <c r="B118" s="291"/>
      <c r="C118" s="268"/>
      <c r="D118" s="269"/>
      <c r="E118" s="269"/>
      <c r="F118" s="291"/>
      <c r="G118" s="291"/>
      <c r="H118" s="291"/>
      <c r="I118" s="291"/>
      <c r="J118" s="291"/>
      <c r="K118" s="275"/>
    </row>
    <row r="119" spans="1:11" ht="15.75" customHeight="1" x14ac:dyDescent="0.35">
      <c r="A119" s="268"/>
      <c r="B119" s="291"/>
      <c r="C119" s="268"/>
      <c r="D119" s="269"/>
      <c r="E119" s="269"/>
      <c r="F119" s="291"/>
      <c r="G119" s="291"/>
      <c r="H119" s="291"/>
      <c r="I119" s="291"/>
      <c r="J119" s="291"/>
      <c r="K119" s="275"/>
    </row>
    <row r="120" spans="1:11" ht="15.75" customHeight="1" x14ac:dyDescent="0.35">
      <c r="A120" s="268"/>
      <c r="B120" s="291"/>
      <c r="C120" s="268"/>
      <c r="D120" s="269"/>
      <c r="E120" s="269"/>
      <c r="F120" s="291"/>
      <c r="G120" s="291"/>
      <c r="H120" s="291"/>
      <c r="I120" s="291"/>
      <c r="J120" s="291"/>
      <c r="K120" s="275"/>
    </row>
    <row r="121" spans="1:11" ht="15.75" customHeight="1" x14ac:dyDescent="0.35">
      <c r="A121" s="268"/>
      <c r="B121" s="291"/>
      <c r="C121" s="268"/>
      <c r="D121" s="269"/>
      <c r="E121" s="269"/>
      <c r="F121" s="291"/>
      <c r="G121" s="291"/>
      <c r="H121" s="291"/>
      <c r="I121" s="291"/>
      <c r="J121" s="291"/>
      <c r="K121" s="275"/>
    </row>
    <row r="122" spans="1:11" ht="15.75" customHeight="1" x14ac:dyDescent="0.35">
      <c r="A122" s="268"/>
      <c r="B122" s="291"/>
      <c r="C122" s="268"/>
      <c r="D122" s="269"/>
      <c r="E122" s="269"/>
      <c r="F122" s="291"/>
      <c r="G122" s="291"/>
      <c r="H122" s="291"/>
      <c r="I122" s="291"/>
      <c r="J122" s="291"/>
      <c r="K122" s="275"/>
    </row>
    <row r="123" spans="1:11" ht="15.75" customHeight="1" x14ac:dyDescent="0.35">
      <c r="A123" s="268"/>
      <c r="B123" s="291"/>
      <c r="C123" s="268"/>
      <c r="D123" s="269"/>
      <c r="E123" s="269"/>
      <c r="F123" s="291"/>
      <c r="G123" s="291"/>
      <c r="H123" s="291"/>
      <c r="I123" s="291"/>
      <c r="J123" s="291"/>
      <c r="K123" s="275"/>
    </row>
    <row r="124" spans="1:11" ht="15.75" customHeight="1" x14ac:dyDescent="0.35">
      <c r="A124" s="268"/>
      <c r="B124" s="291"/>
      <c r="C124" s="268"/>
      <c r="D124" s="269"/>
      <c r="E124" s="269"/>
      <c r="F124" s="291"/>
      <c r="G124" s="291"/>
      <c r="H124" s="291"/>
      <c r="I124" s="291"/>
      <c r="J124" s="291"/>
      <c r="K124" s="275"/>
    </row>
    <row r="125" spans="1:11" ht="15.75" customHeight="1" x14ac:dyDescent="0.35">
      <c r="A125" s="268"/>
      <c r="B125" s="291"/>
      <c r="C125" s="268"/>
      <c r="D125" s="269"/>
      <c r="E125" s="269"/>
      <c r="F125" s="291"/>
      <c r="G125" s="291"/>
      <c r="H125" s="291"/>
      <c r="I125" s="291"/>
      <c r="J125" s="291"/>
      <c r="K125" s="275"/>
    </row>
    <row r="126" spans="1:11" ht="15.75" customHeight="1" x14ac:dyDescent="0.35">
      <c r="A126" s="268"/>
      <c r="B126" s="291"/>
      <c r="C126" s="268"/>
      <c r="D126" s="269"/>
      <c r="E126" s="269"/>
      <c r="F126" s="291"/>
      <c r="G126" s="291"/>
      <c r="H126" s="291"/>
      <c r="I126" s="291"/>
      <c r="J126" s="291"/>
      <c r="K126" s="275"/>
    </row>
    <row r="127" spans="1:11" ht="15.75" customHeight="1" x14ac:dyDescent="0.35">
      <c r="A127" s="268"/>
      <c r="B127" s="291"/>
      <c r="C127" s="268"/>
      <c r="D127" s="269"/>
      <c r="E127" s="269"/>
      <c r="F127" s="291"/>
      <c r="G127" s="291"/>
      <c r="H127" s="291"/>
      <c r="I127" s="291"/>
      <c r="J127" s="291"/>
      <c r="K127" s="275"/>
    </row>
    <row r="128" spans="1:11" ht="15.75" customHeight="1" x14ac:dyDescent="0.35">
      <c r="A128" s="268"/>
      <c r="B128" s="291"/>
      <c r="C128" s="268"/>
      <c r="D128" s="269"/>
      <c r="E128" s="269"/>
      <c r="F128" s="291"/>
      <c r="G128" s="291"/>
      <c r="H128" s="291"/>
      <c r="I128" s="291"/>
      <c r="J128" s="291"/>
      <c r="K128" s="275"/>
    </row>
    <row r="129" spans="1:11" ht="15.75" customHeight="1" x14ac:dyDescent="0.35">
      <c r="A129" s="268"/>
      <c r="B129" s="291"/>
      <c r="C129" s="268"/>
      <c r="D129" s="269"/>
      <c r="E129" s="269"/>
      <c r="F129" s="291"/>
      <c r="G129" s="291"/>
      <c r="H129" s="291"/>
      <c r="I129" s="291"/>
      <c r="J129" s="291"/>
      <c r="K129" s="275"/>
    </row>
    <row r="130" spans="1:11" ht="15.75" customHeight="1" x14ac:dyDescent="0.35">
      <c r="A130" s="268"/>
      <c r="B130" s="291"/>
      <c r="C130" s="268"/>
      <c r="D130" s="269"/>
      <c r="E130" s="269"/>
      <c r="F130" s="291"/>
      <c r="G130" s="291"/>
      <c r="H130" s="291"/>
      <c r="I130" s="291"/>
      <c r="J130" s="291"/>
      <c r="K130" s="275"/>
    </row>
    <row r="131" spans="1:11" ht="15.75" customHeight="1" x14ac:dyDescent="0.35">
      <c r="A131" s="268"/>
      <c r="B131" s="269"/>
      <c r="C131" s="268"/>
      <c r="D131" s="268"/>
      <c r="E131" s="268"/>
      <c r="F131" s="268"/>
      <c r="G131" s="268"/>
      <c r="H131" s="268"/>
      <c r="I131" s="268"/>
      <c r="J131" s="269"/>
      <c r="K131" s="275"/>
    </row>
    <row r="132" spans="1:11" ht="15.75" customHeight="1" x14ac:dyDescent="0.35">
      <c r="A132" s="268"/>
      <c r="B132" s="273" t="str">
        <f>D132</f>
        <v>8M</v>
      </c>
      <c r="C132" s="274"/>
      <c r="D132" s="486" t="s">
        <v>450</v>
      </c>
      <c r="E132" s="487"/>
      <c r="F132" s="487"/>
      <c r="G132" s="487"/>
      <c r="H132" s="487"/>
      <c r="I132" s="487"/>
      <c r="J132" s="487"/>
      <c r="K132" s="275"/>
    </row>
    <row r="133" spans="1:11" ht="34" x14ac:dyDescent="0.35">
      <c r="A133" s="268"/>
      <c r="B133" s="276" t="s">
        <v>429</v>
      </c>
      <c r="C133" s="268"/>
      <c r="D133" s="277" t="s">
        <v>430</v>
      </c>
      <c r="E133" s="277" t="s">
        <v>231</v>
      </c>
      <c r="F133" s="278" t="s">
        <v>431</v>
      </c>
      <c r="G133" s="278" t="s">
        <v>432</v>
      </c>
      <c r="H133" s="278" t="s">
        <v>433</v>
      </c>
      <c r="I133" s="278" t="s">
        <v>434</v>
      </c>
      <c r="J133" s="278" t="s">
        <v>435</v>
      </c>
      <c r="K133" s="275"/>
    </row>
    <row r="134" spans="1:11" ht="15.75" customHeight="1" x14ac:dyDescent="0.35">
      <c r="A134" s="268" t="s">
        <v>436</v>
      </c>
      <c r="B134" s="281">
        <v>2.6805555555555555E-2</v>
      </c>
      <c r="C134" s="268"/>
      <c r="D134" s="277" t="str">
        <f>D132</f>
        <v>8M</v>
      </c>
      <c r="E134" s="277" t="s">
        <v>437</v>
      </c>
      <c r="F134" s="281">
        <f t="shared" ref="F134:J145" si="17">$B134*F$1</f>
        <v>3.2166666666666663E-2</v>
      </c>
      <c r="G134" s="281">
        <f t="shared" si="17"/>
        <v>3.6187500000000004E-2</v>
      </c>
      <c r="H134" s="281">
        <f t="shared" si="17"/>
        <v>4.0208333333333332E-2</v>
      </c>
      <c r="I134" s="281">
        <f t="shared" si="17"/>
        <v>4.422916666666666E-2</v>
      </c>
      <c r="J134" s="281">
        <f t="shared" si="17"/>
        <v>4.9590277777777782E-2</v>
      </c>
      <c r="K134" s="275"/>
    </row>
    <row r="135" spans="1:11" ht="15.75" customHeight="1" x14ac:dyDescent="0.35">
      <c r="A135" s="268" t="s">
        <v>438</v>
      </c>
      <c r="B135" s="281">
        <v>2.730301651648593E-2</v>
      </c>
      <c r="C135" s="268"/>
      <c r="D135" s="277" t="str">
        <f t="shared" ref="D135:D143" si="18">D134</f>
        <v>8M</v>
      </c>
      <c r="E135" s="277" t="s">
        <v>438</v>
      </c>
      <c r="F135" s="281">
        <f t="shared" si="17"/>
        <v>3.2763619819783117E-2</v>
      </c>
      <c r="G135" s="281">
        <f t="shared" si="17"/>
        <v>3.6859072297256004E-2</v>
      </c>
      <c r="H135" s="281">
        <f t="shared" si="17"/>
        <v>4.0954524774728898E-2</v>
      </c>
      <c r="I135" s="281">
        <f t="shared" si="17"/>
        <v>4.5049977252201785E-2</v>
      </c>
      <c r="J135" s="281">
        <f t="shared" si="17"/>
        <v>5.0510580555498973E-2</v>
      </c>
      <c r="K135" s="275"/>
    </row>
    <row r="136" spans="1:11" ht="15.75" customHeight="1" x14ac:dyDescent="0.35">
      <c r="A136" s="268" t="s">
        <v>439</v>
      </c>
      <c r="B136" s="281">
        <v>2.8135226352998251E-2</v>
      </c>
      <c r="C136" s="268"/>
      <c r="D136" s="277" t="str">
        <f t="shared" si="18"/>
        <v>8M</v>
      </c>
      <c r="E136" s="277" t="s">
        <v>439</v>
      </c>
      <c r="F136" s="281">
        <f t="shared" si="17"/>
        <v>3.3762271623597899E-2</v>
      </c>
      <c r="G136" s="281">
        <f t="shared" si="17"/>
        <v>3.7982555576547644E-2</v>
      </c>
      <c r="H136" s="281">
        <f t="shared" si="17"/>
        <v>4.2202839529497375E-2</v>
      </c>
      <c r="I136" s="281">
        <f t="shared" si="17"/>
        <v>4.6423123482447114E-2</v>
      </c>
      <c r="J136" s="281">
        <f t="shared" si="17"/>
        <v>5.2050168753046765E-2</v>
      </c>
      <c r="K136" s="275"/>
    </row>
    <row r="137" spans="1:11" ht="15.75" customHeight="1" x14ac:dyDescent="0.35">
      <c r="A137" s="268" t="s">
        <v>440</v>
      </c>
      <c r="B137" s="281">
        <v>2.9456654456654456E-2</v>
      </c>
      <c r="C137" s="268"/>
      <c r="D137" s="277" t="str">
        <f t="shared" si="18"/>
        <v>8M</v>
      </c>
      <c r="E137" s="277" t="s">
        <v>441</v>
      </c>
      <c r="F137" s="281">
        <f t="shared" si="17"/>
        <v>3.5347985347985347E-2</v>
      </c>
      <c r="G137" s="281">
        <f t="shared" si="17"/>
        <v>3.9766483516483521E-2</v>
      </c>
      <c r="H137" s="281">
        <f t="shared" si="17"/>
        <v>4.4184981684981681E-2</v>
      </c>
      <c r="I137" s="281">
        <f t="shared" si="17"/>
        <v>4.8603479853479847E-2</v>
      </c>
      <c r="J137" s="281">
        <f t="shared" si="17"/>
        <v>5.4494810744810745E-2</v>
      </c>
      <c r="K137" s="275"/>
    </row>
    <row r="138" spans="1:11" ht="15.75" customHeight="1" x14ac:dyDescent="0.35">
      <c r="A138" s="268" t="s">
        <v>442</v>
      </c>
      <c r="B138" s="281">
        <v>3.1230986316620711E-2</v>
      </c>
      <c r="C138" s="268"/>
      <c r="D138" s="277" t="str">
        <f t="shared" si="18"/>
        <v>8M</v>
      </c>
      <c r="E138" s="277" t="s">
        <v>442</v>
      </c>
      <c r="F138" s="281">
        <f t="shared" si="17"/>
        <v>3.7477183579944853E-2</v>
      </c>
      <c r="G138" s="281">
        <f t="shared" si="17"/>
        <v>4.2161831527437965E-2</v>
      </c>
      <c r="H138" s="281">
        <f t="shared" si="17"/>
        <v>4.6846479474931063E-2</v>
      </c>
      <c r="I138" s="281">
        <f t="shared" si="17"/>
        <v>5.1531127422424168E-2</v>
      </c>
      <c r="J138" s="281">
        <f t="shared" si="17"/>
        <v>5.7777324685748317E-2</v>
      </c>
      <c r="K138" s="275"/>
    </row>
    <row r="139" spans="1:11" ht="15.75" customHeight="1" x14ac:dyDescent="0.35">
      <c r="A139" s="268" t="s">
        <v>443</v>
      </c>
      <c r="B139" s="281">
        <v>3.3265767629133226E-2</v>
      </c>
      <c r="C139" s="268"/>
      <c r="D139" s="277" t="str">
        <f t="shared" si="18"/>
        <v>8M</v>
      </c>
      <c r="E139" s="277" t="s">
        <v>443</v>
      </c>
      <c r="F139" s="281">
        <f t="shared" si="17"/>
        <v>3.9918921154959867E-2</v>
      </c>
      <c r="G139" s="281">
        <f t="shared" si="17"/>
        <v>4.4908786299329859E-2</v>
      </c>
      <c r="H139" s="281">
        <f t="shared" si="17"/>
        <v>4.9898651443699843E-2</v>
      </c>
      <c r="I139" s="281">
        <f t="shared" si="17"/>
        <v>5.488851658806982E-2</v>
      </c>
      <c r="J139" s="281">
        <f t="shared" si="17"/>
        <v>6.1541670113896468E-2</v>
      </c>
      <c r="K139" s="275"/>
    </row>
    <row r="140" spans="1:11" ht="15.75" customHeight="1" x14ac:dyDescent="0.35">
      <c r="A140" s="268" t="s">
        <v>192</v>
      </c>
      <c r="B140" s="281">
        <v>3.5584170391020249E-2</v>
      </c>
      <c r="C140" s="268"/>
      <c r="D140" s="277" t="str">
        <f t="shared" si="18"/>
        <v>8M</v>
      </c>
      <c r="E140" s="277" t="s">
        <v>192</v>
      </c>
      <c r="F140" s="281">
        <f t="shared" si="17"/>
        <v>4.2701004469224299E-2</v>
      </c>
      <c r="G140" s="281">
        <f t="shared" si="17"/>
        <v>4.8038630027877338E-2</v>
      </c>
      <c r="H140" s="281">
        <f t="shared" si="17"/>
        <v>5.3376255586530377E-2</v>
      </c>
      <c r="I140" s="281">
        <f t="shared" si="17"/>
        <v>5.8713881145183409E-2</v>
      </c>
      <c r="J140" s="281">
        <f t="shared" si="17"/>
        <v>6.5830715223387459E-2</v>
      </c>
      <c r="K140" s="275"/>
    </row>
    <row r="141" spans="1:11" ht="15.75" customHeight="1" x14ac:dyDescent="0.35">
      <c r="A141" s="268" t="s">
        <v>193</v>
      </c>
      <c r="B141" s="281">
        <v>3.8249936580416033E-2</v>
      </c>
      <c r="C141" s="268"/>
      <c r="D141" s="277" t="str">
        <f t="shared" si="18"/>
        <v>8M</v>
      </c>
      <c r="E141" s="277" t="s">
        <v>193</v>
      </c>
      <c r="F141" s="281">
        <f t="shared" si="17"/>
        <v>4.5899923896499238E-2</v>
      </c>
      <c r="G141" s="281">
        <f t="shared" si="17"/>
        <v>5.1637414383561647E-2</v>
      </c>
      <c r="H141" s="281">
        <f t="shared" si="17"/>
        <v>5.7374904870624049E-2</v>
      </c>
      <c r="I141" s="281">
        <f t="shared" si="17"/>
        <v>6.3112395357686452E-2</v>
      </c>
      <c r="J141" s="281">
        <f t="shared" si="17"/>
        <v>7.0762382673769664E-2</v>
      </c>
      <c r="K141" s="275"/>
    </row>
    <row r="142" spans="1:11" ht="15.75" customHeight="1" x14ac:dyDescent="0.35">
      <c r="A142" s="268" t="s">
        <v>194</v>
      </c>
      <c r="B142" s="281">
        <v>4.1347455738941163E-2</v>
      </c>
      <c r="C142" s="268"/>
      <c r="D142" s="277" t="str">
        <f t="shared" si="18"/>
        <v>8M</v>
      </c>
      <c r="E142" s="277" t="s">
        <v>194</v>
      </c>
      <c r="F142" s="281">
        <f t="shared" si="17"/>
        <v>4.9616946886729393E-2</v>
      </c>
      <c r="G142" s="281">
        <f t="shared" si="17"/>
        <v>5.5819065247570576E-2</v>
      </c>
      <c r="H142" s="281">
        <f t="shared" si="17"/>
        <v>6.2021183608411745E-2</v>
      </c>
      <c r="I142" s="281">
        <f t="shared" si="17"/>
        <v>6.8223301969252914E-2</v>
      </c>
      <c r="J142" s="281">
        <f t="shared" si="17"/>
        <v>7.6492793117041158E-2</v>
      </c>
      <c r="K142" s="275"/>
    </row>
    <row r="143" spans="1:11" ht="15.75" customHeight="1" x14ac:dyDescent="0.35">
      <c r="A143" s="268" t="s">
        <v>195</v>
      </c>
      <c r="B143" s="281">
        <v>4.5074080301926271E-2</v>
      </c>
      <c r="C143" s="268"/>
      <c r="D143" s="277" t="str">
        <f t="shared" si="18"/>
        <v>8M</v>
      </c>
      <c r="E143" s="277" t="s">
        <v>195</v>
      </c>
      <c r="F143" s="281">
        <f t="shared" si="17"/>
        <v>5.4088896362311525E-2</v>
      </c>
      <c r="G143" s="281">
        <f t="shared" si="17"/>
        <v>6.0850008407600471E-2</v>
      </c>
      <c r="H143" s="281">
        <f t="shared" si="17"/>
        <v>6.7611120452889403E-2</v>
      </c>
      <c r="I143" s="281">
        <f t="shared" si="17"/>
        <v>7.4372232498178342E-2</v>
      </c>
      <c r="J143" s="281">
        <f t="shared" si="17"/>
        <v>8.3387048558563603E-2</v>
      </c>
      <c r="K143" s="275"/>
    </row>
    <row r="144" spans="1:11" ht="15.75" customHeight="1" x14ac:dyDescent="0.35">
      <c r="A144" s="268" t="s">
        <v>196</v>
      </c>
      <c r="B144" s="281"/>
      <c r="C144" s="268"/>
      <c r="D144" s="277"/>
      <c r="E144" s="277" t="s">
        <v>196</v>
      </c>
      <c r="F144" s="281">
        <f t="shared" si="17"/>
        <v>0</v>
      </c>
      <c r="G144" s="281">
        <f t="shared" si="17"/>
        <v>0</v>
      </c>
      <c r="H144" s="281">
        <f t="shared" si="17"/>
        <v>0</v>
      </c>
      <c r="I144" s="281">
        <f t="shared" si="17"/>
        <v>0</v>
      </c>
      <c r="J144" s="281">
        <f t="shared" si="17"/>
        <v>0</v>
      </c>
      <c r="K144" s="275"/>
    </row>
    <row r="145" spans="1:11" ht="15.75" customHeight="1" x14ac:dyDescent="0.35">
      <c r="A145" s="268" t="s">
        <v>444</v>
      </c>
      <c r="B145" s="281"/>
      <c r="C145" s="268"/>
      <c r="D145" s="277"/>
      <c r="E145" s="277" t="s">
        <v>444</v>
      </c>
      <c r="F145" s="281">
        <f t="shared" si="17"/>
        <v>0</v>
      </c>
      <c r="G145" s="281">
        <f t="shared" si="17"/>
        <v>0</v>
      </c>
      <c r="H145" s="281">
        <f t="shared" si="17"/>
        <v>0</v>
      </c>
      <c r="I145" s="281">
        <f t="shared" si="17"/>
        <v>0</v>
      </c>
      <c r="J145" s="281">
        <f t="shared" si="17"/>
        <v>0</v>
      </c>
      <c r="K145" s="275"/>
    </row>
    <row r="146" spans="1:11" ht="15.75" customHeight="1" x14ac:dyDescent="0.35">
      <c r="A146" s="268"/>
      <c r="B146" s="269"/>
      <c r="C146" s="268"/>
      <c r="D146" s="268"/>
      <c r="E146" s="268"/>
      <c r="F146" s="268"/>
      <c r="G146" s="268"/>
      <c r="H146" s="268"/>
      <c r="I146" s="268"/>
      <c r="J146" s="269"/>
      <c r="K146" s="275"/>
    </row>
    <row r="147" spans="1:11" ht="15.75" customHeight="1" x14ac:dyDescent="0.35">
      <c r="A147" s="268"/>
      <c r="B147" s="273" t="str">
        <f>D147</f>
        <v>10M</v>
      </c>
      <c r="C147" s="274"/>
      <c r="D147" s="486" t="s">
        <v>451</v>
      </c>
      <c r="E147" s="487"/>
      <c r="F147" s="487"/>
      <c r="G147" s="487"/>
      <c r="H147" s="487"/>
      <c r="I147" s="487"/>
      <c r="J147" s="487"/>
      <c r="K147" s="275"/>
    </row>
    <row r="148" spans="1:11" ht="34" x14ac:dyDescent="0.35">
      <c r="A148" s="268"/>
      <c r="B148" s="276" t="s">
        <v>429</v>
      </c>
      <c r="C148" s="268"/>
      <c r="D148" s="277" t="s">
        <v>430</v>
      </c>
      <c r="E148" s="277" t="s">
        <v>231</v>
      </c>
      <c r="F148" s="278" t="s">
        <v>431</v>
      </c>
      <c r="G148" s="278" t="s">
        <v>432</v>
      </c>
      <c r="H148" s="278" t="s">
        <v>433</v>
      </c>
      <c r="I148" s="278" t="s">
        <v>434</v>
      </c>
      <c r="J148" s="278" t="s">
        <v>435</v>
      </c>
      <c r="K148" s="275"/>
    </row>
    <row r="149" spans="1:11" ht="15.75" customHeight="1" x14ac:dyDescent="0.35">
      <c r="A149" s="268" t="s">
        <v>436</v>
      </c>
      <c r="B149" s="281">
        <v>3.4293981481481481E-2</v>
      </c>
      <c r="C149" s="268"/>
      <c r="D149" s="277" t="str">
        <f>D147</f>
        <v>10M</v>
      </c>
      <c r="E149" s="277" t="s">
        <v>437</v>
      </c>
      <c r="F149" s="281">
        <f t="shared" ref="F149:J158" si="19">$B149*F$1</f>
        <v>4.1152777777777774E-2</v>
      </c>
      <c r="G149" s="281">
        <f t="shared" si="19"/>
        <v>4.6296875000000001E-2</v>
      </c>
      <c r="H149" s="281">
        <f t="shared" si="19"/>
        <v>5.1440972222222221E-2</v>
      </c>
      <c r="I149" s="281">
        <f t="shared" si="19"/>
        <v>5.6585069444444441E-2</v>
      </c>
      <c r="J149" s="281">
        <f t="shared" si="19"/>
        <v>6.3443865740740749E-2</v>
      </c>
      <c r="K149" s="275"/>
    </row>
    <row r="150" spans="1:11" ht="15.75" customHeight="1" x14ac:dyDescent="0.35">
      <c r="A150" s="268" t="s">
        <v>438</v>
      </c>
      <c r="B150" s="281">
        <v>3.4930413617594046E-2</v>
      </c>
      <c r="C150" s="268"/>
      <c r="D150" s="277" t="str">
        <f t="shared" ref="D150:D158" si="20">D149</f>
        <v>10M</v>
      </c>
      <c r="E150" s="277" t="s">
        <v>438</v>
      </c>
      <c r="F150" s="281">
        <f t="shared" si="19"/>
        <v>4.1916496341112851E-2</v>
      </c>
      <c r="G150" s="281">
        <f t="shared" si="19"/>
        <v>4.7156058383751961E-2</v>
      </c>
      <c r="H150" s="281">
        <f t="shared" si="19"/>
        <v>5.2395620426391065E-2</v>
      </c>
      <c r="I150" s="281">
        <f t="shared" si="19"/>
        <v>5.7635182469030176E-2</v>
      </c>
      <c r="J150" s="281">
        <f t="shared" si="19"/>
        <v>6.4621265192548988E-2</v>
      </c>
      <c r="K150" s="275"/>
    </row>
    <row r="151" spans="1:11" ht="15.75" customHeight="1" x14ac:dyDescent="0.35">
      <c r="A151" s="268" t="s">
        <v>439</v>
      </c>
      <c r="B151" s="281">
        <v>3.5995110398935153E-2</v>
      </c>
      <c r="C151" s="268"/>
      <c r="D151" s="277" t="str">
        <f t="shared" si="20"/>
        <v>10M</v>
      </c>
      <c r="E151" s="277" t="s">
        <v>439</v>
      </c>
      <c r="F151" s="281">
        <f t="shared" si="19"/>
        <v>4.3194132478722183E-2</v>
      </c>
      <c r="G151" s="281">
        <f t="shared" si="19"/>
        <v>4.8593399038562461E-2</v>
      </c>
      <c r="H151" s="281">
        <f t="shared" si="19"/>
        <v>5.3992665598402725E-2</v>
      </c>
      <c r="I151" s="281">
        <f t="shared" si="19"/>
        <v>5.9391932158242997E-2</v>
      </c>
      <c r="J151" s="281">
        <f t="shared" si="19"/>
        <v>6.6590954238030034E-2</v>
      </c>
      <c r="K151" s="275"/>
    </row>
    <row r="152" spans="1:11" ht="15.75" customHeight="1" x14ac:dyDescent="0.35">
      <c r="A152" s="268" t="s">
        <v>440</v>
      </c>
      <c r="B152" s="281">
        <v>3.7685693935693931E-2</v>
      </c>
      <c r="C152" s="268"/>
      <c r="D152" s="277" t="str">
        <f t="shared" si="20"/>
        <v>10M</v>
      </c>
      <c r="E152" s="277" t="s">
        <v>441</v>
      </c>
      <c r="F152" s="281">
        <f t="shared" si="19"/>
        <v>4.5222832722832715E-2</v>
      </c>
      <c r="G152" s="281">
        <f t="shared" si="19"/>
        <v>5.0875686813186813E-2</v>
      </c>
      <c r="H152" s="281">
        <f t="shared" si="19"/>
        <v>5.6528540903540897E-2</v>
      </c>
      <c r="I152" s="281">
        <f t="shared" si="19"/>
        <v>6.2181394993894981E-2</v>
      </c>
      <c r="J152" s="281">
        <f t="shared" si="19"/>
        <v>6.9718533781033779E-2</v>
      </c>
      <c r="K152" s="275"/>
    </row>
    <row r="153" spans="1:11" ht="15.75" customHeight="1" x14ac:dyDescent="0.35">
      <c r="A153" s="268" t="s">
        <v>442</v>
      </c>
      <c r="B153" s="281">
        <v>3.9955704860167168E-2</v>
      </c>
      <c r="C153" s="268"/>
      <c r="D153" s="277" t="str">
        <f t="shared" si="20"/>
        <v>10M</v>
      </c>
      <c r="E153" s="277" t="s">
        <v>442</v>
      </c>
      <c r="F153" s="281">
        <f t="shared" si="19"/>
        <v>4.7946845832200602E-2</v>
      </c>
      <c r="G153" s="281">
        <f t="shared" si="19"/>
        <v>5.3940201561225684E-2</v>
      </c>
      <c r="H153" s="281">
        <f t="shared" si="19"/>
        <v>5.9933557290250752E-2</v>
      </c>
      <c r="I153" s="281">
        <f t="shared" si="19"/>
        <v>6.5926913019275821E-2</v>
      </c>
      <c r="J153" s="281">
        <f t="shared" si="19"/>
        <v>7.3918053991309268E-2</v>
      </c>
      <c r="K153" s="275"/>
    </row>
    <row r="154" spans="1:11" ht="15.75" customHeight="1" x14ac:dyDescent="0.35">
      <c r="A154" s="268" t="s">
        <v>443</v>
      </c>
      <c r="B154" s="281">
        <v>4.2558924648152745E-2</v>
      </c>
      <c r="C154" s="268"/>
      <c r="D154" s="277" t="str">
        <f t="shared" si="20"/>
        <v>10M</v>
      </c>
      <c r="E154" s="277" t="s">
        <v>443</v>
      </c>
      <c r="F154" s="281">
        <f t="shared" si="19"/>
        <v>5.1070709577783292E-2</v>
      </c>
      <c r="G154" s="281">
        <f t="shared" si="19"/>
        <v>5.7454548275006206E-2</v>
      </c>
      <c r="H154" s="281">
        <f t="shared" si="19"/>
        <v>6.3838386972229114E-2</v>
      </c>
      <c r="I154" s="281">
        <f t="shared" si="19"/>
        <v>7.0222225669452021E-2</v>
      </c>
      <c r="J154" s="281">
        <f t="shared" si="19"/>
        <v>7.8734010599082582E-2</v>
      </c>
      <c r="K154" s="275"/>
    </row>
    <row r="155" spans="1:11" ht="15.75" customHeight="1" x14ac:dyDescent="0.35">
      <c r="A155" s="268" t="s">
        <v>192</v>
      </c>
      <c r="B155" s="281">
        <v>4.552499864792444E-2</v>
      </c>
      <c r="C155" s="268"/>
      <c r="D155" s="277" t="str">
        <f t="shared" si="20"/>
        <v>10M</v>
      </c>
      <c r="E155" s="277" t="s">
        <v>192</v>
      </c>
      <c r="F155" s="281">
        <f t="shared" si="19"/>
        <v>5.4629998377509328E-2</v>
      </c>
      <c r="G155" s="281">
        <f t="shared" si="19"/>
        <v>6.1458748174698E-2</v>
      </c>
      <c r="H155" s="281">
        <f t="shared" si="19"/>
        <v>6.8287497971886657E-2</v>
      </c>
      <c r="I155" s="281">
        <f t="shared" si="19"/>
        <v>7.5116247769075328E-2</v>
      </c>
      <c r="J155" s="281">
        <f t="shared" si="19"/>
        <v>8.4221247498660223E-2</v>
      </c>
      <c r="K155" s="275"/>
    </row>
    <row r="156" spans="1:11" ht="15.75" customHeight="1" x14ac:dyDescent="0.35">
      <c r="A156" s="268" t="s">
        <v>193</v>
      </c>
      <c r="B156" s="281">
        <v>4.8935475858278371E-2</v>
      </c>
      <c r="C156" s="268"/>
      <c r="D156" s="277" t="str">
        <f t="shared" si="20"/>
        <v>10M</v>
      </c>
      <c r="E156" s="277" t="s">
        <v>193</v>
      </c>
      <c r="F156" s="281">
        <f t="shared" si="19"/>
        <v>5.8722571029934043E-2</v>
      </c>
      <c r="G156" s="281">
        <f t="shared" si="19"/>
        <v>6.60628924086758E-2</v>
      </c>
      <c r="H156" s="281">
        <f t="shared" si="19"/>
        <v>7.3403213787417557E-2</v>
      </c>
      <c r="I156" s="281">
        <f t="shared" si="19"/>
        <v>8.0743535166159314E-2</v>
      </c>
      <c r="J156" s="281">
        <f t="shared" si="19"/>
        <v>9.0530630337814985E-2</v>
      </c>
      <c r="K156" s="275"/>
    </row>
    <row r="157" spans="1:11" ht="15.75" customHeight="1" x14ac:dyDescent="0.35">
      <c r="A157" s="268" t="s">
        <v>194</v>
      </c>
      <c r="B157" s="281">
        <v>5.2898320964802535E-2</v>
      </c>
      <c r="C157" s="268"/>
      <c r="D157" s="277" t="str">
        <f t="shared" si="20"/>
        <v>10M</v>
      </c>
      <c r="E157" s="277" t="s">
        <v>194</v>
      </c>
      <c r="F157" s="281">
        <f t="shared" si="19"/>
        <v>6.3477985157763039E-2</v>
      </c>
      <c r="G157" s="281">
        <f t="shared" si="19"/>
        <v>7.1412733302483433E-2</v>
      </c>
      <c r="H157" s="281">
        <f t="shared" si="19"/>
        <v>7.9347481447203799E-2</v>
      </c>
      <c r="I157" s="281">
        <f t="shared" si="19"/>
        <v>8.7282229591924179E-2</v>
      </c>
      <c r="J157" s="281">
        <f t="shared" si="19"/>
        <v>9.786189378488469E-2</v>
      </c>
      <c r="K157" s="275"/>
    </row>
    <row r="158" spans="1:11" ht="15.75" customHeight="1" x14ac:dyDescent="0.35">
      <c r="A158" s="268" t="s">
        <v>195</v>
      </c>
      <c r="B158" s="281">
        <v>5.76660189700378E-2</v>
      </c>
      <c r="C158" s="268"/>
      <c r="D158" s="277" t="str">
        <f t="shared" si="20"/>
        <v>10M</v>
      </c>
      <c r="E158" s="277" t="s">
        <v>195</v>
      </c>
      <c r="F158" s="281">
        <f t="shared" si="19"/>
        <v>6.9199222764045359E-2</v>
      </c>
      <c r="G158" s="281">
        <f t="shared" si="19"/>
        <v>7.784912560955104E-2</v>
      </c>
      <c r="H158" s="281">
        <f t="shared" si="19"/>
        <v>8.6499028455056692E-2</v>
      </c>
      <c r="I158" s="281">
        <f t="shared" si="19"/>
        <v>9.5148931300562359E-2</v>
      </c>
      <c r="J158" s="281">
        <f t="shared" si="19"/>
        <v>0.10668213509456993</v>
      </c>
      <c r="K158" s="275"/>
    </row>
    <row r="159" spans="1:11" ht="15.75" customHeight="1" x14ac:dyDescent="0.35">
      <c r="A159" s="268"/>
      <c r="B159" s="269"/>
      <c r="C159" s="268"/>
      <c r="D159" s="268"/>
      <c r="E159" s="268"/>
      <c r="F159" s="268"/>
      <c r="G159" s="268"/>
      <c r="H159" s="268"/>
      <c r="I159" s="268"/>
      <c r="J159" s="269"/>
      <c r="K159" s="275"/>
    </row>
    <row r="160" spans="1:11" ht="15.75" customHeight="1" x14ac:dyDescent="0.35">
      <c r="A160" s="268"/>
      <c r="B160" s="292" t="str">
        <f>D160</f>
        <v>½ Marathon</v>
      </c>
      <c r="C160" s="268"/>
      <c r="D160" s="490" t="s">
        <v>452</v>
      </c>
      <c r="E160" s="491"/>
      <c r="F160" s="491"/>
      <c r="G160" s="491"/>
      <c r="H160" s="491"/>
      <c r="I160" s="491"/>
      <c r="J160" s="491"/>
      <c r="K160" s="275"/>
    </row>
    <row r="161" spans="1:11" ht="34" x14ac:dyDescent="0.35">
      <c r="A161" s="268"/>
      <c r="B161" s="276" t="s">
        <v>429</v>
      </c>
      <c r="C161" s="268"/>
      <c r="D161" s="277" t="s">
        <v>430</v>
      </c>
      <c r="E161" s="277" t="s">
        <v>231</v>
      </c>
      <c r="F161" s="278" t="s">
        <v>431</v>
      </c>
      <c r="G161" s="278" t="s">
        <v>432</v>
      </c>
      <c r="H161" s="278" t="s">
        <v>433</v>
      </c>
      <c r="I161" s="278" t="s">
        <v>434</v>
      </c>
      <c r="J161" s="278" t="s">
        <v>435</v>
      </c>
      <c r="K161" s="275"/>
    </row>
    <row r="162" spans="1:11" ht="15.75" customHeight="1" x14ac:dyDescent="0.35">
      <c r="A162" s="268" t="s">
        <v>436</v>
      </c>
      <c r="B162" s="281">
        <v>4.5694444444444447E-2</v>
      </c>
      <c r="C162" s="268"/>
      <c r="D162" s="277" t="str">
        <f>D160</f>
        <v>½ Marathon</v>
      </c>
      <c r="E162" s="277" t="s">
        <v>437</v>
      </c>
      <c r="F162" s="281">
        <f t="shared" ref="F162:J173" si="21">$B162*F$1</f>
        <v>5.4833333333333338E-2</v>
      </c>
      <c r="G162" s="281">
        <f t="shared" si="21"/>
        <v>6.1687500000000006E-2</v>
      </c>
      <c r="H162" s="281">
        <f t="shared" si="21"/>
        <v>6.8541666666666667E-2</v>
      </c>
      <c r="I162" s="281">
        <f t="shared" si="21"/>
        <v>7.5395833333333329E-2</v>
      </c>
      <c r="J162" s="281">
        <f t="shared" si="21"/>
        <v>8.4534722222222233E-2</v>
      </c>
      <c r="K162" s="275"/>
    </row>
    <row r="163" spans="1:11" ht="15.75" customHeight="1" x14ac:dyDescent="0.35">
      <c r="A163" s="268" t="s">
        <v>438</v>
      </c>
      <c r="B163" s="281">
        <v>4.6542447844165134E-2</v>
      </c>
      <c r="C163" s="268"/>
      <c r="D163" s="277" t="str">
        <f t="shared" ref="D163:D173" si="22">D162</f>
        <v>½ Marathon</v>
      </c>
      <c r="E163" s="277" t="s">
        <v>438</v>
      </c>
      <c r="F163" s="281">
        <f t="shared" si="21"/>
        <v>5.585093741299816E-2</v>
      </c>
      <c r="G163" s="281">
        <f t="shared" si="21"/>
        <v>6.2832304589622939E-2</v>
      </c>
      <c r="H163" s="281">
        <f t="shared" si="21"/>
        <v>6.9813671766247698E-2</v>
      </c>
      <c r="I163" s="281">
        <f t="shared" si="21"/>
        <v>7.6795038942872471E-2</v>
      </c>
      <c r="J163" s="281">
        <f t="shared" si="21"/>
        <v>8.6103528511705496E-2</v>
      </c>
      <c r="K163" s="275"/>
    </row>
    <row r="164" spans="1:11" ht="15.75" customHeight="1" x14ac:dyDescent="0.35">
      <c r="A164" s="268" t="s">
        <v>439</v>
      </c>
      <c r="B164" s="281">
        <v>4.7858796296296295E-2</v>
      </c>
      <c r="C164" s="268"/>
      <c r="D164" s="277" t="str">
        <f t="shared" si="22"/>
        <v>½ Marathon</v>
      </c>
      <c r="E164" s="277" t="s">
        <v>439</v>
      </c>
      <c r="F164" s="281">
        <f t="shared" si="21"/>
        <v>5.7430555555555554E-2</v>
      </c>
      <c r="G164" s="281">
        <f t="shared" si="21"/>
        <v>6.4609374999999997E-2</v>
      </c>
      <c r="H164" s="281">
        <f t="shared" si="21"/>
        <v>7.1788194444444439E-2</v>
      </c>
      <c r="I164" s="281">
        <f t="shared" si="21"/>
        <v>7.8967013888888882E-2</v>
      </c>
      <c r="J164" s="281">
        <f t="shared" si="21"/>
        <v>8.8538773148148148E-2</v>
      </c>
      <c r="K164" s="275"/>
    </row>
    <row r="165" spans="1:11" ht="15.75" customHeight="1" x14ac:dyDescent="0.35">
      <c r="A165" s="268" t="s">
        <v>440</v>
      </c>
      <c r="B165" s="281">
        <v>4.7916666666666663E-2</v>
      </c>
      <c r="C165" s="268"/>
      <c r="D165" s="277" t="str">
        <f t="shared" si="22"/>
        <v>½ Marathon</v>
      </c>
      <c r="E165" s="277" t="s">
        <v>441</v>
      </c>
      <c r="F165" s="281">
        <f t="shared" si="21"/>
        <v>5.7499999999999996E-2</v>
      </c>
      <c r="G165" s="281">
        <f t="shared" si="21"/>
        <v>6.4687499999999995E-2</v>
      </c>
      <c r="H165" s="281">
        <f t="shared" si="21"/>
        <v>7.1874999999999994E-2</v>
      </c>
      <c r="I165" s="281">
        <f t="shared" si="21"/>
        <v>7.9062499999999994E-2</v>
      </c>
      <c r="J165" s="281">
        <f t="shared" si="21"/>
        <v>8.8645833333333326E-2</v>
      </c>
      <c r="K165" s="275"/>
    </row>
    <row r="166" spans="1:11" ht="15.75" customHeight="1" x14ac:dyDescent="0.35">
      <c r="A166" s="268" t="s">
        <v>442</v>
      </c>
      <c r="B166" s="281">
        <v>5.229166666666666E-2</v>
      </c>
      <c r="C166" s="268"/>
      <c r="D166" s="277" t="str">
        <f t="shared" si="22"/>
        <v>½ Marathon</v>
      </c>
      <c r="E166" s="277" t="s">
        <v>442</v>
      </c>
      <c r="F166" s="281">
        <f t="shared" si="21"/>
        <v>6.2749999999999986E-2</v>
      </c>
      <c r="G166" s="281">
        <f t="shared" si="21"/>
        <v>7.0593749999999997E-2</v>
      </c>
      <c r="H166" s="281">
        <f t="shared" si="21"/>
        <v>7.8437499999999993E-2</v>
      </c>
      <c r="I166" s="281">
        <f t="shared" si="21"/>
        <v>8.628124999999999E-2</v>
      </c>
      <c r="J166" s="281">
        <f t="shared" si="21"/>
        <v>9.6739583333333323E-2</v>
      </c>
      <c r="K166" s="275"/>
    </row>
    <row r="167" spans="1:11" ht="15.75" customHeight="1" x14ac:dyDescent="0.35">
      <c r="A167" s="268" t="s">
        <v>443</v>
      </c>
      <c r="B167" s="281">
        <v>5.5300925925925927E-2</v>
      </c>
      <c r="C167" s="268"/>
      <c r="D167" s="277" t="str">
        <f t="shared" si="22"/>
        <v>½ Marathon</v>
      </c>
      <c r="E167" s="277" t="s">
        <v>443</v>
      </c>
      <c r="F167" s="281">
        <f t="shared" si="21"/>
        <v>6.6361111111111107E-2</v>
      </c>
      <c r="G167" s="281">
        <f t="shared" si="21"/>
        <v>7.4656250000000007E-2</v>
      </c>
      <c r="H167" s="281">
        <f t="shared" si="21"/>
        <v>8.2951388888888894E-2</v>
      </c>
      <c r="I167" s="281">
        <f t="shared" si="21"/>
        <v>9.1246527777777781E-2</v>
      </c>
      <c r="J167" s="281">
        <f t="shared" si="21"/>
        <v>0.10230671296296297</v>
      </c>
      <c r="K167" s="275"/>
    </row>
    <row r="168" spans="1:11" ht="15.75" customHeight="1" x14ac:dyDescent="0.35">
      <c r="A168" s="268" t="s">
        <v>192</v>
      </c>
      <c r="B168" s="281">
        <v>5.6631944444444443E-2</v>
      </c>
      <c r="C168" s="268"/>
      <c r="D168" s="277" t="str">
        <f t="shared" si="22"/>
        <v>½ Marathon</v>
      </c>
      <c r="E168" s="277" t="s">
        <v>192</v>
      </c>
      <c r="F168" s="281">
        <f t="shared" si="21"/>
        <v>6.7958333333333329E-2</v>
      </c>
      <c r="G168" s="281">
        <f t="shared" si="21"/>
        <v>7.6453124999999997E-2</v>
      </c>
      <c r="H168" s="281">
        <f t="shared" si="21"/>
        <v>8.4947916666666665E-2</v>
      </c>
      <c r="I168" s="281">
        <f t="shared" si="21"/>
        <v>9.3442708333333332E-2</v>
      </c>
      <c r="J168" s="281">
        <f t="shared" si="21"/>
        <v>0.10476909722222222</v>
      </c>
      <c r="K168" s="275"/>
    </row>
    <row r="169" spans="1:11" ht="15.75" customHeight="1" x14ac:dyDescent="0.35">
      <c r="A169" s="268" t="s">
        <v>193</v>
      </c>
      <c r="B169" s="281">
        <v>5.9629629629629623E-2</v>
      </c>
      <c r="C169" s="268"/>
      <c r="D169" s="277" t="str">
        <f t="shared" si="22"/>
        <v>½ Marathon</v>
      </c>
      <c r="E169" s="277" t="s">
        <v>193</v>
      </c>
      <c r="F169" s="281">
        <f t="shared" si="21"/>
        <v>7.1555555555555539E-2</v>
      </c>
      <c r="G169" s="281">
        <f t="shared" si="21"/>
        <v>8.0500000000000002E-2</v>
      </c>
      <c r="H169" s="281">
        <f t="shared" si="21"/>
        <v>8.9444444444444438E-2</v>
      </c>
      <c r="I169" s="281">
        <f t="shared" si="21"/>
        <v>9.8388888888888873E-2</v>
      </c>
      <c r="J169" s="281">
        <f t="shared" si="21"/>
        <v>0.11031481481481481</v>
      </c>
      <c r="K169" s="275"/>
    </row>
    <row r="170" spans="1:11" ht="15.75" customHeight="1" x14ac:dyDescent="0.35">
      <c r="A170" s="268" t="s">
        <v>194</v>
      </c>
      <c r="B170" s="281">
        <v>6.7800925925925917E-2</v>
      </c>
      <c r="C170" s="268"/>
      <c r="D170" s="277" t="str">
        <f t="shared" si="22"/>
        <v>½ Marathon</v>
      </c>
      <c r="E170" s="277" t="s">
        <v>194</v>
      </c>
      <c r="F170" s="281">
        <f t="shared" si="21"/>
        <v>8.1361111111111092E-2</v>
      </c>
      <c r="G170" s="281">
        <f t="shared" si="21"/>
        <v>9.1531249999999995E-2</v>
      </c>
      <c r="H170" s="281">
        <f t="shared" si="21"/>
        <v>0.10170138888888888</v>
      </c>
      <c r="I170" s="281">
        <f t="shared" si="21"/>
        <v>0.11187152777777776</v>
      </c>
      <c r="J170" s="281">
        <f t="shared" si="21"/>
        <v>0.12543171296296296</v>
      </c>
      <c r="K170" s="275"/>
    </row>
    <row r="171" spans="1:11" ht="15.75" customHeight="1" x14ac:dyDescent="0.35">
      <c r="A171" s="268" t="s">
        <v>195</v>
      </c>
      <c r="B171" s="281">
        <v>7.3703703703703702E-2</v>
      </c>
      <c r="C171" s="268"/>
      <c r="D171" s="277" t="str">
        <f t="shared" si="22"/>
        <v>½ Marathon</v>
      </c>
      <c r="E171" s="277" t="s">
        <v>195</v>
      </c>
      <c r="F171" s="281">
        <f t="shared" si="21"/>
        <v>8.8444444444444437E-2</v>
      </c>
      <c r="G171" s="281">
        <f t="shared" si="21"/>
        <v>9.9500000000000005E-2</v>
      </c>
      <c r="H171" s="281">
        <f t="shared" si="21"/>
        <v>0.11055555555555555</v>
      </c>
      <c r="I171" s="281">
        <f t="shared" si="21"/>
        <v>0.1216111111111111</v>
      </c>
      <c r="J171" s="281">
        <f t="shared" si="21"/>
        <v>0.13635185185185186</v>
      </c>
      <c r="K171" s="275"/>
    </row>
    <row r="172" spans="1:11" ht="15.75" customHeight="1" x14ac:dyDescent="0.35">
      <c r="A172" s="268" t="s">
        <v>196</v>
      </c>
      <c r="B172" s="281">
        <v>8.6331018518518529E-2</v>
      </c>
      <c r="C172" s="268"/>
      <c r="D172" s="277" t="str">
        <f t="shared" si="22"/>
        <v>½ Marathon</v>
      </c>
      <c r="E172" s="277" t="s">
        <v>196</v>
      </c>
      <c r="F172" s="281">
        <f t="shared" si="21"/>
        <v>0.10359722222222223</v>
      </c>
      <c r="G172" s="281">
        <f t="shared" si="21"/>
        <v>0.11654687500000002</v>
      </c>
      <c r="H172" s="281">
        <f t="shared" si="21"/>
        <v>0.12949652777777779</v>
      </c>
      <c r="I172" s="281">
        <f t="shared" si="21"/>
        <v>0.14244618055555555</v>
      </c>
      <c r="J172" s="281">
        <f t="shared" si="21"/>
        <v>0.15971238425925929</v>
      </c>
      <c r="K172" s="275"/>
    </row>
    <row r="173" spans="1:11" ht="15.75" customHeight="1" x14ac:dyDescent="0.35">
      <c r="A173" s="268" t="s">
        <v>444</v>
      </c>
      <c r="B173" s="281">
        <v>9.2094907407407403E-2</v>
      </c>
      <c r="C173" s="268"/>
      <c r="D173" s="277" t="str">
        <f t="shared" si="22"/>
        <v>½ Marathon</v>
      </c>
      <c r="E173" s="277" t="s">
        <v>444</v>
      </c>
      <c r="F173" s="281">
        <f t="shared" si="21"/>
        <v>0.11051388888888888</v>
      </c>
      <c r="G173" s="281">
        <f t="shared" si="21"/>
        <v>0.124328125</v>
      </c>
      <c r="H173" s="281">
        <f t="shared" si="21"/>
        <v>0.13814236111111111</v>
      </c>
      <c r="I173" s="281">
        <f t="shared" si="21"/>
        <v>0.15195659722222221</v>
      </c>
      <c r="J173" s="281">
        <f t="shared" si="21"/>
        <v>0.17037557870370371</v>
      </c>
      <c r="K173" s="275"/>
    </row>
    <row r="174" spans="1:11" ht="15.75" customHeight="1" x14ac:dyDescent="0.35">
      <c r="A174" s="268"/>
      <c r="B174" s="269"/>
      <c r="C174" s="268"/>
      <c r="D174" s="268"/>
      <c r="E174" s="268"/>
      <c r="F174" s="268"/>
      <c r="G174" s="268"/>
      <c r="H174" s="268"/>
      <c r="I174" s="268"/>
      <c r="J174" s="269"/>
      <c r="K174" s="275"/>
    </row>
    <row r="175" spans="1:11" ht="15.75" customHeight="1" x14ac:dyDescent="0.35">
      <c r="A175" s="268"/>
      <c r="B175" s="273" t="str">
        <f>D175</f>
        <v>20M</v>
      </c>
      <c r="C175" s="274"/>
      <c r="D175" s="486" t="s">
        <v>453</v>
      </c>
      <c r="E175" s="487"/>
      <c r="F175" s="487"/>
      <c r="G175" s="487"/>
      <c r="H175" s="487"/>
      <c r="I175" s="487"/>
      <c r="J175" s="487"/>
      <c r="K175" s="275"/>
    </row>
    <row r="176" spans="1:11" ht="34" x14ac:dyDescent="0.35">
      <c r="A176" s="268"/>
      <c r="B176" s="276" t="s">
        <v>429</v>
      </c>
      <c r="C176" s="268"/>
      <c r="D176" s="277" t="s">
        <v>430</v>
      </c>
      <c r="E176" s="277" t="s">
        <v>231</v>
      </c>
      <c r="F176" s="278" t="s">
        <v>431</v>
      </c>
      <c r="G176" s="278" t="s">
        <v>432</v>
      </c>
      <c r="H176" s="278" t="s">
        <v>433</v>
      </c>
      <c r="I176" s="278" t="s">
        <v>434</v>
      </c>
      <c r="J176" s="278" t="s">
        <v>435</v>
      </c>
      <c r="K176" s="275"/>
    </row>
    <row r="177" spans="1:11" ht="15.75" customHeight="1" x14ac:dyDescent="0.35">
      <c r="A177" s="268" t="s">
        <v>436</v>
      </c>
      <c r="B177" s="281">
        <v>7.6562499999999992E-2</v>
      </c>
      <c r="C177" s="268"/>
      <c r="D177" s="277" t="str">
        <f>D175</f>
        <v>20M</v>
      </c>
      <c r="E177" s="277" t="s">
        <v>437</v>
      </c>
      <c r="F177" s="281">
        <f t="shared" ref="F177:J188" si="23">$B177*F$1</f>
        <v>9.1874999999999984E-2</v>
      </c>
      <c r="G177" s="281">
        <f t="shared" si="23"/>
        <v>0.10335937499999999</v>
      </c>
      <c r="H177" s="281">
        <f t="shared" si="23"/>
        <v>0.11484374999999999</v>
      </c>
      <c r="I177" s="281">
        <f t="shared" si="23"/>
        <v>0.12632812499999999</v>
      </c>
      <c r="J177" s="281">
        <f t="shared" si="23"/>
        <v>0.14164062499999999</v>
      </c>
      <c r="K177" s="275"/>
    </row>
    <row r="178" spans="1:11" ht="15.75" customHeight="1" x14ac:dyDescent="0.35">
      <c r="A178" s="268" t="s">
        <v>438</v>
      </c>
      <c r="B178" s="281">
        <v>7.7747369917543357E-2</v>
      </c>
      <c r="C178" s="268"/>
      <c r="D178" s="277" t="str">
        <f t="shared" ref="D178:D188" si="24">D177</f>
        <v>20M</v>
      </c>
      <c r="E178" s="277" t="s">
        <v>438</v>
      </c>
      <c r="F178" s="281">
        <f t="shared" si="23"/>
        <v>9.3296843901052029E-2</v>
      </c>
      <c r="G178" s="281">
        <f t="shared" si="23"/>
        <v>0.10495894938868354</v>
      </c>
      <c r="H178" s="281">
        <f t="shared" si="23"/>
        <v>0.11662105487631504</v>
      </c>
      <c r="I178" s="281">
        <f t="shared" si="23"/>
        <v>0.12828316036394655</v>
      </c>
      <c r="J178" s="281">
        <f t="shared" si="23"/>
        <v>0.14383263434745522</v>
      </c>
      <c r="K178" s="275"/>
    </row>
    <row r="179" spans="1:11" ht="15.75" customHeight="1" x14ac:dyDescent="0.35">
      <c r="A179" s="268" t="s">
        <v>439</v>
      </c>
      <c r="B179" s="281">
        <v>8.0096351006402472E-2</v>
      </c>
      <c r="C179" s="268"/>
      <c r="D179" s="277" t="str">
        <f t="shared" si="24"/>
        <v>20M</v>
      </c>
      <c r="E179" s="277" t="s">
        <v>439</v>
      </c>
      <c r="F179" s="281">
        <f t="shared" si="23"/>
        <v>9.6115621207682966E-2</v>
      </c>
      <c r="G179" s="281">
        <f t="shared" si="23"/>
        <v>0.10813007385864334</v>
      </c>
      <c r="H179" s="281">
        <f t="shared" si="23"/>
        <v>0.12014452650960371</v>
      </c>
      <c r="I179" s="281">
        <f t="shared" si="23"/>
        <v>0.13215897916056407</v>
      </c>
      <c r="J179" s="281">
        <f t="shared" si="23"/>
        <v>0.14817824936184459</v>
      </c>
      <c r="K179" s="275"/>
    </row>
    <row r="180" spans="1:11" ht="15.75" customHeight="1" x14ac:dyDescent="0.35">
      <c r="A180" s="268" t="s">
        <v>440</v>
      </c>
      <c r="B180" s="281">
        <v>8.397773390369638E-2</v>
      </c>
      <c r="C180" s="268"/>
      <c r="D180" s="277" t="str">
        <f t="shared" si="24"/>
        <v>20M</v>
      </c>
      <c r="E180" s="277" t="s">
        <v>441</v>
      </c>
      <c r="F180" s="281">
        <f t="shared" si="23"/>
        <v>0.10077328068443565</v>
      </c>
      <c r="G180" s="281">
        <f t="shared" si="23"/>
        <v>0.11336994076999012</v>
      </c>
      <c r="H180" s="281">
        <f t="shared" si="23"/>
        <v>0.12596660085554456</v>
      </c>
      <c r="I180" s="281">
        <f t="shared" si="23"/>
        <v>0.13856326094109903</v>
      </c>
      <c r="J180" s="281">
        <f t="shared" si="23"/>
        <v>0.1553588077218383</v>
      </c>
      <c r="K180" s="275"/>
    </row>
    <row r="181" spans="1:11" ht="15.75" customHeight="1" x14ac:dyDescent="0.35">
      <c r="A181" s="268" t="s">
        <v>442</v>
      </c>
      <c r="B181" s="281">
        <v>8.9275303171641784E-2</v>
      </c>
      <c r="C181" s="268"/>
      <c r="D181" s="277" t="str">
        <f t="shared" si="24"/>
        <v>20M</v>
      </c>
      <c r="E181" s="277" t="s">
        <v>442</v>
      </c>
      <c r="F181" s="281">
        <f t="shared" si="23"/>
        <v>0.10713036380597014</v>
      </c>
      <c r="G181" s="281">
        <f t="shared" si="23"/>
        <v>0.12052165928171642</v>
      </c>
      <c r="H181" s="281">
        <f t="shared" si="23"/>
        <v>0.13391295475746268</v>
      </c>
      <c r="I181" s="281">
        <f t="shared" si="23"/>
        <v>0.14730425023320895</v>
      </c>
      <c r="J181" s="281">
        <f t="shared" si="23"/>
        <v>0.1651593108675373</v>
      </c>
      <c r="K181" s="275"/>
    </row>
    <row r="182" spans="1:11" ht="15.75" customHeight="1" x14ac:dyDescent="0.35">
      <c r="A182" s="268" t="s">
        <v>443</v>
      </c>
      <c r="B182" s="281">
        <v>9.5393097433341636E-2</v>
      </c>
      <c r="C182" s="268"/>
      <c r="D182" s="277" t="str">
        <f t="shared" si="24"/>
        <v>20M</v>
      </c>
      <c r="E182" s="277" t="s">
        <v>443</v>
      </c>
      <c r="F182" s="281">
        <f t="shared" si="23"/>
        <v>0.11447171692000996</v>
      </c>
      <c r="G182" s="281">
        <f t="shared" si="23"/>
        <v>0.12878068153501121</v>
      </c>
      <c r="H182" s="281">
        <f t="shared" si="23"/>
        <v>0.14308964615001246</v>
      </c>
      <c r="I182" s="281">
        <f t="shared" si="23"/>
        <v>0.15739861076501369</v>
      </c>
      <c r="J182" s="281">
        <f t="shared" si="23"/>
        <v>0.17647723025168205</v>
      </c>
      <c r="K182" s="275"/>
    </row>
    <row r="183" spans="1:11" ht="15.75" customHeight="1" x14ac:dyDescent="0.35">
      <c r="A183" s="268" t="s">
        <v>192</v>
      </c>
      <c r="B183" s="281">
        <v>0.10241104868913856</v>
      </c>
      <c r="C183" s="268"/>
      <c r="D183" s="277" t="str">
        <f t="shared" si="24"/>
        <v>20M</v>
      </c>
      <c r="E183" s="277" t="s">
        <v>192</v>
      </c>
      <c r="F183" s="281">
        <f t="shared" si="23"/>
        <v>0.12289325842696626</v>
      </c>
      <c r="G183" s="281">
        <f t="shared" si="23"/>
        <v>0.13825491573033705</v>
      </c>
      <c r="H183" s="281">
        <f t="shared" si="23"/>
        <v>0.15361657303370785</v>
      </c>
      <c r="I183" s="281">
        <f t="shared" si="23"/>
        <v>0.16897823033707862</v>
      </c>
      <c r="J183" s="281">
        <f t="shared" si="23"/>
        <v>0.18946044007490634</v>
      </c>
      <c r="K183" s="275"/>
    </row>
    <row r="184" spans="1:11" ht="15.75" customHeight="1" x14ac:dyDescent="0.35">
      <c r="A184" s="268" t="s">
        <v>193</v>
      </c>
      <c r="B184" s="281">
        <v>0.11054360381172393</v>
      </c>
      <c r="C184" s="268"/>
      <c r="D184" s="277" t="str">
        <f t="shared" si="24"/>
        <v>20M</v>
      </c>
      <c r="E184" s="277" t="s">
        <v>193</v>
      </c>
      <c r="F184" s="281">
        <f t="shared" si="23"/>
        <v>0.1326523245740687</v>
      </c>
      <c r="G184" s="281">
        <f t="shared" si="23"/>
        <v>0.14923386514582732</v>
      </c>
      <c r="H184" s="281">
        <f t="shared" si="23"/>
        <v>0.16581540571758591</v>
      </c>
      <c r="I184" s="281">
        <f t="shared" si="23"/>
        <v>0.18239694628934447</v>
      </c>
      <c r="J184" s="281">
        <f t="shared" si="23"/>
        <v>0.20450566705168927</v>
      </c>
      <c r="K184" s="275"/>
    </row>
    <row r="185" spans="1:11" ht="15.75" customHeight="1" x14ac:dyDescent="0.35">
      <c r="A185" s="268" t="s">
        <v>194</v>
      </c>
      <c r="B185" s="281">
        <v>0.12007920326223337</v>
      </c>
      <c r="C185" s="268"/>
      <c r="D185" s="277" t="str">
        <f t="shared" si="24"/>
        <v>20M</v>
      </c>
      <c r="E185" s="277" t="s">
        <v>194</v>
      </c>
      <c r="F185" s="281">
        <f t="shared" si="23"/>
        <v>0.14409504391468003</v>
      </c>
      <c r="G185" s="281">
        <f t="shared" si="23"/>
        <v>0.16210692440401506</v>
      </c>
      <c r="H185" s="281">
        <f t="shared" si="23"/>
        <v>0.18011880489335005</v>
      </c>
      <c r="I185" s="281">
        <f t="shared" si="23"/>
        <v>0.19813068538268505</v>
      </c>
      <c r="J185" s="281">
        <f t="shared" si="23"/>
        <v>0.22214652603513174</v>
      </c>
      <c r="K185" s="275"/>
    </row>
    <row r="186" spans="1:11" ht="15.75" customHeight="1" x14ac:dyDescent="0.35">
      <c r="A186" s="268" t="s">
        <v>195</v>
      </c>
      <c r="B186" s="281">
        <v>0.13241525423728812</v>
      </c>
      <c r="C186" s="268"/>
      <c r="D186" s="277" t="str">
        <f t="shared" si="24"/>
        <v>20M</v>
      </c>
      <c r="E186" s="277" t="s">
        <v>195</v>
      </c>
      <c r="F186" s="281">
        <f t="shared" si="23"/>
        <v>0.15889830508474573</v>
      </c>
      <c r="G186" s="281">
        <f t="shared" si="23"/>
        <v>0.17876059322033896</v>
      </c>
      <c r="H186" s="281">
        <f t="shared" si="23"/>
        <v>0.19862288135593217</v>
      </c>
      <c r="I186" s="281">
        <f t="shared" si="23"/>
        <v>0.21848516949152538</v>
      </c>
      <c r="J186" s="281">
        <f t="shared" si="23"/>
        <v>0.24496822033898302</v>
      </c>
      <c r="K186" s="275"/>
    </row>
    <row r="187" spans="1:11" ht="15.75" customHeight="1" x14ac:dyDescent="0.35">
      <c r="A187" s="268" t="s">
        <v>196</v>
      </c>
      <c r="B187" s="281"/>
      <c r="C187" s="268"/>
      <c r="D187" s="277" t="str">
        <f t="shared" si="24"/>
        <v>20M</v>
      </c>
      <c r="E187" s="277" t="s">
        <v>196</v>
      </c>
      <c r="F187" s="281">
        <f t="shared" si="23"/>
        <v>0</v>
      </c>
      <c r="G187" s="281">
        <f t="shared" si="23"/>
        <v>0</v>
      </c>
      <c r="H187" s="281">
        <f t="shared" si="23"/>
        <v>0</v>
      </c>
      <c r="I187" s="281">
        <f t="shared" si="23"/>
        <v>0</v>
      </c>
      <c r="J187" s="281">
        <f t="shared" si="23"/>
        <v>0</v>
      </c>
      <c r="K187" s="275"/>
    </row>
    <row r="188" spans="1:11" ht="15.75" customHeight="1" x14ac:dyDescent="0.35">
      <c r="A188" s="268" t="s">
        <v>444</v>
      </c>
      <c r="B188" s="281"/>
      <c r="C188" s="268"/>
      <c r="D188" s="277" t="str">
        <f t="shared" si="24"/>
        <v>20M</v>
      </c>
      <c r="E188" s="277" t="s">
        <v>444</v>
      </c>
      <c r="F188" s="281">
        <f t="shared" si="23"/>
        <v>0</v>
      </c>
      <c r="G188" s="281">
        <f t="shared" si="23"/>
        <v>0</v>
      </c>
      <c r="H188" s="281">
        <f t="shared" si="23"/>
        <v>0</v>
      </c>
      <c r="I188" s="281">
        <f t="shared" si="23"/>
        <v>0</v>
      </c>
      <c r="J188" s="281">
        <f t="shared" si="23"/>
        <v>0</v>
      </c>
      <c r="K188" s="275"/>
    </row>
    <row r="189" spans="1:11" ht="15.75" customHeight="1" x14ac:dyDescent="0.35">
      <c r="A189" s="268"/>
      <c r="B189" s="269"/>
      <c r="C189" s="268"/>
      <c r="D189" s="268"/>
      <c r="E189" s="268"/>
      <c r="F189" s="268"/>
      <c r="G189" s="268"/>
      <c r="H189" s="268"/>
      <c r="I189" s="268"/>
      <c r="J189" s="269"/>
      <c r="K189" s="275"/>
    </row>
    <row r="190" spans="1:11" ht="15.75" customHeight="1" x14ac:dyDescent="0.35">
      <c r="A190" s="268"/>
      <c r="B190" s="273" t="str">
        <f>D190</f>
        <v>Marathon</v>
      </c>
      <c r="C190" s="274"/>
      <c r="D190" s="486" t="s">
        <v>454</v>
      </c>
      <c r="E190" s="487"/>
      <c r="F190" s="487"/>
      <c r="G190" s="487"/>
      <c r="H190" s="487"/>
      <c r="I190" s="487"/>
      <c r="J190" s="487"/>
      <c r="K190" s="275"/>
    </row>
    <row r="191" spans="1:11" ht="34" x14ac:dyDescent="0.35">
      <c r="A191" s="268"/>
      <c r="B191" s="276" t="s">
        <v>429</v>
      </c>
      <c r="C191" s="268"/>
      <c r="D191" s="277" t="s">
        <v>430</v>
      </c>
      <c r="E191" s="277" t="s">
        <v>231</v>
      </c>
      <c r="F191" s="278" t="s">
        <v>431</v>
      </c>
      <c r="G191" s="278" t="s">
        <v>432</v>
      </c>
      <c r="H191" s="278" t="s">
        <v>433</v>
      </c>
      <c r="I191" s="278" t="s">
        <v>434</v>
      </c>
      <c r="J191" s="278" t="s">
        <v>435</v>
      </c>
      <c r="K191" s="275"/>
    </row>
    <row r="192" spans="1:11" ht="15.75" customHeight="1" x14ac:dyDescent="0.35">
      <c r="A192" s="268" t="s">
        <v>436</v>
      </c>
      <c r="B192" s="281">
        <v>9.644675925925926E-2</v>
      </c>
      <c r="C192" s="268"/>
      <c r="D192" s="277" t="str">
        <f>D190</f>
        <v>Marathon</v>
      </c>
      <c r="E192" s="277" t="s">
        <v>437</v>
      </c>
      <c r="F192" s="281">
        <f t="shared" ref="F192:J203" si="25">$B192*F$1</f>
        <v>0.11573611111111111</v>
      </c>
      <c r="G192" s="281">
        <f t="shared" si="25"/>
        <v>0.130203125</v>
      </c>
      <c r="H192" s="281">
        <f t="shared" si="25"/>
        <v>0.14467013888888888</v>
      </c>
      <c r="I192" s="281">
        <f t="shared" si="25"/>
        <v>0.15913715277777776</v>
      </c>
      <c r="J192" s="281">
        <f t="shared" si="25"/>
        <v>0.17842650462962964</v>
      </c>
      <c r="K192" s="275"/>
    </row>
    <row r="193" spans="1:11" ht="15.75" customHeight="1" x14ac:dyDescent="0.35">
      <c r="A193" s="268" t="s">
        <v>438</v>
      </c>
      <c r="B193" s="281">
        <v>9.5150462962962964E-2</v>
      </c>
      <c r="C193" s="268"/>
      <c r="D193" s="277" t="str">
        <f t="shared" ref="D193:D203" si="26">D192</f>
        <v>Marathon</v>
      </c>
      <c r="E193" s="277" t="s">
        <v>438</v>
      </c>
      <c r="F193" s="281">
        <f t="shared" si="25"/>
        <v>0.11418055555555555</v>
      </c>
      <c r="G193" s="281">
        <f t="shared" si="25"/>
        <v>0.128453125</v>
      </c>
      <c r="H193" s="281">
        <f t="shared" si="25"/>
        <v>0.14272569444444444</v>
      </c>
      <c r="I193" s="281">
        <f t="shared" si="25"/>
        <v>0.15699826388888888</v>
      </c>
      <c r="J193" s="281">
        <f t="shared" si="25"/>
        <v>0.17602835648148149</v>
      </c>
      <c r="K193" s="275"/>
    </row>
    <row r="194" spans="1:11" ht="15.75" customHeight="1" x14ac:dyDescent="0.35">
      <c r="A194" s="268" t="s">
        <v>439</v>
      </c>
      <c r="B194" s="281">
        <v>9.7129629629629635E-2</v>
      </c>
      <c r="C194" s="268"/>
      <c r="D194" s="277" t="str">
        <f t="shared" si="26"/>
        <v>Marathon</v>
      </c>
      <c r="E194" s="277" t="s">
        <v>439</v>
      </c>
      <c r="F194" s="281">
        <f t="shared" si="25"/>
        <v>0.11655555555555555</v>
      </c>
      <c r="G194" s="281">
        <f t="shared" si="25"/>
        <v>0.13112500000000002</v>
      </c>
      <c r="H194" s="281">
        <f t="shared" si="25"/>
        <v>0.14569444444444446</v>
      </c>
      <c r="I194" s="281">
        <f t="shared" si="25"/>
        <v>0.1602638888888889</v>
      </c>
      <c r="J194" s="281">
        <f t="shared" si="25"/>
        <v>0.17968981481481483</v>
      </c>
      <c r="K194" s="275"/>
    </row>
    <row r="195" spans="1:11" ht="15.75" customHeight="1" x14ac:dyDescent="0.35">
      <c r="A195" s="268" t="s">
        <v>440</v>
      </c>
      <c r="B195" s="281">
        <v>9.8310185185185195E-2</v>
      </c>
      <c r="C195" s="268"/>
      <c r="D195" s="277" t="str">
        <f t="shared" si="26"/>
        <v>Marathon</v>
      </c>
      <c r="E195" s="277" t="s">
        <v>441</v>
      </c>
      <c r="F195" s="281">
        <f t="shared" si="25"/>
        <v>0.11797222222222223</v>
      </c>
      <c r="G195" s="281">
        <f t="shared" si="25"/>
        <v>0.13271875000000002</v>
      </c>
      <c r="H195" s="281">
        <f t="shared" si="25"/>
        <v>0.14746527777777779</v>
      </c>
      <c r="I195" s="281">
        <f t="shared" si="25"/>
        <v>0.16221180555555556</v>
      </c>
      <c r="J195" s="281">
        <f t="shared" si="25"/>
        <v>0.18187384259259262</v>
      </c>
      <c r="K195" s="275"/>
    </row>
    <row r="196" spans="1:11" ht="15.75" customHeight="1" x14ac:dyDescent="0.35">
      <c r="A196" s="268" t="s">
        <v>442</v>
      </c>
      <c r="B196" s="281">
        <v>0.10491898148148149</v>
      </c>
      <c r="C196" s="268"/>
      <c r="D196" s="277" t="str">
        <f t="shared" si="26"/>
        <v>Marathon</v>
      </c>
      <c r="E196" s="277" t="s">
        <v>442</v>
      </c>
      <c r="F196" s="281">
        <f t="shared" si="25"/>
        <v>0.12590277777777778</v>
      </c>
      <c r="G196" s="281">
        <f t="shared" si="25"/>
        <v>0.14164062500000002</v>
      </c>
      <c r="H196" s="281">
        <f t="shared" si="25"/>
        <v>0.15737847222222223</v>
      </c>
      <c r="I196" s="281">
        <f t="shared" si="25"/>
        <v>0.17311631944444444</v>
      </c>
      <c r="J196" s="281">
        <f t="shared" si="25"/>
        <v>0.19410011574074076</v>
      </c>
      <c r="K196" s="275"/>
    </row>
    <row r="197" spans="1:11" ht="15.75" customHeight="1" x14ac:dyDescent="0.35">
      <c r="A197" s="268" t="s">
        <v>443</v>
      </c>
      <c r="B197" s="281">
        <v>0.11517361111111112</v>
      </c>
      <c r="C197" s="268"/>
      <c r="D197" s="277" t="str">
        <f t="shared" si="26"/>
        <v>Marathon</v>
      </c>
      <c r="E197" s="277" t="s">
        <v>443</v>
      </c>
      <c r="F197" s="281">
        <f t="shared" si="25"/>
        <v>0.13820833333333332</v>
      </c>
      <c r="G197" s="281">
        <f t="shared" si="25"/>
        <v>0.15548437500000001</v>
      </c>
      <c r="H197" s="281">
        <f t="shared" si="25"/>
        <v>0.17276041666666667</v>
      </c>
      <c r="I197" s="281">
        <f t="shared" si="25"/>
        <v>0.19003645833333332</v>
      </c>
      <c r="J197" s="281">
        <f t="shared" si="25"/>
        <v>0.21307118055555557</v>
      </c>
      <c r="K197" s="275"/>
    </row>
    <row r="198" spans="1:11" ht="15.75" customHeight="1" x14ac:dyDescent="0.35">
      <c r="A198" s="268" t="s">
        <v>192</v>
      </c>
      <c r="B198" s="281">
        <v>0.11788194444444444</v>
      </c>
      <c r="C198" s="268"/>
      <c r="D198" s="277" t="str">
        <f t="shared" si="26"/>
        <v>Marathon</v>
      </c>
      <c r="E198" s="277" t="s">
        <v>192</v>
      </c>
      <c r="F198" s="281">
        <f t="shared" si="25"/>
        <v>0.14145833333333332</v>
      </c>
      <c r="G198" s="281">
        <f t="shared" si="25"/>
        <v>0.15914062500000001</v>
      </c>
      <c r="H198" s="281">
        <f t="shared" si="25"/>
        <v>0.17682291666666666</v>
      </c>
      <c r="I198" s="281">
        <f t="shared" si="25"/>
        <v>0.19450520833333332</v>
      </c>
      <c r="J198" s="281">
        <f t="shared" si="25"/>
        <v>0.21808159722222223</v>
      </c>
      <c r="K198" s="275"/>
    </row>
    <row r="199" spans="1:11" ht="15.75" customHeight="1" x14ac:dyDescent="0.35">
      <c r="A199" s="268" t="s">
        <v>193</v>
      </c>
      <c r="B199" s="281">
        <v>0.13045138888888888</v>
      </c>
      <c r="C199" s="268"/>
      <c r="D199" s="277" t="str">
        <f t="shared" si="26"/>
        <v>Marathon</v>
      </c>
      <c r="E199" s="277" t="s">
        <v>193</v>
      </c>
      <c r="F199" s="281">
        <f t="shared" si="25"/>
        <v>0.15654166666666666</v>
      </c>
      <c r="G199" s="281">
        <f t="shared" si="25"/>
        <v>0.17610937500000001</v>
      </c>
      <c r="H199" s="281">
        <f t="shared" si="25"/>
        <v>0.19567708333333333</v>
      </c>
      <c r="I199" s="281">
        <f t="shared" si="25"/>
        <v>0.21524479166666663</v>
      </c>
      <c r="J199" s="281">
        <f t="shared" si="25"/>
        <v>0.24133506944444444</v>
      </c>
      <c r="K199" s="275"/>
    </row>
    <row r="200" spans="1:11" ht="15.75" customHeight="1" x14ac:dyDescent="0.35">
      <c r="A200" s="268" t="s">
        <v>194</v>
      </c>
      <c r="B200" s="281">
        <v>0.14432870370370371</v>
      </c>
      <c r="C200" s="268"/>
      <c r="D200" s="277" t="str">
        <f t="shared" si="26"/>
        <v>Marathon</v>
      </c>
      <c r="E200" s="277" t="s">
        <v>194</v>
      </c>
      <c r="F200" s="281">
        <f t="shared" si="25"/>
        <v>0.17319444444444446</v>
      </c>
      <c r="G200" s="281">
        <f t="shared" si="25"/>
        <v>0.19484375000000001</v>
      </c>
      <c r="H200" s="281">
        <f t="shared" si="25"/>
        <v>0.21649305555555556</v>
      </c>
      <c r="I200" s="281">
        <f t="shared" si="25"/>
        <v>0.23814236111111112</v>
      </c>
      <c r="J200" s="281">
        <f t="shared" si="25"/>
        <v>0.26700810185185186</v>
      </c>
      <c r="K200" s="275"/>
    </row>
    <row r="201" spans="1:11" ht="15.75" customHeight="1" x14ac:dyDescent="0.35">
      <c r="A201" s="268" t="s">
        <v>195</v>
      </c>
      <c r="B201" s="281">
        <v>0.15410879629629629</v>
      </c>
      <c r="C201" s="268"/>
      <c r="D201" s="277" t="str">
        <f t="shared" si="26"/>
        <v>Marathon</v>
      </c>
      <c r="E201" s="277" t="s">
        <v>195</v>
      </c>
      <c r="F201" s="281">
        <f t="shared" si="25"/>
        <v>0.18493055555555554</v>
      </c>
      <c r="G201" s="281">
        <f t="shared" si="25"/>
        <v>0.20804687499999999</v>
      </c>
      <c r="H201" s="281">
        <f t="shared" si="25"/>
        <v>0.23116319444444444</v>
      </c>
      <c r="I201" s="281">
        <f t="shared" si="25"/>
        <v>0.25427951388888886</v>
      </c>
      <c r="J201" s="281">
        <f t="shared" si="25"/>
        <v>0.28510127314814815</v>
      </c>
      <c r="K201" s="275"/>
    </row>
    <row r="202" spans="1:11" ht="15.75" customHeight="1" x14ac:dyDescent="0.35">
      <c r="A202" s="268" t="s">
        <v>196</v>
      </c>
      <c r="B202" s="281">
        <v>0.17482638888888891</v>
      </c>
      <c r="C202" s="268"/>
      <c r="D202" s="277" t="str">
        <f t="shared" si="26"/>
        <v>Marathon</v>
      </c>
      <c r="E202" s="277" t="s">
        <v>196</v>
      </c>
      <c r="F202" s="281">
        <f t="shared" si="25"/>
        <v>0.20979166666666668</v>
      </c>
      <c r="G202" s="281">
        <f t="shared" si="25"/>
        <v>0.23601562500000003</v>
      </c>
      <c r="H202" s="281">
        <f t="shared" si="25"/>
        <v>0.26223958333333336</v>
      </c>
      <c r="I202" s="281">
        <f t="shared" si="25"/>
        <v>0.28846354166666666</v>
      </c>
      <c r="J202" s="281">
        <f t="shared" si="25"/>
        <v>0.32342881944444452</v>
      </c>
      <c r="K202" s="275"/>
    </row>
    <row r="203" spans="1:11" ht="15.75" customHeight="1" x14ac:dyDescent="0.35">
      <c r="A203" s="268" t="s">
        <v>444</v>
      </c>
      <c r="B203" s="281">
        <v>0.21835648148148148</v>
      </c>
      <c r="C203" s="268"/>
      <c r="D203" s="277" t="str">
        <f t="shared" si="26"/>
        <v>Marathon</v>
      </c>
      <c r="E203" s="277" t="s">
        <v>444</v>
      </c>
      <c r="F203" s="281">
        <f t="shared" si="25"/>
        <v>0.26202777777777775</v>
      </c>
      <c r="G203" s="281">
        <f t="shared" si="25"/>
        <v>0.29478125000000005</v>
      </c>
      <c r="H203" s="281">
        <f t="shared" si="25"/>
        <v>0.32753472222222224</v>
      </c>
      <c r="I203" s="281">
        <f t="shared" si="25"/>
        <v>0.36028819444444443</v>
      </c>
      <c r="J203" s="281">
        <f t="shared" si="25"/>
        <v>0.40395949074074078</v>
      </c>
      <c r="K203" s="275"/>
    </row>
    <row r="204" spans="1:11" ht="15.75" customHeight="1" x14ac:dyDescent="0.35">
      <c r="B204" s="293"/>
      <c r="J204" s="293"/>
      <c r="K204" s="275"/>
    </row>
    <row r="205" spans="1:11" ht="15.75" customHeight="1" x14ac:dyDescent="0.35">
      <c r="B205" s="293"/>
      <c r="J205" s="293"/>
      <c r="K205" s="275"/>
    </row>
    <row r="206" spans="1:11" ht="15.75" customHeight="1" x14ac:dyDescent="0.35">
      <c r="B206" s="293"/>
      <c r="J206" s="293"/>
      <c r="K206" s="275"/>
    </row>
    <row r="207" spans="1:11" ht="15.75" customHeight="1" x14ac:dyDescent="0.35">
      <c r="B207" s="293"/>
      <c r="J207" s="293"/>
      <c r="K207" s="275"/>
    </row>
    <row r="208" spans="1:11" ht="15.75" customHeight="1" x14ac:dyDescent="0.35">
      <c r="B208" s="293"/>
      <c r="J208" s="293"/>
      <c r="K208" s="275"/>
    </row>
    <row r="209" spans="2:11" ht="15.75" customHeight="1" x14ac:dyDescent="0.35">
      <c r="B209" s="293"/>
      <c r="J209" s="293"/>
      <c r="K209" s="275"/>
    </row>
    <row r="210" spans="2:11" ht="15.75" customHeight="1" x14ac:dyDescent="0.35">
      <c r="B210" s="293"/>
      <c r="J210" s="293"/>
      <c r="K210" s="275"/>
    </row>
    <row r="211" spans="2:11" ht="15.75" customHeight="1" x14ac:dyDescent="0.35">
      <c r="B211" s="293"/>
      <c r="J211" s="293"/>
      <c r="K211" s="275"/>
    </row>
    <row r="212" spans="2:11" ht="15.75" customHeight="1" x14ac:dyDescent="0.35">
      <c r="B212" s="293"/>
      <c r="J212" s="293"/>
      <c r="K212" s="275"/>
    </row>
    <row r="213" spans="2:11" ht="15.75" customHeight="1" x14ac:dyDescent="0.35">
      <c r="B213" s="293"/>
      <c r="J213" s="293"/>
      <c r="K213" s="275"/>
    </row>
    <row r="214" spans="2:11" ht="15.75" customHeight="1" x14ac:dyDescent="0.35">
      <c r="B214" s="293"/>
      <c r="J214" s="293"/>
      <c r="K214" s="275"/>
    </row>
    <row r="215" spans="2:11" ht="15.75" customHeight="1" x14ac:dyDescent="0.35">
      <c r="B215" s="293"/>
      <c r="J215" s="293"/>
      <c r="K215" s="275"/>
    </row>
    <row r="216" spans="2:11" ht="15.75" customHeight="1" x14ac:dyDescent="0.35">
      <c r="B216" s="293"/>
      <c r="J216" s="293"/>
      <c r="K216" s="275"/>
    </row>
    <row r="217" spans="2:11" ht="15.75" customHeight="1" x14ac:dyDescent="0.35">
      <c r="B217" s="293"/>
      <c r="J217" s="293"/>
      <c r="K217" s="275"/>
    </row>
    <row r="218" spans="2:11" ht="15.75" customHeight="1" x14ac:dyDescent="0.35">
      <c r="B218" s="293"/>
      <c r="J218" s="293"/>
      <c r="K218" s="275"/>
    </row>
    <row r="219" spans="2:11" ht="15.75" customHeight="1" x14ac:dyDescent="0.35">
      <c r="B219" s="293"/>
      <c r="J219" s="293"/>
      <c r="K219" s="275"/>
    </row>
    <row r="220" spans="2:11" ht="15.75" customHeight="1" x14ac:dyDescent="0.35">
      <c r="B220" s="293"/>
      <c r="J220" s="293"/>
      <c r="K220" s="275"/>
    </row>
    <row r="221" spans="2:11" ht="15.75" customHeight="1" x14ac:dyDescent="0.35">
      <c r="B221" s="293"/>
      <c r="J221" s="293"/>
      <c r="K221" s="275"/>
    </row>
    <row r="222" spans="2:11" ht="15.75" customHeight="1" x14ac:dyDescent="0.35">
      <c r="B222" s="293"/>
      <c r="J222" s="293"/>
      <c r="K222" s="275"/>
    </row>
    <row r="223" spans="2:11" ht="15.75" customHeight="1" x14ac:dyDescent="0.35">
      <c r="B223" s="293"/>
      <c r="J223" s="293"/>
      <c r="K223" s="275"/>
    </row>
    <row r="224" spans="2:11" ht="15.75" customHeight="1" x14ac:dyDescent="0.35">
      <c r="B224" s="293"/>
      <c r="J224" s="293"/>
      <c r="K224" s="275"/>
    </row>
    <row r="225" spans="2:11" ht="15.75" customHeight="1" x14ac:dyDescent="0.35">
      <c r="B225" s="293"/>
      <c r="J225" s="293"/>
      <c r="K225" s="275"/>
    </row>
    <row r="226" spans="2:11" ht="15.75" customHeight="1" x14ac:dyDescent="0.35">
      <c r="B226" s="293"/>
      <c r="J226" s="293"/>
      <c r="K226" s="275"/>
    </row>
    <row r="227" spans="2:11" ht="15.75" customHeight="1" x14ac:dyDescent="0.35">
      <c r="B227" s="293"/>
      <c r="J227" s="293"/>
      <c r="K227" s="275"/>
    </row>
    <row r="228" spans="2:11" ht="15.75" customHeight="1" x14ac:dyDescent="0.35">
      <c r="B228" s="293"/>
      <c r="J228" s="293"/>
      <c r="K228" s="275"/>
    </row>
    <row r="229" spans="2:11" ht="15.75" customHeight="1" x14ac:dyDescent="0.35">
      <c r="B229" s="293"/>
      <c r="J229" s="293"/>
      <c r="K229" s="275"/>
    </row>
    <row r="230" spans="2:11" ht="15.75" customHeight="1" x14ac:dyDescent="0.35">
      <c r="B230" s="293"/>
      <c r="J230" s="293"/>
      <c r="K230" s="275"/>
    </row>
    <row r="231" spans="2:11" ht="15.75" customHeight="1" x14ac:dyDescent="0.35">
      <c r="B231" s="293"/>
      <c r="J231" s="293"/>
      <c r="K231" s="275"/>
    </row>
    <row r="232" spans="2:11" ht="15.75" customHeight="1" x14ac:dyDescent="0.35">
      <c r="B232" s="293"/>
      <c r="J232" s="293"/>
      <c r="K232" s="275"/>
    </row>
    <row r="233" spans="2:11" ht="15.75" customHeight="1" x14ac:dyDescent="0.35">
      <c r="B233" s="293"/>
      <c r="J233" s="293"/>
      <c r="K233" s="275"/>
    </row>
    <row r="234" spans="2:11" ht="15.75" customHeight="1" x14ac:dyDescent="0.35">
      <c r="B234" s="293"/>
      <c r="J234" s="293"/>
      <c r="K234" s="275"/>
    </row>
    <row r="235" spans="2:11" ht="15.75" customHeight="1" x14ac:dyDescent="0.35">
      <c r="B235" s="293"/>
      <c r="J235" s="293"/>
      <c r="K235" s="275"/>
    </row>
    <row r="236" spans="2:11" ht="15.75" customHeight="1" x14ac:dyDescent="0.35">
      <c r="B236" s="293"/>
      <c r="J236" s="293"/>
      <c r="K236" s="275"/>
    </row>
    <row r="237" spans="2:11" ht="15.75" customHeight="1" x14ac:dyDescent="0.35">
      <c r="B237" s="293"/>
      <c r="J237" s="293"/>
      <c r="K237" s="275"/>
    </row>
    <row r="238" spans="2:11" ht="15.75" customHeight="1" x14ac:dyDescent="0.35">
      <c r="B238" s="293"/>
      <c r="J238" s="293"/>
      <c r="K238" s="275"/>
    </row>
    <row r="239" spans="2:11" ht="15.75" customHeight="1" x14ac:dyDescent="0.35">
      <c r="B239" s="293"/>
      <c r="J239" s="293"/>
      <c r="K239" s="275"/>
    </row>
    <row r="240" spans="2:11" ht="15.75" customHeight="1" x14ac:dyDescent="0.35">
      <c r="B240" s="293"/>
      <c r="J240" s="293"/>
      <c r="K240" s="275"/>
    </row>
    <row r="241" spans="2:11" ht="15.75" customHeight="1" x14ac:dyDescent="0.35">
      <c r="B241" s="293"/>
      <c r="J241" s="293"/>
      <c r="K241" s="275"/>
    </row>
    <row r="242" spans="2:11" ht="15.75" customHeight="1" x14ac:dyDescent="0.35">
      <c r="B242" s="293"/>
      <c r="J242" s="293"/>
      <c r="K242" s="275"/>
    </row>
    <row r="243" spans="2:11" ht="15.75" customHeight="1" x14ac:dyDescent="0.35">
      <c r="B243" s="293"/>
      <c r="J243" s="293"/>
      <c r="K243" s="275"/>
    </row>
    <row r="244" spans="2:11" ht="15.75" customHeight="1" x14ac:dyDescent="0.35">
      <c r="B244" s="293"/>
      <c r="J244" s="293"/>
      <c r="K244" s="275"/>
    </row>
    <row r="245" spans="2:11" ht="15.75" customHeight="1" x14ac:dyDescent="0.35">
      <c r="B245" s="293"/>
      <c r="J245" s="293"/>
      <c r="K245" s="275"/>
    </row>
    <row r="246" spans="2:11" ht="15.75" customHeight="1" x14ac:dyDescent="0.35">
      <c r="B246" s="293"/>
      <c r="J246" s="293"/>
      <c r="K246" s="275"/>
    </row>
    <row r="247" spans="2:11" ht="15.75" customHeight="1" x14ac:dyDescent="0.35">
      <c r="B247" s="293"/>
      <c r="J247" s="293"/>
      <c r="K247" s="275"/>
    </row>
    <row r="248" spans="2:11" ht="15.75" customHeight="1" x14ac:dyDescent="0.35">
      <c r="B248" s="293"/>
      <c r="J248" s="293"/>
      <c r="K248" s="275"/>
    </row>
    <row r="249" spans="2:11" ht="15.75" customHeight="1" x14ac:dyDescent="0.35">
      <c r="B249" s="293"/>
      <c r="J249" s="293"/>
      <c r="K249" s="275"/>
    </row>
    <row r="250" spans="2:11" ht="15.75" customHeight="1" x14ac:dyDescent="0.35">
      <c r="B250" s="293"/>
      <c r="J250" s="293"/>
      <c r="K250" s="275"/>
    </row>
    <row r="251" spans="2:11" ht="15.75" customHeight="1" x14ac:dyDescent="0.35">
      <c r="B251" s="293"/>
      <c r="J251" s="293"/>
      <c r="K251" s="275"/>
    </row>
    <row r="252" spans="2:11" ht="15.75" customHeight="1" x14ac:dyDescent="0.35">
      <c r="B252" s="293"/>
      <c r="J252" s="293"/>
      <c r="K252" s="275"/>
    </row>
    <row r="253" spans="2:11" ht="15.75" customHeight="1" x14ac:dyDescent="0.35">
      <c r="B253" s="293"/>
      <c r="J253" s="293"/>
      <c r="K253" s="275"/>
    </row>
    <row r="254" spans="2:11" ht="15.75" customHeight="1" x14ac:dyDescent="0.35">
      <c r="B254" s="293"/>
      <c r="J254" s="293"/>
      <c r="K254" s="275"/>
    </row>
    <row r="255" spans="2:11" ht="15.75" customHeight="1" x14ac:dyDescent="0.35">
      <c r="B255" s="293"/>
      <c r="J255" s="293"/>
      <c r="K255" s="275"/>
    </row>
    <row r="256" spans="2:11" ht="15.75" customHeight="1" x14ac:dyDescent="0.35">
      <c r="B256" s="293"/>
      <c r="J256" s="293"/>
      <c r="K256" s="275"/>
    </row>
    <row r="257" spans="2:11" ht="15.75" customHeight="1" x14ac:dyDescent="0.35">
      <c r="B257" s="293"/>
      <c r="J257" s="293"/>
      <c r="K257" s="275"/>
    </row>
    <row r="258" spans="2:11" ht="15.75" customHeight="1" x14ac:dyDescent="0.35">
      <c r="B258" s="293"/>
      <c r="J258" s="293"/>
      <c r="K258" s="275"/>
    </row>
    <row r="259" spans="2:11" ht="15.75" customHeight="1" x14ac:dyDescent="0.35">
      <c r="B259" s="293"/>
      <c r="J259" s="293"/>
      <c r="K259" s="275"/>
    </row>
    <row r="260" spans="2:11" ht="15.75" customHeight="1" x14ac:dyDescent="0.35">
      <c r="B260" s="293"/>
      <c r="J260" s="293"/>
      <c r="K260" s="275"/>
    </row>
    <row r="261" spans="2:11" ht="15.75" customHeight="1" x14ac:dyDescent="0.35">
      <c r="B261" s="293"/>
      <c r="J261" s="293"/>
      <c r="K261" s="275"/>
    </row>
    <row r="262" spans="2:11" ht="15.75" customHeight="1" x14ac:dyDescent="0.35">
      <c r="B262" s="293"/>
      <c r="J262" s="293"/>
      <c r="K262" s="275"/>
    </row>
    <row r="263" spans="2:11" ht="15.75" customHeight="1" x14ac:dyDescent="0.35">
      <c r="B263" s="293"/>
      <c r="J263" s="293"/>
      <c r="K263" s="275"/>
    </row>
    <row r="264" spans="2:11" ht="15.75" customHeight="1" x14ac:dyDescent="0.35">
      <c r="B264" s="293"/>
      <c r="J264" s="293"/>
      <c r="K264" s="275"/>
    </row>
    <row r="265" spans="2:11" ht="15.75" customHeight="1" x14ac:dyDescent="0.35">
      <c r="B265" s="293"/>
      <c r="J265" s="293"/>
      <c r="K265" s="275"/>
    </row>
    <row r="266" spans="2:11" ht="15.75" customHeight="1" x14ac:dyDescent="0.35">
      <c r="B266" s="293"/>
      <c r="J266" s="293"/>
      <c r="K266" s="275"/>
    </row>
    <row r="267" spans="2:11" ht="15.75" customHeight="1" x14ac:dyDescent="0.35">
      <c r="B267" s="293"/>
      <c r="J267" s="293"/>
      <c r="K267" s="275"/>
    </row>
    <row r="268" spans="2:11" ht="15.75" customHeight="1" x14ac:dyDescent="0.35">
      <c r="B268" s="293"/>
      <c r="J268" s="293"/>
      <c r="K268" s="275"/>
    </row>
    <row r="269" spans="2:11" ht="15.75" customHeight="1" x14ac:dyDescent="0.35">
      <c r="B269" s="293"/>
      <c r="J269" s="293"/>
      <c r="K269" s="275"/>
    </row>
    <row r="270" spans="2:11" ht="15.75" customHeight="1" x14ac:dyDescent="0.35">
      <c r="B270" s="293"/>
      <c r="J270" s="293"/>
      <c r="K270" s="275"/>
    </row>
    <row r="271" spans="2:11" ht="15.75" customHeight="1" x14ac:dyDescent="0.35">
      <c r="B271" s="293"/>
      <c r="J271" s="293"/>
      <c r="K271" s="275"/>
    </row>
    <row r="272" spans="2:11" ht="15.75" customHeight="1" x14ac:dyDescent="0.35">
      <c r="B272" s="293"/>
      <c r="J272" s="293"/>
      <c r="K272" s="275"/>
    </row>
    <row r="273" spans="2:11" ht="15.75" customHeight="1" x14ac:dyDescent="0.35">
      <c r="B273" s="293"/>
      <c r="J273" s="293"/>
      <c r="K273" s="275"/>
    </row>
    <row r="274" spans="2:11" ht="15.75" customHeight="1" x14ac:dyDescent="0.35">
      <c r="B274" s="293"/>
      <c r="J274" s="293"/>
      <c r="K274" s="275"/>
    </row>
    <row r="275" spans="2:11" ht="15.75" customHeight="1" x14ac:dyDescent="0.35">
      <c r="B275" s="293"/>
      <c r="J275" s="293"/>
      <c r="K275" s="275"/>
    </row>
    <row r="276" spans="2:11" ht="15.75" customHeight="1" x14ac:dyDescent="0.35">
      <c r="B276" s="293"/>
      <c r="J276" s="293"/>
      <c r="K276" s="275"/>
    </row>
    <row r="277" spans="2:11" ht="15.75" customHeight="1" x14ac:dyDescent="0.35">
      <c r="B277" s="293"/>
      <c r="J277" s="293"/>
      <c r="K277" s="275"/>
    </row>
    <row r="278" spans="2:11" ht="15.75" customHeight="1" x14ac:dyDescent="0.35">
      <c r="B278" s="293"/>
      <c r="J278" s="293"/>
      <c r="K278" s="275"/>
    </row>
    <row r="279" spans="2:11" ht="15.75" customHeight="1" x14ac:dyDescent="0.35">
      <c r="B279" s="293"/>
      <c r="J279" s="293"/>
      <c r="K279" s="275"/>
    </row>
    <row r="280" spans="2:11" ht="15.75" customHeight="1" x14ac:dyDescent="0.35">
      <c r="B280" s="293"/>
      <c r="J280" s="293"/>
      <c r="K280" s="275"/>
    </row>
    <row r="281" spans="2:11" ht="15.75" customHeight="1" x14ac:dyDescent="0.35">
      <c r="B281" s="293"/>
      <c r="J281" s="293"/>
      <c r="K281" s="275"/>
    </row>
    <row r="282" spans="2:11" ht="15.75" customHeight="1" x14ac:dyDescent="0.35">
      <c r="B282" s="293"/>
      <c r="J282" s="293"/>
      <c r="K282" s="275"/>
    </row>
    <row r="283" spans="2:11" ht="15.75" customHeight="1" x14ac:dyDescent="0.35">
      <c r="B283" s="293"/>
      <c r="J283" s="293"/>
      <c r="K283" s="275"/>
    </row>
    <row r="284" spans="2:11" ht="15.75" customHeight="1" x14ac:dyDescent="0.35">
      <c r="B284" s="293"/>
      <c r="J284" s="293"/>
      <c r="K284" s="275"/>
    </row>
    <row r="285" spans="2:11" ht="15.75" customHeight="1" x14ac:dyDescent="0.35">
      <c r="B285" s="293"/>
      <c r="J285" s="293"/>
      <c r="K285" s="275"/>
    </row>
    <row r="286" spans="2:11" ht="15.75" customHeight="1" x14ac:dyDescent="0.35">
      <c r="B286" s="293"/>
      <c r="J286" s="293"/>
      <c r="K286" s="275"/>
    </row>
    <row r="287" spans="2:11" ht="15.75" customHeight="1" x14ac:dyDescent="0.35">
      <c r="B287" s="293"/>
      <c r="J287" s="293"/>
      <c r="K287" s="275"/>
    </row>
    <row r="288" spans="2:11" ht="15.75" customHeight="1" x14ac:dyDescent="0.35">
      <c r="B288" s="293"/>
      <c r="J288" s="293"/>
      <c r="K288" s="275"/>
    </row>
    <row r="289" spans="2:11" ht="15.75" customHeight="1" x14ac:dyDescent="0.35">
      <c r="B289" s="293"/>
      <c r="J289" s="293"/>
      <c r="K289" s="275"/>
    </row>
    <row r="290" spans="2:11" ht="15.75" customHeight="1" x14ac:dyDescent="0.35">
      <c r="B290" s="293"/>
      <c r="J290" s="293"/>
      <c r="K290" s="275"/>
    </row>
    <row r="291" spans="2:11" ht="15.75" customHeight="1" x14ac:dyDescent="0.35">
      <c r="B291" s="293"/>
      <c r="J291" s="293"/>
      <c r="K291" s="275"/>
    </row>
    <row r="292" spans="2:11" ht="15.75" customHeight="1" x14ac:dyDescent="0.35">
      <c r="B292" s="293"/>
      <c r="J292" s="293"/>
      <c r="K292" s="275"/>
    </row>
    <row r="293" spans="2:11" ht="15.75" customHeight="1" x14ac:dyDescent="0.35">
      <c r="B293" s="293"/>
      <c r="J293" s="293"/>
      <c r="K293" s="275"/>
    </row>
    <row r="294" spans="2:11" ht="15.75" customHeight="1" x14ac:dyDescent="0.35">
      <c r="B294" s="293"/>
      <c r="J294" s="293"/>
      <c r="K294" s="275"/>
    </row>
    <row r="295" spans="2:11" ht="15.75" customHeight="1" x14ac:dyDescent="0.35">
      <c r="B295" s="293"/>
      <c r="J295" s="293"/>
      <c r="K295" s="275"/>
    </row>
    <row r="296" spans="2:11" ht="15.75" customHeight="1" x14ac:dyDescent="0.35">
      <c r="B296" s="293"/>
      <c r="J296" s="293"/>
      <c r="K296" s="275"/>
    </row>
    <row r="297" spans="2:11" ht="15.75" customHeight="1" x14ac:dyDescent="0.35">
      <c r="B297" s="293"/>
      <c r="J297" s="293"/>
      <c r="K297" s="275"/>
    </row>
    <row r="298" spans="2:11" ht="15.75" customHeight="1" x14ac:dyDescent="0.35">
      <c r="B298" s="293"/>
      <c r="J298" s="293"/>
      <c r="K298" s="275"/>
    </row>
    <row r="299" spans="2:11" ht="15.75" customHeight="1" x14ac:dyDescent="0.35">
      <c r="B299" s="293"/>
      <c r="J299" s="293"/>
      <c r="K299" s="275"/>
    </row>
    <row r="300" spans="2:11" ht="15.75" customHeight="1" x14ac:dyDescent="0.35">
      <c r="B300" s="293"/>
      <c r="J300" s="293"/>
      <c r="K300" s="275"/>
    </row>
    <row r="301" spans="2:11" ht="15.75" customHeight="1" x14ac:dyDescent="0.35">
      <c r="B301" s="293"/>
      <c r="J301" s="293"/>
      <c r="K301" s="275"/>
    </row>
    <row r="302" spans="2:11" ht="15.75" customHeight="1" x14ac:dyDescent="0.35">
      <c r="B302" s="293"/>
      <c r="J302" s="293"/>
      <c r="K302" s="275"/>
    </row>
    <row r="303" spans="2:11" ht="15.75" customHeight="1" x14ac:dyDescent="0.35">
      <c r="B303" s="293"/>
      <c r="J303" s="293"/>
      <c r="K303" s="275"/>
    </row>
    <row r="304" spans="2:11" ht="15.75" customHeight="1" x14ac:dyDescent="0.35">
      <c r="B304" s="293"/>
      <c r="J304" s="293"/>
      <c r="K304" s="275"/>
    </row>
    <row r="305" spans="2:11" ht="15.75" customHeight="1" x14ac:dyDescent="0.35">
      <c r="B305" s="293"/>
      <c r="J305" s="293"/>
      <c r="K305" s="275"/>
    </row>
    <row r="306" spans="2:11" ht="15.75" customHeight="1" x14ac:dyDescent="0.35">
      <c r="B306" s="293"/>
      <c r="J306" s="293"/>
      <c r="K306" s="275"/>
    </row>
    <row r="307" spans="2:11" ht="15.75" customHeight="1" x14ac:dyDescent="0.35">
      <c r="B307" s="293"/>
      <c r="J307" s="293"/>
      <c r="K307" s="275"/>
    </row>
    <row r="308" spans="2:11" ht="15.75" customHeight="1" x14ac:dyDescent="0.35">
      <c r="B308" s="293"/>
      <c r="J308" s="293"/>
      <c r="K308" s="275"/>
    </row>
    <row r="309" spans="2:11" ht="15.75" customHeight="1" x14ac:dyDescent="0.35">
      <c r="B309" s="293"/>
      <c r="J309" s="293"/>
      <c r="K309" s="275"/>
    </row>
    <row r="310" spans="2:11" ht="15.75" customHeight="1" x14ac:dyDescent="0.35">
      <c r="B310" s="293"/>
      <c r="J310" s="293"/>
      <c r="K310" s="275"/>
    </row>
    <row r="311" spans="2:11" ht="15.75" customHeight="1" x14ac:dyDescent="0.35">
      <c r="B311" s="293"/>
      <c r="J311" s="293"/>
      <c r="K311" s="275"/>
    </row>
    <row r="312" spans="2:11" ht="15.75" customHeight="1" x14ac:dyDescent="0.35">
      <c r="B312" s="293"/>
      <c r="J312" s="293"/>
      <c r="K312" s="275"/>
    </row>
    <row r="313" spans="2:11" ht="15.75" customHeight="1" x14ac:dyDescent="0.35">
      <c r="B313" s="293"/>
      <c r="J313" s="293"/>
      <c r="K313" s="275"/>
    </row>
    <row r="314" spans="2:11" ht="15.75" customHeight="1" x14ac:dyDescent="0.35">
      <c r="B314" s="293"/>
      <c r="J314" s="293"/>
      <c r="K314" s="275"/>
    </row>
    <row r="315" spans="2:11" ht="15.75" customHeight="1" x14ac:dyDescent="0.35">
      <c r="B315" s="293"/>
      <c r="J315" s="293"/>
      <c r="K315" s="275"/>
    </row>
    <row r="316" spans="2:11" ht="15.75" customHeight="1" x14ac:dyDescent="0.35">
      <c r="B316" s="293"/>
      <c r="J316" s="293"/>
      <c r="K316" s="275"/>
    </row>
    <row r="317" spans="2:11" ht="15.75" customHeight="1" x14ac:dyDescent="0.35">
      <c r="B317" s="293"/>
      <c r="J317" s="293"/>
      <c r="K317" s="275"/>
    </row>
    <row r="318" spans="2:11" ht="15.75" customHeight="1" x14ac:dyDescent="0.35">
      <c r="B318" s="293"/>
      <c r="J318" s="293"/>
      <c r="K318" s="275"/>
    </row>
    <row r="319" spans="2:11" ht="15.75" customHeight="1" x14ac:dyDescent="0.35">
      <c r="B319" s="293"/>
      <c r="J319" s="293"/>
      <c r="K319" s="275"/>
    </row>
    <row r="320" spans="2:11" ht="15.75" customHeight="1" x14ac:dyDescent="0.35">
      <c r="B320" s="293"/>
      <c r="J320" s="293"/>
      <c r="K320" s="275"/>
    </row>
    <row r="321" spans="2:11" ht="15.75" customHeight="1" x14ac:dyDescent="0.35">
      <c r="B321" s="293"/>
      <c r="J321" s="293"/>
      <c r="K321" s="275"/>
    </row>
    <row r="322" spans="2:11" ht="15.75" customHeight="1" x14ac:dyDescent="0.35">
      <c r="B322" s="293"/>
      <c r="J322" s="293"/>
      <c r="K322" s="275"/>
    </row>
    <row r="323" spans="2:11" ht="15.75" customHeight="1" x14ac:dyDescent="0.35">
      <c r="B323" s="293"/>
      <c r="J323" s="293"/>
      <c r="K323" s="275"/>
    </row>
    <row r="324" spans="2:11" ht="15.75" customHeight="1" x14ac:dyDescent="0.35">
      <c r="B324" s="293"/>
      <c r="J324" s="293"/>
      <c r="K324" s="275"/>
    </row>
    <row r="325" spans="2:11" ht="15.75" customHeight="1" x14ac:dyDescent="0.35">
      <c r="B325" s="293"/>
      <c r="J325" s="293"/>
      <c r="K325" s="275"/>
    </row>
    <row r="326" spans="2:11" ht="15.75" customHeight="1" x14ac:dyDescent="0.35">
      <c r="B326" s="293"/>
      <c r="J326" s="293"/>
      <c r="K326" s="275"/>
    </row>
    <row r="327" spans="2:11" ht="15.75" customHeight="1" x14ac:dyDescent="0.35">
      <c r="B327" s="293"/>
      <c r="J327" s="293"/>
      <c r="K327" s="275"/>
    </row>
    <row r="328" spans="2:11" ht="15.75" customHeight="1" x14ac:dyDescent="0.35">
      <c r="B328" s="293"/>
      <c r="J328" s="293"/>
      <c r="K328" s="275"/>
    </row>
    <row r="329" spans="2:11" ht="15.75" customHeight="1" x14ac:dyDescent="0.35">
      <c r="B329" s="293"/>
      <c r="J329" s="293"/>
      <c r="K329" s="275"/>
    </row>
    <row r="330" spans="2:11" ht="15.75" customHeight="1" x14ac:dyDescent="0.35">
      <c r="B330" s="293"/>
      <c r="J330" s="293"/>
      <c r="K330" s="275"/>
    </row>
    <row r="331" spans="2:11" ht="15.75" customHeight="1" x14ac:dyDescent="0.35">
      <c r="B331" s="293"/>
      <c r="J331" s="293"/>
      <c r="K331" s="275"/>
    </row>
    <row r="332" spans="2:11" ht="15.75" customHeight="1" x14ac:dyDescent="0.35">
      <c r="B332" s="293"/>
      <c r="J332" s="293"/>
      <c r="K332" s="275"/>
    </row>
    <row r="333" spans="2:11" ht="15.75" customHeight="1" x14ac:dyDescent="0.35">
      <c r="B333" s="293"/>
      <c r="J333" s="293"/>
      <c r="K333" s="275"/>
    </row>
    <row r="334" spans="2:11" ht="15.75" customHeight="1" x14ac:dyDescent="0.35">
      <c r="B334" s="293"/>
      <c r="J334" s="293"/>
      <c r="K334" s="275"/>
    </row>
    <row r="335" spans="2:11" ht="15.75" customHeight="1" x14ac:dyDescent="0.35">
      <c r="B335" s="293"/>
      <c r="J335" s="293"/>
      <c r="K335" s="275"/>
    </row>
    <row r="336" spans="2:11" ht="15.75" customHeight="1" x14ac:dyDescent="0.35">
      <c r="B336" s="293"/>
      <c r="J336" s="293"/>
      <c r="K336" s="275"/>
    </row>
    <row r="337" spans="2:11" ht="15.75" customHeight="1" x14ac:dyDescent="0.35">
      <c r="B337" s="293"/>
      <c r="J337" s="293"/>
      <c r="K337" s="275"/>
    </row>
    <row r="338" spans="2:11" ht="15.75" customHeight="1" x14ac:dyDescent="0.35">
      <c r="B338" s="293"/>
      <c r="J338" s="293"/>
      <c r="K338" s="275"/>
    </row>
    <row r="339" spans="2:11" ht="15.75" customHeight="1" x14ac:dyDescent="0.35">
      <c r="B339" s="293"/>
      <c r="J339" s="293"/>
      <c r="K339" s="275"/>
    </row>
    <row r="340" spans="2:11" ht="15.75" customHeight="1" x14ac:dyDescent="0.35">
      <c r="B340" s="293"/>
      <c r="J340" s="293"/>
      <c r="K340" s="275"/>
    </row>
    <row r="341" spans="2:11" ht="15.75" customHeight="1" x14ac:dyDescent="0.35">
      <c r="B341" s="293"/>
      <c r="J341" s="293"/>
      <c r="K341" s="275"/>
    </row>
    <row r="342" spans="2:11" ht="15.75" customHeight="1" x14ac:dyDescent="0.35">
      <c r="B342" s="293"/>
      <c r="J342" s="293"/>
      <c r="K342" s="275"/>
    </row>
    <row r="343" spans="2:11" ht="15.75" customHeight="1" x14ac:dyDescent="0.35">
      <c r="B343" s="293"/>
      <c r="J343" s="293"/>
      <c r="K343" s="275"/>
    </row>
    <row r="344" spans="2:11" ht="15.75" customHeight="1" x14ac:dyDescent="0.35">
      <c r="B344" s="293"/>
      <c r="J344" s="293"/>
      <c r="K344" s="275"/>
    </row>
    <row r="345" spans="2:11" ht="15.75" customHeight="1" x14ac:dyDescent="0.35">
      <c r="B345" s="293"/>
      <c r="J345" s="293"/>
      <c r="K345" s="275"/>
    </row>
    <row r="346" spans="2:11" ht="15.75" customHeight="1" x14ac:dyDescent="0.35">
      <c r="B346" s="293"/>
      <c r="J346" s="293"/>
      <c r="K346" s="275"/>
    </row>
    <row r="347" spans="2:11" ht="15.75" customHeight="1" x14ac:dyDescent="0.35">
      <c r="B347" s="293"/>
      <c r="J347" s="293"/>
      <c r="K347" s="275"/>
    </row>
    <row r="348" spans="2:11" ht="15.75" customHeight="1" x14ac:dyDescent="0.35">
      <c r="B348" s="293"/>
      <c r="J348" s="293"/>
      <c r="K348" s="275"/>
    </row>
    <row r="349" spans="2:11" ht="15.75" customHeight="1" x14ac:dyDescent="0.35">
      <c r="B349" s="293"/>
      <c r="J349" s="293"/>
      <c r="K349" s="275"/>
    </row>
    <row r="350" spans="2:11" ht="15.75" customHeight="1" x14ac:dyDescent="0.35">
      <c r="B350" s="293"/>
      <c r="J350" s="293"/>
      <c r="K350" s="275"/>
    </row>
    <row r="351" spans="2:11" ht="15.75" customHeight="1" x14ac:dyDescent="0.35">
      <c r="B351" s="293"/>
      <c r="J351" s="293"/>
      <c r="K351" s="275"/>
    </row>
    <row r="352" spans="2:11" ht="15.75" customHeight="1" x14ac:dyDescent="0.35">
      <c r="B352" s="293"/>
      <c r="J352" s="293"/>
      <c r="K352" s="275"/>
    </row>
    <row r="353" spans="2:11" ht="15.75" customHeight="1" x14ac:dyDescent="0.35">
      <c r="B353" s="293"/>
      <c r="J353" s="293"/>
      <c r="K353" s="275"/>
    </row>
    <row r="354" spans="2:11" ht="15.75" customHeight="1" x14ac:dyDescent="0.35">
      <c r="B354" s="293"/>
      <c r="J354" s="293"/>
      <c r="K354" s="275"/>
    </row>
    <row r="355" spans="2:11" ht="15.75" customHeight="1" x14ac:dyDescent="0.35">
      <c r="B355" s="293"/>
      <c r="J355" s="293"/>
      <c r="K355" s="275"/>
    </row>
    <row r="356" spans="2:11" ht="15.75" customHeight="1" x14ac:dyDescent="0.35">
      <c r="B356" s="293"/>
      <c r="J356" s="293"/>
      <c r="K356" s="275"/>
    </row>
    <row r="357" spans="2:11" ht="15.75" customHeight="1" x14ac:dyDescent="0.35">
      <c r="B357" s="293"/>
      <c r="J357" s="293"/>
      <c r="K357" s="275"/>
    </row>
    <row r="358" spans="2:11" ht="15.75" customHeight="1" x14ac:dyDescent="0.35">
      <c r="B358" s="293"/>
      <c r="J358" s="293"/>
      <c r="K358" s="275"/>
    </row>
    <row r="359" spans="2:11" ht="15.75" customHeight="1" x14ac:dyDescent="0.35">
      <c r="B359" s="293"/>
      <c r="J359" s="293"/>
      <c r="K359" s="275"/>
    </row>
    <row r="360" spans="2:11" ht="15.75" customHeight="1" x14ac:dyDescent="0.35">
      <c r="B360" s="293"/>
      <c r="J360" s="293"/>
      <c r="K360" s="275"/>
    </row>
    <row r="361" spans="2:11" ht="15.75" customHeight="1" x14ac:dyDescent="0.35">
      <c r="B361" s="293"/>
      <c r="J361" s="293"/>
      <c r="K361" s="275"/>
    </row>
    <row r="362" spans="2:11" ht="15.75" customHeight="1" x14ac:dyDescent="0.35">
      <c r="B362" s="293"/>
      <c r="J362" s="293"/>
      <c r="K362" s="275"/>
    </row>
    <row r="363" spans="2:11" ht="15.75" customHeight="1" x14ac:dyDescent="0.35">
      <c r="B363" s="293"/>
      <c r="J363" s="293"/>
      <c r="K363" s="275"/>
    </row>
    <row r="364" spans="2:11" ht="15.75" customHeight="1" x14ac:dyDescent="0.35">
      <c r="B364" s="293"/>
      <c r="J364" s="293"/>
      <c r="K364" s="275"/>
    </row>
    <row r="365" spans="2:11" ht="15.75" customHeight="1" x14ac:dyDescent="0.35">
      <c r="B365" s="293"/>
      <c r="J365" s="293"/>
      <c r="K365" s="275"/>
    </row>
    <row r="366" spans="2:11" ht="15.75" customHeight="1" x14ac:dyDescent="0.35">
      <c r="B366" s="293"/>
      <c r="J366" s="293"/>
      <c r="K366" s="275"/>
    </row>
    <row r="367" spans="2:11" ht="15.75" customHeight="1" x14ac:dyDescent="0.35">
      <c r="B367" s="293"/>
      <c r="J367" s="293"/>
      <c r="K367" s="275"/>
    </row>
    <row r="368" spans="2:11" ht="15.75" customHeight="1" x14ac:dyDescent="0.35">
      <c r="B368" s="293"/>
      <c r="J368" s="293"/>
      <c r="K368" s="275"/>
    </row>
    <row r="369" spans="2:11" ht="15.75" customHeight="1" x14ac:dyDescent="0.35">
      <c r="B369" s="293"/>
      <c r="J369" s="293"/>
      <c r="K369" s="275"/>
    </row>
    <row r="370" spans="2:11" ht="15.75" customHeight="1" x14ac:dyDescent="0.35">
      <c r="B370" s="293"/>
      <c r="J370" s="293"/>
      <c r="K370" s="275"/>
    </row>
    <row r="371" spans="2:11" ht="15.75" customHeight="1" x14ac:dyDescent="0.35">
      <c r="B371" s="293"/>
      <c r="J371" s="293"/>
      <c r="K371" s="275"/>
    </row>
    <row r="372" spans="2:11" ht="15.75" customHeight="1" x14ac:dyDescent="0.35">
      <c r="B372" s="293"/>
      <c r="J372" s="293"/>
      <c r="K372" s="275"/>
    </row>
    <row r="373" spans="2:11" ht="15.75" customHeight="1" x14ac:dyDescent="0.35">
      <c r="B373" s="293"/>
      <c r="J373" s="293"/>
      <c r="K373" s="275"/>
    </row>
    <row r="374" spans="2:11" ht="15.75" customHeight="1" x14ac:dyDescent="0.35">
      <c r="B374" s="293"/>
      <c r="J374" s="293"/>
      <c r="K374" s="275"/>
    </row>
    <row r="375" spans="2:11" ht="15.75" customHeight="1" x14ac:dyDescent="0.35">
      <c r="B375" s="293"/>
      <c r="J375" s="293"/>
      <c r="K375" s="275"/>
    </row>
    <row r="376" spans="2:11" ht="15.75" customHeight="1" x14ac:dyDescent="0.35">
      <c r="B376" s="293"/>
      <c r="J376" s="293"/>
      <c r="K376" s="275"/>
    </row>
    <row r="377" spans="2:11" ht="15.75" customHeight="1" x14ac:dyDescent="0.35">
      <c r="B377" s="293"/>
      <c r="J377" s="293"/>
      <c r="K377" s="275"/>
    </row>
    <row r="378" spans="2:11" ht="15.75" customHeight="1" x14ac:dyDescent="0.35">
      <c r="B378" s="293"/>
      <c r="J378" s="293"/>
      <c r="K378" s="275"/>
    </row>
    <row r="379" spans="2:11" ht="15.75" customHeight="1" x14ac:dyDescent="0.35">
      <c r="B379" s="293"/>
      <c r="J379" s="293"/>
      <c r="K379" s="275"/>
    </row>
    <row r="380" spans="2:11" ht="15.75" customHeight="1" x14ac:dyDescent="0.35">
      <c r="B380" s="293"/>
      <c r="J380" s="293"/>
      <c r="K380" s="275"/>
    </row>
    <row r="381" spans="2:11" ht="15.75" customHeight="1" x14ac:dyDescent="0.35">
      <c r="B381" s="293"/>
      <c r="J381" s="293"/>
      <c r="K381" s="275"/>
    </row>
    <row r="382" spans="2:11" ht="15.75" customHeight="1" x14ac:dyDescent="0.35">
      <c r="B382" s="293"/>
      <c r="J382" s="293"/>
      <c r="K382" s="275"/>
    </row>
    <row r="383" spans="2:11" ht="15.75" customHeight="1" x14ac:dyDescent="0.35">
      <c r="B383" s="293"/>
      <c r="J383" s="293"/>
      <c r="K383" s="275"/>
    </row>
    <row r="384" spans="2:11" ht="15.75" customHeight="1" x14ac:dyDescent="0.35">
      <c r="B384" s="293"/>
      <c r="J384" s="293"/>
      <c r="K384" s="275"/>
    </row>
    <row r="385" spans="2:11" ht="15.75" customHeight="1" x14ac:dyDescent="0.35">
      <c r="B385" s="293"/>
      <c r="J385" s="293"/>
      <c r="K385" s="275"/>
    </row>
    <row r="386" spans="2:11" ht="15.75" customHeight="1" x14ac:dyDescent="0.35">
      <c r="B386" s="293"/>
      <c r="J386" s="293"/>
      <c r="K386" s="275"/>
    </row>
    <row r="387" spans="2:11" ht="15.75" customHeight="1" x14ac:dyDescent="0.35">
      <c r="B387" s="293"/>
      <c r="J387" s="293"/>
      <c r="K387" s="275"/>
    </row>
    <row r="388" spans="2:11" ht="15.75" customHeight="1" x14ac:dyDescent="0.35">
      <c r="B388" s="293"/>
      <c r="J388" s="293"/>
      <c r="K388" s="275"/>
    </row>
    <row r="389" spans="2:11" ht="15.75" customHeight="1" x14ac:dyDescent="0.35">
      <c r="B389" s="293"/>
      <c r="J389" s="293"/>
      <c r="K389" s="275"/>
    </row>
    <row r="390" spans="2:11" ht="15.75" customHeight="1" x14ac:dyDescent="0.35">
      <c r="B390" s="293"/>
      <c r="J390" s="293"/>
      <c r="K390" s="275"/>
    </row>
    <row r="391" spans="2:11" ht="15.75" customHeight="1" x14ac:dyDescent="0.35">
      <c r="B391" s="293"/>
      <c r="J391" s="293"/>
      <c r="K391" s="275"/>
    </row>
    <row r="392" spans="2:11" ht="15.75" customHeight="1" x14ac:dyDescent="0.35">
      <c r="B392" s="293"/>
      <c r="J392" s="293"/>
      <c r="K392" s="275"/>
    </row>
    <row r="393" spans="2:11" ht="15.75" customHeight="1" x14ac:dyDescent="0.35">
      <c r="B393" s="293"/>
      <c r="J393" s="293"/>
      <c r="K393" s="275"/>
    </row>
    <row r="394" spans="2:11" ht="15.75" customHeight="1" x14ac:dyDescent="0.35">
      <c r="B394" s="293"/>
      <c r="J394" s="293"/>
      <c r="K394" s="275"/>
    </row>
    <row r="395" spans="2:11" ht="15.75" customHeight="1" x14ac:dyDescent="0.35">
      <c r="B395" s="293"/>
      <c r="J395" s="293"/>
      <c r="K395" s="275"/>
    </row>
    <row r="396" spans="2:11" ht="15.75" customHeight="1" x14ac:dyDescent="0.35">
      <c r="B396" s="293"/>
      <c r="J396" s="293"/>
      <c r="K396" s="275"/>
    </row>
    <row r="397" spans="2:11" ht="15.75" customHeight="1" x14ac:dyDescent="0.35">
      <c r="B397" s="293"/>
      <c r="J397" s="293"/>
      <c r="K397" s="275"/>
    </row>
    <row r="398" spans="2:11" ht="15.75" customHeight="1" x14ac:dyDescent="0.35">
      <c r="B398" s="293"/>
      <c r="J398" s="293"/>
      <c r="K398" s="275"/>
    </row>
    <row r="399" spans="2:11" ht="15.75" customHeight="1" x14ac:dyDescent="0.35">
      <c r="B399" s="293"/>
      <c r="J399" s="293"/>
      <c r="K399" s="275"/>
    </row>
    <row r="400" spans="2:11" ht="15.75" customHeight="1" x14ac:dyDescent="0.35">
      <c r="B400" s="293"/>
      <c r="J400" s="293"/>
      <c r="K400" s="275"/>
    </row>
    <row r="401" spans="2:11" ht="15.75" customHeight="1" x14ac:dyDescent="0.35">
      <c r="B401" s="293"/>
      <c r="J401" s="293"/>
      <c r="K401" s="275"/>
    </row>
    <row r="402" spans="2:11" ht="15.75" customHeight="1" x14ac:dyDescent="0.35">
      <c r="B402" s="293"/>
      <c r="J402" s="293"/>
      <c r="K402" s="275"/>
    </row>
    <row r="403" spans="2:11" ht="15.75" customHeight="1" x14ac:dyDescent="0.35">
      <c r="B403" s="293"/>
      <c r="J403" s="293"/>
      <c r="K403" s="275"/>
    </row>
    <row r="404" spans="2:11" ht="15.75" customHeight="1" x14ac:dyDescent="0.35">
      <c r="B404" s="293"/>
      <c r="J404" s="293"/>
      <c r="K404" s="275"/>
    </row>
    <row r="405" spans="2:11" ht="15.75" customHeight="1" x14ac:dyDescent="0.35">
      <c r="B405" s="293"/>
      <c r="J405" s="293"/>
      <c r="K405" s="275"/>
    </row>
    <row r="406" spans="2:11" ht="15.75" customHeight="1" x14ac:dyDescent="0.35">
      <c r="B406" s="293"/>
      <c r="J406" s="293"/>
      <c r="K406" s="275"/>
    </row>
    <row r="407" spans="2:11" ht="15.75" customHeight="1" x14ac:dyDescent="0.35">
      <c r="B407" s="293"/>
      <c r="J407" s="293"/>
      <c r="K407" s="275"/>
    </row>
    <row r="408" spans="2:11" ht="15.75" customHeight="1" x14ac:dyDescent="0.35">
      <c r="B408" s="293"/>
      <c r="J408" s="293"/>
      <c r="K408" s="275"/>
    </row>
    <row r="409" spans="2:11" ht="15.75" customHeight="1" x14ac:dyDescent="0.35">
      <c r="B409" s="293"/>
      <c r="J409" s="293"/>
      <c r="K409" s="275"/>
    </row>
    <row r="410" spans="2:11" ht="15.75" customHeight="1" x14ac:dyDescent="0.35">
      <c r="B410" s="293"/>
      <c r="J410" s="293"/>
      <c r="K410" s="275"/>
    </row>
    <row r="411" spans="2:11" ht="15.75" customHeight="1" x14ac:dyDescent="0.35">
      <c r="B411" s="293"/>
      <c r="J411" s="293"/>
      <c r="K411" s="275"/>
    </row>
    <row r="412" spans="2:11" ht="15.75" customHeight="1" x14ac:dyDescent="0.35">
      <c r="B412" s="293"/>
      <c r="J412" s="293"/>
      <c r="K412" s="275"/>
    </row>
    <row r="413" spans="2:11" ht="15.75" customHeight="1" x14ac:dyDescent="0.35">
      <c r="B413" s="293"/>
      <c r="J413" s="293"/>
      <c r="K413" s="275"/>
    </row>
    <row r="414" spans="2:11" ht="15.75" customHeight="1" x14ac:dyDescent="0.35">
      <c r="B414" s="293"/>
      <c r="J414" s="293"/>
      <c r="K414" s="275"/>
    </row>
    <row r="415" spans="2:11" ht="15.75" customHeight="1" x14ac:dyDescent="0.35">
      <c r="B415" s="293"/>
      <c r="J415" s="293"/>
      <c r="K415" s="275"/>
    </row>
    <row r="416" spans="2:11" ht="15.75" customHeight="1" x14ac:dyDescent="0.35">
      <c r="B416" s="293"/>
      <c r="J416" s="293"/>
      <c r="K416" s="275"/>
    </row>
    <row r="417" spans="2:11" ht="15.75" customHeight="1" x14ac:dyDescent="0.35">
      <c r="B417" s="293"/>
      <c r="J417" s="293"/>
      <c r="K417" s="275"/>
    </row>
    <row r="418" spans="2:11" ht="15.75" customHeight="1" x14ac:dyDescent="0.35">
      <c r="B418" s="293"/>
      <c r="J418" s="293"/>
      <c r="K418" s="275"/>
    </row>
    <row r="419" spans="2:11" ht="15.75" customHeight="1" x14ac:dyDescent="0.35">
      <c r="B419" s="293"/>
      <c r="J419" s="293"/>
      <c r="K419" s="275"/>
    </row>
    <row r="420" spans="2:11" ht="15.75" customHeight="1" x14ac:dyDescent="0.35">
      <c r="B420" s="293"/>
      <c r="J420" s="293"/>
      <c r="K420" s="275"/>
    </row>
    <row r="421" spans="2:11" ht="15.75" customHeight="1" x14ac:dyDescent="0.35">
      <c r="B421" s="293"/>
      <c r="J421" s="293"/>
      <c r="K421" s="275"/>
    </row>
    <row r="422" spans="2:11" ht="15.75" customHeight="1" x14ac:dyDescent="0.35">
      <c r="B422" s="293"/>
      <c r="J422" s="293"/>
      <c r="K422" s="275"/>
    </row>
    <row r="423" spans="2:11" ht="15.75" customHeight="1" x14ac:dyDescent="0.35">
      <c r="B423" s="293"/>
      <c r="J423" s="293"/>
      <c r="K423" s="275"/>
    </row>
    <row r="424" spans="2:11" ht="15.75" customHeight="1" x14ac:dyDescent="0.35">
      <c r="B424" s="293"/>
      <c r="J424" s="293"/>
      <c r="K424" s="275"/>
    </row>
    <row r="425" spans="2:11" ht="15.75" customHeight="1" x14ac:dyDescent="0.35">
      <c r="B425" s="293"/>
      <c r="J425" s="293"/>
      <c r="K425" s="275"/>
    </row>
    <row r="426" spans="2:11" ht="15.75" customHeight="1" x14ac:dyDescent="0.35">
      <c r="B426" s="293"/>
      <c r="J426" s="293"/>
      <c r="K426" s="275"/>
    </row>
    <row r="427" spans="2:11" ht="15.75" customHeight="1" x14ac:dyDescent="0.35">
      <c r="B427" s="293"/>
      <c r="J427" s="293"/>
      <c r="K427" s="275"/>
    </row>
    <row r="428" spans="2:11" ht="15.75" customHeight="1" x14ac:dyDescent="0.35">
      <c r="B428" s="293"/>
      <c r="J428" s="293"/>
      <c r="K428" s="275"/>
    </row>
    <row r="429" spans="2:11" ht="15.75" customHeight="1" x14ac:dyDescent="0.35">
      <c r="B429" s="293"/>
      <c r="J429" s="293"/>
      <c r="K429" s="275"/>
    </row>
    <row r="430" spans="2:11" ht="15.75" customHeight="1" x14ac:dyDescent="0.35">
      <c r="B430" s="293"/>
      <c r="J430" s="293"/>
      <c r="K430" s="275"/>
    </row>
    <row r="431" spans="2:11" ht="15.75" customHeight="1" x14ac:dyDescent="0.35">
      <c r="B431" s="293"/>
      <c r="J431" s="293"/>
      <c r="K431" s="275"/>
    </row>
    <row r="432" spans="2:11" ht="15.75" customHeight="1" x14ac:dyDescent="0.35">
      <c r="B432" s="293"/>
      <c r="J432" s="293"/>
      <c r="K432" s="275"/>
    </row>
    <row r="433" spans="2:11" ht="15.75" customHeight="1" x14ac:dyDescent="0.35">
      <c r="B433" s="293"/>
      <c r="J433" s="293"/>
      <c r="K433" s="275"/>
    </row>
    <row r="434" spans="2:11" ht="15.75" customHeight="1" x14ac:dyDescent="0.35">
      <c r="B434" s="293"/>
      <c r="J434" s="293"/>
      <c r="K434" s="275"/>
    </row>
    <row r="435" spans="2:11" ht="15.75" customHeight="1" x14ac:dyDescent="0.35">
      <c r="B435" s="293"/>
      <c r="J435" s="293"/>
      <c r="K435" s="275"/>
    </row>
    <row r="436" spans="2:11" ht="15.75" customHeight="1" x14ac:dyDescent="0.35">
      <c r="B436" s="293"/>
      <c r="J436" s="293"/>
      <c r="K436" s="275"/>
    </row>
    <row r="437" spans="2:11" ht="15.75" customHeight="1" x14ac:dyDescent="0.35">
      <c r="B437" s="293"/>
      <c r="J437" s="293"/>
      <c r="K437" s="275"/>
    </row>
    <row r="438" spans="2:11" ht="15.75" customHeight="1" x14ac:dyDescent="0.35">
      <c r="B438" s="293"/>
      <c r="J438" s="293"/>
      <c r="K438" s="275"/>
    </row>
    <row r="439" spans="2:11" ht="15.75" customHeight="1" x14ac:dyDescent="0.35">
      <c r="B439" s="293"/>
      <c r="J439" s="293"/>
      <c r="K439" s="275"/>
    </row>
    <row r="440" spans="2:11" ht="15.75" customHeight="1" x14ac:dyDescent="0.35">
      <c r="B440" s="293"/>
      <c r="J440" s="293"/>
      <c r="K440" s="275"/>
    </row>
    <row r="441" spans="2:11" ht="15.75" customHeight="1" x14ac:dyDescent="0.35">
      <c r="B441" s="293"/>
      <c r="J441" s="293"/>
      <c r="K441" s="275"/>
    </row>
    <row r="442" spans="2:11" ht="15.75" customHeight="1" x14ac:dyDescent="0.35">
      <c r="B442" s="293"/>
      <c r="J442" s="293"/>
      <c r="K442" s="275"/>
    </row>
    <row r="443" spans="2:11" ht="15.75" customHeight="1" x14ac:dyDescent="0.35">
      <c r="B443" s="293"/>
      <c r="J443" s="293"/>
      <c r="K443" s="275"/>
    </row>
    <row r="444" spans="2:11" ht="15.75" customHeight="1" x14ac:dyDescent="0.35">
      <c r="B444" s="293"/>
      <c r="J444" s="293"/>
      <c r="K444" s="275"/>
    </row>
    <row r="445" spans="2:11" ht="15.75" customHeight="1" x14ac:dyDescent="0.35">
      <c r="B445" s="293"/>
      <c r="J445" s="293"/>
      <c r="K445" s="275"/>
    </row>
    <row r="446" spans="2:11" ht="15.75" customHeight="1" x14ac:dyDescent="0.35">
      <c r="B446" s="293"/>
      <c r="J446" s="293"/>
      <c r="K446" s="275"/>
    </row>
    <row r="447" spans="2:11" ht="15.75" customHeight="1" x14ac:dyDescent="0.35">
      <c r="B447" s="293"/>
      <c r="J447" s="293"/>
      <c r="K447" s="275"/>
    </row>
    <row r="448" spans="2:11" ht="15.75" customHeight="1" x14ac:dyDescent="0.35">
      <c r="B448" s="293"/>
      <c r="J448" s="293"/>
      <c r="K448" s="275"/>
    </row>
    <row r="449" spans="2:11" ht="15.75" customHeight="1" x14ac:dyDescent="0.35">
      <c r="B449" s="293"/>
      <c r="J449" s="293"/>
      <c r="K449" s="275"/>
    </row>
    <row r="450" spans="2:11" ht="15.75" customHeight="1" x14ac:dyDescent="0.35">
      <c r="B450" s="293"/>
      <c r="J450" s="293"/>
      <c r="K450" s="275"/>
    </row>
    <row r="451" spans="2:11" ht="15.75" customHeight="1" x14ac:dyDescent="0.35">
      <c r="B451" s="293"/>
      <c r="J451" s="293"/>
      <c r="K451" s="275"/>
    </row>
    <row r="452" spans="2:11" ht="15.75" customHeight="1" x14ac:dyDescent="0.35">
      <c r="B452" s="293"/>
      <c r="J452" s="293"/>
      <c r="K452" s="275"/>
    </row>
    <row r="453" spans="2:11" ht="15.75" customHeight="1" x14ac:dyDescent="0.35">
      <c r="B453" s="293"/>
      <c r="J453" s="293"/>
      <c r="K453" s="275"/>
    </row>
    <row r="454" spans="2:11" ht="15.75" customHeight="1" x14ac:dyDescent="0.35">
      <c r="B454" s="293"/>
      <c r="J454" s="293"/>
      <c r="K454" s="275"/>
    </row>
    <row r="455" spans="2:11" ht="15.75" customHeight="1" x14ac:dyDescent="0.35">
      <c r="B455" s="293"/>
      <c r="J455" s="293"/>
      <c r="K455" s="275"/>
    </row>
    <row r="456" spans="2:11" ht="15.75" customHeight="1" x14ac:dyDescent="0.35">
      <c r="B456" s="293"/>
      <c r="J456" s="293"/>
      <c r="K456" s="275"/>
    </row>
    <row r="457" spans="2:11" ht="15.75" customHeight="1" x14ac:dyDescent="0.35">
      <c r="B457" s="293"/>
      <c r="J457" s="293"/>
      <c r="K457" s="275"/>
    </row>
    <row r="458" spans="2:11" ht="15.75" customHeight="1" x14ac:dyDescent="0.35">
      <c r="B458" s="293"/>
      <c r="J458" s="293"/>
      <c r="K458" s="275"/>
    </row>
    <row r="459" spans="2:11" ht="15.75" customHeight="1" x14ac:dyDescent="0.35">
      <c r="B459" s="293"/>
      <c r="J459" s="293"/>
      <c r="K459" s="275"/>
    </row>
    <row r="460" spans="2:11" ht="15.75" customHeight="1" x14ac:dyDescent="0.35">
      <c r="B460" s="293"/>
      <c r="J460" s="293"/>
      <c r="K460" s="275"/>
    </row>
    <row r="461" spans="2:11" ht="15.75" customHeight="1" x14ac:dyDescent="0.35">
      <c r="B461" s="293"/>
      <c r="J461" s="293"/>
      <c r="K461" s="275"/>
    </row>
    <row r="462" spans="2:11" ht="15.75" customHeight="1" x14ac:dyDescent="0.35">
      <c r="B462" s="293"/>
      <c r="J462" s="293"/>
      <c r="K462" s="275"/>
    </row>
    <row r="463" spans="2:11" ht="15.75" customHeight="1" x14ac:dyDescent="0.35">
      <c r="B463" s="293"/>
      <c r="J463" s="293"/>
      <c r="K463" s="275"/>
    </row>
    <row r="464" spans="2:11" ht="15.75" customHeight="1" x14ac:dyDescent="0.35">
      <c r="B464" s="293"/>
      <c r="J464" s="293"/>
      <c r="K464" s="275"/>
    </row>
    <row r="465" spans="2:11" ht="15.75" customHeight="1" x14ac:dyDescent="0.35">
      <c r="B465" s="293"/>
      <c r="J465" s="293"/>
      <c r="K465" s="275"/>
    </row>
    <row r="466" spans="2:11" ht="15.75" customHeight="1" x14ac:dyDescent="0.35">
      <c r="B466" s="293"/>
      <c r="J466" s="293"/>
      <c r="K466" s="275"/>
    </row>
    <row r="467" spans="2:11" ht="15.75" customHeight="1" x14ac:dyDescent="0.35">
      <c r="B467" s="293"/>
      <c r="J467" s="293"/>
      <c r="K467" s="275"/>
    </row>
    <row r="468" spans="2:11" ht="15.75" customHeight="1" x14ac:dyDescent="0.35">
      <c r="B468" s="293"/>
      <c r="J468" s="293"/>
      <c r="K468" s="275"/>
    </row>
    <row r="469" spans="2:11" ht="15.75" customHeight="1" x14ac:dyDescent="0.35">
      <c r="B469" s="293"/>
      <c r="J469" s="293"/>
      <c r="K469" s="275"/>
    </row>
    <row r="470" spans="2:11" ht="15.75" customHeight="1" x14ac:dyDescent="0.35">
      <c r="B470" s="293"/>
      <c r="J470" s="293"/>
      <c r="K470" s="275"/>
    </row>
    <row r="471" spans="2:11" ht="15.75" customHeight="1" x14ac:dyDescent="0.35">
      <c r="B471" s="293"/>
      <c r="J471" s="293"/>
      <c r="K471" s="275"/>
    </row>
    <row r="472" spans="2:11" ht="15.75" customHeight="1" x14ac:dyDescent="0.35">
      <c r="B472" s="293"/>
      <c r="J472" s="293"/>
      <c r="K472" s="275"/>
    </row>
    <row r="473" spans="2:11" ht="15.75" customHeight="1" x14ac:dyDescent="0.35">
      <c r="B473" s="293"/>
      <c r="J473" s="293"/>
      <c r="K473" s="275"/>
    </row>
    <row r="474" spans="2:11" ht="15.75" customHeight="1" x14ac:dyDescent="0.35">
      <c r="B474" s="293"/>
      <c r="J474" s="293"/>
      <c r="K474" s="275"/>
    </row>
    <row r="475" spans="2:11" ht="15.75" customHeight="1" x14ac:dyDescent="0.35">
      <c r="B475" s="293"/>
      <c r="J475" s="293"/>
      <c r="K475" s="275"/>
    </row>
    <row r="476" spans="2:11" ht="15.75" customHeight="1" x14ac:dyDescent="0.35">
      <c r="B476" s="293"/>
      <c r="J476" s="293"/>
      <c r="K476" s="275"/>
    </row>
    <row r="477" spans="2:11" ht="15.75" customHeight="1" x14ac:dyDescent="0.35">
      <c r="B477" s="293"/>
      <c r="J477" s="293"/>
      <c r="K477" s="275"/>
    </row>
    <row r="478" spans="2:11" ht="15.75" customHeight="1" x14ac:dyDescent="0.35">
      <c r="B478" s="293"/>
      <c r="J478" s="293"/>
      <c r="K478" s="275"/>
    </row>
    <row r="479" spans="2:11" ht="15.75" customHeight="1" x14ac:dyDescent="0.35">
      <c r="B479" s="293"/>
      <c r="J479" s="293"/>
      <c r="K479" s="275"/>
    </row>
    <row r="480" spans="2:11" ht="15.75" customHeight="1" x14ac:dyDescent="0.35">
      <c r="B480" s="293"/>
      <c r="J480" s="293"/>
      <c r="K480" s="275"/>
    </row>
    <row r="481" spans="2:11" ht="15.75" customHeight="1" x14ac:dyDescent="0.35">
      <c r="B481" s="293"/>
      <c r="J481" s="293"/>
      <c r="K481" s="275"/>
    </row>
    <row r="482" spans="2:11" ht="15.75" customHeight="1" x14ac:dyDescent="0.35">
      <c r="B482" s="293"/>
      <c r="J482" s="293"/>
      <c r="K482" s="275"/>
    </row>
    <row r="483" spans="2:11" ht="15.75" customHeight="1" x14ac:dyDescent="0.35">
      <c r="B483" s="293"/>
      <c r="J483" s="293"/>
      <c r="K483" s="275"/>
    </row>
    <row r="484" spans="2:11" ht="15.75" customHeight="1" x14ac:dyDescent="0.35">
      <c r="B484" s="293"/>
      <c r="J484" s="293"/>
      <c r="K484" s="275"/>
    </row>
    <row r="485" spans="2:11" ht="15.75" customHeight="1" x14ac:dyDescent="0.35">
      <c r="B485" s="293"/>
      <c r="J485" s="293"/>
      <c r="K485" s="275"/>
    </row>
    <row r="486" spans="2:11" ht="15.75" customHeight="1" x14ac:dyDescent="0.35">
      <c r="B486" s="293"/>
      <c r="J486" s="293"/>
      <c r="K486" s="275"/>
    </row>
    <row r="487" spans="2:11" ht="15.75" customHeight="1" x14ac:dyDescent="0.35">
      <c r="B487" s="293"/>
      <c r="J487" s="293"/>
      <c r="K487" s="275"/>
    </row>
    <row r="488" spans="2:11" ht="15.75" customHeight="1" x14ac:dyDescent="0.35">
      <c r="B488" s="293"/>
      <c r="J488" s="293"/>
      <c r="K488" s="275"/>
    </row>
    <row r="489" spans="2:11" ht="15.75" customHeight="1" x14ac:dyDescent="0.35">
      <c r="B489" s="293"/>
      <c r="J489" s="293"/>
      <c r="K489" s="275"/>
    </row>
    <row r="490" spans="2:11" ht="15.75" customHeight="1" x14ac:dyDescent="0.35">
      <c r="B490" s="293"/>
      <c r="J490" s="293"/>
      <c r="K490" s="275"/>
    </row>
    <row r="491" spans="2:11" ht="15.75" customHeight="1" x14ac:dyDescent="0.35">
      <c r="B491" s="293"/>
      <c r="J491" s="293"/>
      <c r="K491" s="275"/>
    </row>
    <row r="492" spans="2:11" ht="15.75" customHeight="1" x14ac:dyDescent="0.35">
      <c r="B492" s="293"/>
      <c r="J492" s="293"/>
      <c r="K492" s="275"/>
    </row>
    <row r="493" spans="2:11" ht="15.75" customHeight="1" x14ac:dyDescent="0.35">
      <c r="B493" s="293"/>
      <c r="J493" s="293"/>
      <c r="K493" s="275"/>
    </row>
    <row r="494" spans="2:11" ht="15.75" customHeight="1" x14ac:dyDescent="0.35">
      <c r="B494" s="293"/>
      <c r="J494" s="293"/>
      <c r="K494" s="275"/>
    </row>
    <row r="495" spans="2:11" ht="15.75" customHeight="1" x14ac:dyDescent="0.35">
      <c r="B495" s="293"/>
      <c r="J495" s="293"/>
      <c r="K495" s="275"/>
    </row>
    <row r="496" spans="2:11" ht="15.75" customHeight="1" x14ac:dyDescent="0.35">
      <c r="B496" s="293"/>
      <c r="J496" s="293"/>
      <c r="K496" s="275"/>
    </row>
    <row r="497" spans="2:11" ht="15.75" customHeight="1" x14ac:dyDescent="0.35">
      <c r="B497" s="293"/>
      <c r="J497" s="293"/>
      <c r="K497" s="275"/>
    </row>
    <row r="498" spans="2:11" ht="15.75" customHeight="1" x14ac:dyDescent="0.35">
      <c r="B498" s="293"/>
      <c r="J498" s="293"/>
      <c r="K498" s="275"/>
    </row>
    <row r="499" spans="2:11" ht="15.75" customHeight="1" x14ac:dyDescent="0.35">
      <c r="B499" s="293"/>
      <c r="J499" s="293"/>
      <c r="K499" s="275"/>
    </row>
    <row r="500" spans="2:11" ht="15.75" customHeight="1" x14ac:dyDescent="0.35">
      <c r="B500" s="293"/>
      <c r="J500" s="293"/>
      <c r="K500" s="275"/>
    </row>
    <row r="501" spans="2:11" ht="15.75" customHeight="1" x14ac:dyDescent="0.35">
      <c r="B501" s="293"/>
      <c r="J501" s="293"/>
      <c r="K501" s="275"/>
    </row>
    <row r="502" spans="2:11" ht="15.75" customHeight="1" x14ac:dyDescent="0.35">
      <c r="B502" s="293"/>
      <c r="J502" s="293"/>
      <c r="K502" s="275"/>
    </row>
    <row r="503" spans="2:11" ht="15.75" customHeight="1" x14ac:dyDescent="0.35">
      <c r="B503" s="293"/>
      <c r="J503" s="293"/>
      <c r="K503" s="275"/>
    </row>
    <row r="504" spans="2:11" ht="15.75" customHeight="1" x14ac:dyDescent="0.35">
      <c r="B504" s="293"/>
      <c r="J504" s="293"/>
      <c r="K504" s="275"/>
    </row>
    <row r="505" spans="2:11" ht="15.75" customHeight="1" x14ac:dyDescent="0.35">
      <c r="B505" s="293"/>
      <c r="J505" s="293"/>
      <c r="K505" s="275"/>
    </row>
    <row r="506" spans="2:11" ht="15.75" customHeight="1" x14ac:dyDescent="0.35">
      <c r="B506" s="293"/>
      <c r="J506" s="293"/>
      <c r="K506" s="275"/>
    </row>
    <row r="507" spans="2:11" ht="15.75" customHeight="1" x14ac:dyDescent="0.35">
      <c r="B507" s="293"/>
      <c r="J507" s="293"/>
      <c r="K507" s="275"/>
    </row>
    <row r="508" spans="2:11" ht="15.75" customHeight="1" x14ac:dyDescent="0.35">
      <c r="B508" s="293"/>
      <c r="J508" s="293"/>
      <c r="K508" s="275"/>
    </row>
    <row r="509" spans="2:11" ht="15.75" customHeight="1" x14ac:dyDescent="0.35">
      <c r="B509" s="293"/>
      <c r="J509" s="293"/>
      <c r="K509" s="275"/>
    </row>
    <row r="510" spans="2:11" ht="15.75" customHeight="1" x14ac:dyDescent="0.35">
      <c r="B510" s="293"/>
      <c r="J510" s="293"/>
      <c r="K510" s="275"/>
    </row>
    <row r="511" spans="2:11" ht="15.75" customHeight="1" x14ac:dyDescent="0.35">
      <c r="B511" s="293"/>
      <c r="J511" s="293"/>
      <c r="K511" s="275"/>
    </row>
    <row r="512" spans="2:11" ht="15.75" customHeight="1" x14ac:dyDescent="0.35">
      <c r="B512" s="293"/>
      <c r="J512" s="293"/>
      <c r="K512" s="275"/>
    </row>
    <row r="513" spans="2:11" ht="15.75" customHeight="1" x14ac:dyDescent="0.35">
      <c r="B513" s="293"/>
      <c r="J513" s="293"/>
      <c r="K513" s="275"/>
    </row>
    <row r="514" spans="2:11" ht="15.75" customHeight="1" x14ac:dyDescent="0.35">
      <c r="B514" s="293"/>
      <c r="J514" s="293"/>
      <c r="K514" s="275"/>
    </row>
    <row r="515" spans="2:11" ht="15.75" customHeight="1" x14ac:dyDescent="0.35">
      <c r="B515" s="293"/>
      <c r="J515" s="293"/>
      <c r="K515" s="275"/>
    </row>
    <row r="516" spans="2:11" ht="15.75" customHeight="1" x14ac:dyDescent="0.35">
      <c r="B516" s="293"/>
      <c r="J516" s="293"/>
      <c r="K516" s="275"/>
    </row>
    <row r="517" spans="2:11" ht="15.75" customHeight="1" x14ac:dyDescent="0.35">
      <c r="B517" s="293"/>
      <c r="J517" s="293"/>
      <c r="K517" s="275"/>
    </row>
    <row r="518" spans="2:11" ht="15.75" customHeight="1" x14ac:dyDescent="0.35">
      <c r="B518" s="293"/>
      <c r="J518" s="293"/>
      <c r="K518" s="275"/>
    </row>
    <row r="519" spans="2:11" ht="15.75" customHeight="1" x14ac:dyDescent="0.35">
      <c r="B519" s="293"/>
      <c r="J519" s="293"/>
      <c r="K519" s="275"/>
    </row>
    <row r="520" spans="2:11" ht="15.75" customHeight="1" x14ac:dyDescent="0.35">
      <c r="B520" s="293"/>
      <c r="J520" s="293"/>
      <c r="K520" s="275"/>
    </row>
    <row r="521" spans="2:11" ht="15.75" customHeight="1" x14ac:dyDescent="0.35">
      <c r="B521" s="293"/>
      <c r="J521" s="293"/>
      <c r="K521" s="275"/>
    </row>
    <row r="522" spans="2:11" ht="15.75" customHeight="1" x14ac:dyDescent="0.35">
      <c r="B522" s="293"/>
      <c r="J522" s="293"/>
      <c r="K522" s="275"/>
    </row>
    <row r="523" spans="2:11" ht="15.75" customHeight="1" x14ac:dyDescent="0.35">
      <c r="B523" s="293"/>
      <c r="J523" s="293"/>
      <c r="K523" s="275"/>
    </row>
    <row r="524" spans="2:11" ht="15.75" customHeight="1" x14ac:dyDescent="0.35">
      <c r="B524" s="293"/>
      <c r="J524" s="293"/>
      <c r="K524" s="275"/>
    </row>
    <row r="525" spans="2:11" ht="15.75" customHeight="1" x14ac:dyDescent="0.35">
      <c r="B525" s="293"/>
      <c r="J525" s="293"/>
      <c r="K525" s="275"/>
    </row>
    <row r="526" spans="2:11" ht="15.75" customHeight="1" x14ac:dyDescent="0.35">
      <c r="B526" s="293"/>
      <c r="J526" s="293"/>
      <c r="K526" s="275"/>
    </row>
    <row r="527" spans="2:11" ht="15.75" customHeight="1" x14ac:dyDescent="0.35">
      <c r="B527" s="293"/>
      <c r="J527" s="293"/>
      <c r="K527" s="275"/>
    </row>
    <row r="528" spans="2:11" ht="15.75" customHeight="1" x14ac:dyDescent="0.35">
      <c r="B528" s="293"/>
      <c r="J528" s="293"/>
      <c r="K528" s="275"/>
    </row>
    <row r="529" spans="2:11" ht="15.75" customHeight="1" x14ac:dyDescent="0.35">
      <c r="B529" s="293"/>
      <c r="J529" s="293"/>
      <c r="K529" s="275"/>
    </row>
    <row r="530" spans="2:11" ht="15.75" customHeight="1" x14ac:dyDescent="0.35">
      <c r="B530" s="293"/>
      <c r="J530" s="293"/>
      <c r="K530" s="275"/>
    </row>
    <row r="531" spans="2:11" ht="15.75" customHeight="1" x14ac:dyDescent="0.35">
      <c r="B531" s="293"/>
      <c r="J531" s="293"/>
      <c r="K531" s="275"/>
    </row>
    <row r="532" spans="2:11" ht="15.75" customHeight="1" x14ac:dyDescent="0.35">
      <c r="B532" s="293"/>
      <c r="J532" s="293"/>
      <c r="K532" s="275"/>
    </row>
    <row r="533" spans="2:11" ht="15.75" customHeight="1" x14ac:dyDescent="0.35">
      <c r="B533" s="293"/>
      <c r="J533" s="293"/>
      <c r="K533" s="275"/>
    </row>
    <row r="534" spans="2:11" ht="15.75" customHeight="1" x14ac:dyDescent="0.35">
      <c r="B534" s="293"/>
      <c r="J534" s="293"/>
      <c r="K534" s="275"/>
    </row>
    <row r="535" spans="2:11" ht="15.75" customHeight="1" x14ac:dyDescent="0.35">
      <c r="B535" s="293"/>
      <c r="J535" s="293"/>
      <c r="K535" s="275"/>
    </row>
    <row r="536" spans="2:11" ht="15.75" customHeight="1" x14ac:dyDescent="0.35">
      <c r="B536" s="293"/>
      <c r="J536" s="293"/>
      <c r="K536" s="275"/>
    </row>
    <row r="537" spans="2:11" ht="15.75" customHeight="1" x14ac:dyDescent="0.35">
      <c r="B537" s="293"/>
      <c r="J537" s="293"/>
      <c r="K537" s="275"/>
    </row>
    <row r="538" spans="2:11" ht="15.75" customHeight="1" x14ac:dyDescent="0.35">
      <c r="B538" s="293"/>
      <c r="J538" s="293"/>
      <c r="K538" s="275"/>
    </row>
    <row r="539" spans="2:11" ht="15.75" customHeight="1" x14ac:dyDescent="0.35">
      <c r="B539" s="293"/>
      <c r="J539" s="293"/>
      <c r="K539" s="275"/>
    </row>
    <row r="540" spans="2:11" ht="15.75" customHeight="1" x14ac:dyDescent="0.35">
      <c r="B540" s="293"/>
      <c r="J540" s="293"/>
      <c r="K540" s="275"/>
    </row>
    <row r="541" spans="2:11" ht="15.75" customHeight="1" x14ac:dyDescent="0.35">
      <c r="B541" s="293"/>
      <c r="J541" s="293"/>
      <c r="K541" s="275"/>
    </row>
    <row r="542" spans="2:11" ht="15.75" customHeight="1" x14ac:dyDescent="0.35">
      <c r="B542" s="293"/>
      <c r="J542" s="293"/>
      <c r="K542" s="275"/>
    </row>
    <row r="543" spans="2:11" ht="15.75" customHeight="1" x14ac:dyDescent="0.35">
      <c r="B543" s="293"/>
      <c r="J543" s="293"/>
      <c r="K543" s="275"/>
    </row>
    <row r="544" spans="2:11" ht="15.75" customHeight="1" x14ac:dyDescent="0.35">
      <c r="B544" s="293"/>
      <c r="J544" s="293"/>
      <c r="K544" s="275"/>
    </row>
    <row r="545" spans="2:11" ht="15.75" customHeight="1" x14ac:dyDescent="0.35">
      <c r="B545" s="293"/>
      <c r="J545" s="293"/>
      <c r="K545" s="275"/>
    </row>
    <row r="546" spans="2:11" ht="15.75" customHeight="1" x14ac:dyDescent="0.35">
      <c r="B546" s="293"/>
      <c r="J546" s="293"/>
      <c r="K546" s="275"/>
    </row>
    <row r="547" spans="2:11" ht="15.75" customHeight="1" x14ac:dyDescent="0.35">
      <c r="B547" s="293"/>
      <c r="J547" s="293"/>
      <c r="K547" s="275"/>
    </row>
    <row r="548" spans="2:11" ht="15.75" customHeight="1" x14ac:dyDescent="0.35">
      <c r="B548" s="293"/>
      <c r="J548" s="293"/>
      <c r="K548" s="275"/>
    </row>
    <row r="549" spans="2:11" ht="15.75" customHeight="1" x14ac:dyDescent="0.35">
      <c r="B549" s="293"/>
      <c r="J549" s="293"/>
      <c r="K549" s="275"/>
    </row>
    <row r="550" spans="2:11" ht="15.75" customHeight="1" x14ac:dyDescent="0.35">
      <c r="B550" s="293"/>
      <c r="J550" s="293"/>
      <c r="K550" s="275"/>
    </row>
    <row r="551" spans="2:11" ht="15.75" customHeight="1" x14ac:dyDescent="0.35">
      <c r="B551" s="293"/>
      <c r="J551" s="293"/>
      <c r="K551" s="275"/>
    </row>
    <row r="552" spans="2:11" ht="15.75" customHeight="1" x14ac:dyDescent="0.35">
      <c r="B552" s="293"/>
      <c r="J552" s="293"/>
      <c r="K552" s="275"/>
    </row>
    <row r="553" spans="2:11" ht="15.75" customHeight="1" x14ac:dyDescent="0.35">
      <c r="B553" s="293"/>
      <c r="J553" s="293"/>
      <c r="K553" s="275"/>
    </row>
    <row r="554" spans="2:11" ht="15.75" customHeight="1" x14ac:dyDescent="0.35">
      <c r="B554" s="293"/>
      <c r="J554" s="293"/>
      <c r="K554" s="275"/>
    </row>
    <row r="555" spans="2:11" ht="15.75" customHeight="1" x14ac:dyDescent="0.35">
      <c r="B555" s="293"/>
      <c r="J555" s="293"/>
      <c r="K555" s="275"/>
    </row>
    <row r="556" spans="2:11" ht="15.75" customHeight="1" x14ac:dyDescent="0.35">
      <c r="B556" s="293"/>
      <c r="J556" s="293"/>
      <c r="K556" s="275"/>
    </row>
    <row r="557" spans="2:11" ht="15.75" customHeight="1" x14ac:dyDescent="0.35">
      <c r="B557" s="293"/>
      <c r="J557" s="293"/>
      <c r="K557" s="275"/>
    </row>
    <row r="558" spans="2:11" ht="15.75" customHeight="1" x14ac:dyDescent="0.35">
      <c r="B558" s="293"/>
      <c r="J558" s="293"/>
      <c r="K558" s="275"/>
    </row>
    <row r="559" spans="2:11" ht="15.75" customHeight="1" x14ac:dyDescent="0.35">
      <c r="B559" s="293"/>
      <c r="J559" s="293"/>
      <c r="K559" s="275"/>
    </row>
    <row r="560" spans="2:11" ht="15.75" customHeight="1" x14ac:dyDescent="0.35">
      <c r="B560" s="293"/>
      <c r="J560" s="293"/>
      <c r="K560" s="275"/>
    </row>
    <row r="561" spans="2:11" ht="15.75" customHeight="1" x14ac:dyDescent="0.35">
      <c r="B561" s="293"/>
      <c r="J561" s="293"/>
      <c r="K561" s="275"/>
    </row>
    <row r="562" spans="2:11" ht="15.75" customHeight="1" x14ac:dyDescent="0.35">
      <c r="B562" s="293"/>
      <c r="J562" s="293"/>
      <c r="K562" s="275"/>
    </row>
    <row r="563" spans="2:11" ht="15.75" customHeight="1" x14ac:dyDescent="0.35">
      <c r="B563" s="293"/>
      <c r="J563" s="293"/>
      <c r="K563" s="275"/>
    </row>
    <row r="564" spans="2:11" ht="15.75" customHeight="1" x14ac:dyDescent="0.35">
      <c r="B564" s="293"/>
      <c r="J564" s="293"/>
      <c r="K564" s="275"/>
    </row>
    <row r="565" spans="2:11" ht="15.75" customHeight="1" x14ac:dyDescent="0.35">
      <c r="B565" s="293"/>
      <c r="J565" s="293"/>
      <c r="K565" s="275"/>
    </row>
    <row r="566" spans="2:11" ht="15.75" customHeight="1" x14ac:dyDescent="0.35">
      <c r="B566" s="293"/>
      <c r="J566" s="293"/>
      <c r="K566" s="275"/>
    </row>
    <row r="567" spans="2:11" ht="15.75" customHeight="1" x14ac:dyDescent="0.35">
      <c r="B567" s="293"/>
      <c r="J567" s="293"/>
      <c r="K567" s="275"/>
    </row>
    <row r="568" spans="2:11" ht="15.75" customHeight="1" x14ac:dyDescent="0.35">
      <c r="B568" s="293"/>
      <c r="J568" s="293"/>
      <c r="K568" s="275"/>
    </row>
    <row r="569" spans="2:11" ht="15.75" customHeight="1" x14ac:dyDescent="0.35">
      <c r="B569" s="293"/>
      <c r="J569" s="293"/>
      <c r="K569" s="275"/>
    </row>
    <row r="570" spans="2:11" ht="15.75" customHeight="1" x14ac:dyDescent="0.35">
      <c r="B570" s="293"/>
      <c r="J570" s="293"/>
      <c r="K570" s="275"/>
    </row>
    <row r="571" spans="2:11" ht="15.75" customHeight="1" x14ac:dyDescent="0.35">
      <c r="B571" s="293"/>
      <c r="J571" s="293"/>
      <c r="K571" s="275"/>
    </row>
    <row r="572" spans="2:11" ht="15.75" customHeight="1" x14ac:dyDescent="0.35">
      <c r="B572" s="293"/>
      <c r="J572" s="293"/>
      <c r="K572" s="275"/>
    </row>
    <row r="573" spans="2:11" ht="15.75" customHeight="1" x14ac:dyDescent="0.35">
      <c r="B573" s="293"/>
      <c r="J573" s="293"/>
      <c r="K573" s="275"/>
    </row>
    <row r="574" spans="2:11" ht="15.75" customHeight="1" x14ac:dyDescent="0.35">
      <c r="B574" s="293"/>
      <c r="J574" s="293"/>
      <c r="K574" s="275"/>
    </row>
    <row r="575" spans="2:11" ht="15.75" customHeight="1" x14ac:dyDescent="0.35">
      <c r="B575" s="293"/>
      <c r="J575" s="293"/>
      <c r="K575" s="275"/>
    </row>
    <row r="576" spans="2:11" ht="15.75" customHeight="1" x14ac:dyDescent="0.35">
      <c r="B576" s="293"/>
      <c r="J576" s="293"/>
      <c r="K576" s="275"/>
    </row>
    <row r="577" spans="2:11" ht="15.75" customHeight="1" x14ac:dyDescent="0.35">
      <c r="B577" s="293"/>
      <c r="J577" s="293"/>
      <c r="K577" s="275"/>
    </row>
    <row r="578" spans="2:11" ht="15.75" customHeight="1" x14ac:dyDescent="0.35">
      <c r="B578" s="293"/>
      <c r="J578" s="293"/>
      <c r="K578" s="275"/>
    </row>
    <row r="579" spans="2:11" ht="15.75" customHeight="1" x14ac:dyDescent="0.35">
      <c r="B579" s="293"/>
      <c r="J579" s="293"/>
      <c r="K579" s="275"/>
    </row>
    <row r="580" spans="2:11" ht="15.75" customHeight="1" x14ac:dyDescent="0.35">
      <c r="B580" s="293"/>
      <c r="J580" s="293"/>
      <c r="K580" s="275"/>
    </row>
    <row r="581" spans="2:11" ht="15.75" customHeight="1" x14ac:dyDescent="0.35">
      <c r="B581" s="293"/>
      <c r="J581" s="293"/>
      <c r="K581" s="275"/>
    </row>
    <row r="582" spans="2:11" ht="15.75" customHeight="1" x14ac:dyDescent="0.35">
      <c r="B582" s="293"/>
      <c r="J582" s="293"/>
      <c r="K582" s="275"/>
    </row>
    <row r="583" spans="2:11" ht="15.75" customHeight="1" x14ac:dyDescent="0.35">
      <c r="B583" s="293"/>
      <c r="J583" s="293"/>
      <c r="K583" s="275"/>
    </row>
    <row r="584" spans="2:11" ht="15.75" customHeight="1" x14ac:dyDescent="0.35">
      <c r="B584" s="293"/>
      <c r="J584" s="293"/>
      <c r="K584" s="275"/>
    </row>
    <row r="585" spans="2:11" ht="15.75" customHeight="1" x14ac:dyDescent="0.35">
      <c r="B585" s="293"/>
      <c r="J585" s="293"/>
      <c r="K585" s="275"/>
    </row>
    <row r="586" spans="2:11" ht="15.75" customHeight="1" x14ac:dyDescent="0.35">
      <c r="B586" s="293"/>
      <c r="J586" s="293"/>
      <c r="K586" s="275"/>
    </row>
    <row r="587" spans="2:11" ht="15.75" customHeight="1" x14ac:dyDescent="0.35">
      <c r="B587" s="293"/>
      <c r="J587" s="293"/>
      <c r="K587" s="275"/>
    </row>
    <row r="588" spans="2:11" ht="15.75" customHeight="1" x14ac:dyDescent="0.35">
      <c r="B588" s="293"/>
      <c r="J588" s="293"/>
      <c r="K588" s="275"/>
    </row>
    <row r="589" spans="2:11" ht="15.75" customHeight="1" x14ac:dyDescent="0.35">
      <c r="B589" s="293"/>
      <c r="J589" s="293"/>
      <c r="K589" s="275"/>
    </row>
    <row r="590" spans="2:11" ht="15.75" customHeight="1" x14ac:dyDescent="0.35">
      <c r="B590" s="293"/>
      <c r="J590" s="293"/>
      <c r="K590" s="275"/>
    </row>
    <row r="591" spans="2:11" ht="15.75" customHeight="1" x14ac:dyDescent="0.35">
      <c r="B591" s="293"/>
      <c r="J591" s="293"/>
      <c r="K591" s="275"/>
    </row>
    <row r="592" spans="2:11" ht="15.75" customHeight="1" x14ac:dyDescent="0.35">
      <c r="B592" s="293"/>
      <c r="J592" s="293"/>
      <c r="K592" s="275"/>
    </row>
    <row r="593" spans="2:11" ht="15.75" customHeight="1" x14ac:dyDescent="0.35">
      <c r="B593" s="293"/>
      <c r="J593" s="293"/>
      <c r="K593" s="275"/>
    </row>
    <row r="594" spans="2:11" ht="15.75" customHeight="1" x14ac:dyDescent="0.35">
      <c r="B594" s="293"/>
      <c r="J594" s="293"/>
      <c r="K594" s="275"/>
    </row>
    <row r="595" spans="2:11" ht="15.75" customHeight="1" x14ac:dyDescent="0.35">
      <c r="B595" s="293"/>
      <c r="J595" s="293"/>
      <c r="K595" s="275"/>
    </row>
    <row r="596" spans="2:11" ht="15.75" customHeight="1" x14ac:dyDescent="0.35">
      <c r="B596" s="293"/>
      <c r="J596" s="293"/>
      <c r="K596" s="275"/>
    </row>
    <row r="597" spans="2:11" ht="15.75" customHeight="1" x14ac:dyDescent="0.35">
      <c r="B597" s="293"/>
      <c r="J597" s="293"/>
      <c r="K597" s="275"/>
    </row>
    <row r="598" spans="2:11" ht="15.75" customHeight="1" x14ac:dyDescent="0.35">
      <c r="B598" s="293"/>
      <c r="J598" s="293"/>
      <c r="K598" s="275"/>
    </row>
    <row r="599" spans="2:11" ht="15.75" customHeight="1" x14ac:dyDescent="0.35">
      <c r="B599" s="293"/>
      <c r="J599" s="293"/>
      <c r="K599" s="275"/>
    </row>
    <row r="600" spans="2:11" ht="15.75" customHeight="1" x14ac:dyDescent="0.35">
      <c r="B600" s="293"/>
      <c r="J600" s="293"/>
      <c r="K600" s="275"/>
    </row>
    <row r="601" spans="2:11" ht="15.75" customHeight="1" x14ac:dyDescent="0.35">
      <c r="B601" s="293"/>
      <c r="J601" s="293"/>
      <c r="K601" s="275"/>
    </row>
    <row r="602" spans="2:11" ht="15.75" customHeight="1" x14ac:dyDescent="0.35">
      <c r="B602" s="293"/>
      <c r="J602" s="293"/>
      <c r="K602" s="275"/>
    </row>
    <row r="603" spans="2:11" ht="15.75" customHeight="1" x14ac:dyDescent="0.35">
      <c r="B603" s="293"/>
      <c r="J603" s="293"/>
      <c r="K603" s="275"/>
    </row>
    <row r="604" spans="2:11" ht="15.75" customHeight="1" x14ac:dyDescent="0.35">
      <c r="B604" s="293"/>
      <c r="J604" s="293"/>
      <c r="K604" s="275"/>
    </row>
    <row r="605" spans="2:11" ht="15.75" customHeight="1" x14ac:dyDescent="0.35">
      <c r="B605" s="293"/>
      <c r="J605" s="293"/>
      <c r="K605" s="275"/>
    </row>
    <row r="606" spans="2:11" ht="15.75" customHeight="1" x14ac:dyDescent="0.35">
      <c r="B606" s="293"/>
      <c r="J606" s="293"/>
      <c r="K606" s="275"/>
    </row>
    <row r="607" spans="2:11" ht="15.75" customHeight="1" x14ac:dyDescent="0.35">
      <c r="B607" s="293"/>
      <c r="J607" s="293"/>
      <c r="K607" s="275"/>
    </row>
    <row r="608" spans="2:11" ht="15.75" customHeight="1" x14ac:dyDescent="0.35">
      <c r="B608" s="293"/>
      <c r="J608" s="293"/>
      <c r="K608" s="275"/>
    </row>
    <row r="609" spans="2:11" ht="15.75" customHeight="1" x14ac:dyDescent="0.35">
      <c r="B609" s="293"/>
      <c r="J609" s="293"/>
      <c r="K609" s="275"/>
    </row>
    <row r="610" spans="2:11" ht="15.75" customHeight="1" x14ac:dyDescent="0.35">
      <c r="B610" s="293"/>
      <c r="J610" s="293"/>
      <c r="K610" s="275"/>
    </row>
    <row r="611" spans="2:11" ht="15.75" customHeight="1" x14ac:dyDescent="0.35">
      <c r="B611" s="293"/>
      <c r="J611" s="293"/>
      <c r="K611" s="275"/>
    </row>
    <row r="612" spans="2:11" ht="15.75" customHeight="1" x14ac:dyDescent="0.35">
      <c r="B612" s="293"/>
      <c r="J612" s="293"/>
      <c r="K612" s="275"/>
    </row>
    <row r="613" spans="2:11" ht="15.75" customHeight="1" x14ac:dyDescent="0.35">
      <c r="B613" s="293"/>
      <c r="J613" s="293"/>
      <c r="K613" s="275"/>
    </row>
    <row r="614" spans="2:11" ht="15.75" customHeight="1" x14ac:dyDescent="0.35">
      <c r="B614" s="293"/>
      <c r="J614" s="293"/>
      <c r="K614" s="275"/>
    </row>
    <row r="615" spans="2:11" ht="15.75" customHeight="1" x14ac:dyDescent="0.35">
      <c r="B615" s="293"/>
      <c r="J615" s="293"/>
      <c r="K615" s="275"/>
    </row>
    <row r="616" spans="2:11" ht="15.75" customHeight="1" x14ac:dyDescent="0.35">
      <c r="B616" s="293"/>
      <c r="J616" s="293"/>
      <c r="K616" s="275"/>
    </row>
    <row r="617" spans="2:11" ht="15.75" customHeight="1" x14ac:dyDescent="0.35">
      <c r="B617" s="293"/>
      <c r="J617" s="293"/>
      <c r="K617" s="275"/>
    </row>
    <row r="618" spans="2:11" ht="15.75" customHeight="1" x14ac:dyDescent="0.35">
      <c r="B618" s="293"/>
      <c r="J618" s="293"/>
      <c r="K618" s="275"/>
    </row>
    <row r="619" spans="2:11" ht="15.75" customHeight="1" x14ac:dyDescent="0.35">
      <c r="B619" s="293"/>
      <c r="J619" s="293"/>
      <c r="K619" s="275"/>
    </row>
    <row r="620" spans="2:11" ht="15.75" customHeight="1" x14ac:dyDescent="0.35">
      <c r="B620" s="293"/>
      <c r="J620" s="293"/>
      <c r="K620" s="275"/>
    </row>
    <row r="621" spans="2:11" ht="15.75" customHeight="1" x14ac:dyDescent="0.35">
      <c r="B621" s="293"/>
      <c r="J621" s="293"/>
      <c r="K621" s="275"/>
    </row>
    <row r="622" spans="2:11" ht="15.75" customHeight="1" x14ac:dyDescent="0.35">
      <c r="B622" s="293"/>
      <c r="J622" s="293"/>
      <c r="K622" s="275"/>
    </row>
    <row r="623" spans="2:11" ht="15.75" customHeight="1" x14ac:dyDescent="0.35">
      <c r="B623" s="293"/>
      <c r="J623" s="293"/>
      <c r="K623" s="275"/>
    </row>
    <row r="624" spans="2:11" ht="15.75" customHeight="1" x14ac:dyDescent="0.35">
      <c r="B624" s="293"/>
      <c r="J624" s="293"/>
      <c r="K624" s="275"/>
    </row>
    <row r="625" spans="2:11" ht="15.75" customHeight="1" x14ac:dyDescent="0.35">
      <c r="B625" s="293"/>
      <c r="J625" s="293"/>
      <c r="K625" s="275"/>
    </row>
    <row r="626" spans="2:11" ht="15.75" customHeight="1" x14ac:dyDescent="0.35">
      <c r="B626" s="293"/>
      <c r="J626" s="293"/>
      <c r="K626" s="275"/>
    </row>
    <row r="627" spans="2:11" ht="15.75" customHeight="1" x14ac:dyDescent="0.35">
      <c r="B627" s="293"/>
      <c r="J627" s="293"/>
      <c r="K627" s="275"/>
    </row>
    <row r="628" spans="2:11" ht="15.75" customHeight="1" x14ac:dyDescent="0.35">
      <c r="B628" s="293"/>
      <c r="J628" s="293"/>
      <c r="K628" s="275"/>
    </row>
    <row r="629" spans="2:11" ht="15.75" customHeight="1" x14ac:dyDescent="0.35">
      <c r="B629" s="293"/>
      <c r="J629" s="293"/>
      <c r="K629" s="275"/>
    </row>
    <row r="630" spans="2:11" ht="15.75" customHeight="1" x14ac:dyDescent="0.35">
      <c r="B630" s="293"/>
      <c r="J630" s="293"/>
      <c r="K630" s="275"/>
    </row>
    <row r="631" spans="2:11" ht="15.75" customHeight="1" x14ac:dyDescent="0.35">
      <c r="B631" s="293"/>
      <c r="J631" s="293"/>
      <c r="K631" s="275"/>
    </row>
    <row r="632" spans="2:11" ht="15.75" customHeight="1" x14ac:dyDescent="0.35">
      <c r="B632" s="293"/>
      <c r="J632" s="293"/>
      <c r="K632" s="275"/>
    </row>
    <row r="633" spans="2:11" ht="15.75" customHeight="1" x14ac:dyDescent="0.35">
      <c r="B633" s="293"/>
      <c r="J633" s="293"/>
      <c r="K633" s="275"/>
    </row>
    <row r="634" spans="2:11" ht="15.75" customHeight="1" x14ac:dyDescent="0.35">
      <c r="B634" s="293"/>
      <c r="J634" s="293"/>
      <c r="K634" s="275"/>
    </row>
    <row r="635" spans="2:11" ht="15.75" customHeight="1" x14ac:dyDescent="0.35">
      <c r="B635" s="293"/>
      <c r="J635" s="293"/>
      <c r="K635" s="275"/>
    </row>
    <row r="636" spans="2:11" ht="15.75" customHeight="1" x14ac:dyDescent="0.35">
      <c r="B636" s="293"/>
      <c r="J636" s="293"/>
      <c r="K636" s="275"/>
    </row>
    <row r="637" spans="2:11" ht="15.75" customHeight="1" x14ac:dyDescent="0.35">
      <c r="B637" s="293"/>
      <c r="J637" s="293"/>
      <c r="K637" s="275"/>
    </row>
    <row r="638" spans="2:11" ht="15.75" customHeight="1" x14ac:dyDescent="0.35">
      <c r="B638" s="293"/>
      <c r="J638" s="293"/>
      <c r="K638" s="275"/>
    </row>
    <row r="639" spans="2:11" ht="15.75" customHeight="1" x14ac:dyDescent="0.35">
      <c r="B639" s="293"/>
      <c r="J639" s="293"/>
      <c r="K639" s="275"/>
    </row>
    <row r="640" spans="2:11" ht="15.75" customHeight="1" x14ac:dyDescent="0.35">
      <c r="B640" s="293"/>
      <c r="J640" s="293"/>
      <c r="K640" s="275"/>
    </row>
    <row r="641" spans="2:11" ht="15.75" customHeight="1" x14ac:dyDescent="0.35">
      <c r="B641" s="293"/>
      <c r="J641" s="293"/>
      <c r="K641" s="275"/>
    </row>
    <row r="642" spans="2:11" ht="15.75" customHeight="1" x14ac:dyDescent="0.35">
      <c r="B642" s="293"/>
      <c r="J642" s="293"/>
      <c r="K642" s="275"/>
    </row>
    <row r="643" spans="2:11" ht="15.75" customHeight="1" x14ac:dyDescent="0.35">
      <c r="B643" s="293"/>
      <c r="J643" s="293"/>
      <c r="K643" s="275"/>
    </row>
    <row r="644" spans="2:11" ht="15.75" customHeight="1" x14ac:dyDescent="0.35">
      <c r="B644" s="293"/>
      <c r="J644" s="293"/>
      <c r="K644" s="275"/>
    </row>
    <row r="645" spans="2:11" ht="15.75" customHeight="1" x14ac:dyDescent="0.35">
      <c r="B645" s="293"/>
      <c r="J645" s="293"/>
      <c r="K645" s="275"/>
    </row>
    <row r="646" spans="2:11" ht="15.75" customHeight="1" x14ac:dyDescent="0.35">
      <c r="B646" s="293"/>
      <c r="J646" s="293"/>
      <c r="K646" s="275"/>
    </row>
    <row r="647" spans="2:11" ht="15.75" customHeight="1" x14ac:dyDescent="0.35">
      <c r="B647" s="293"/>
      <c r="J647" s="293"/>
      <c r="K647" s="275"/>
    </row>
    <row r="648" spans="2:11" ht="15.75" customHeight="1" x14ac:dyDescent="0.35">
      <c r="B648" s="293"/>
      <c r="J648" s="293"/>
      <c r="K648" s="275"/>
    </row>
    <row r="649" spans="2:11" ht="15.75" customHeight="1" x14ac:dyDescent="0.35">
      <c r="B649" s="293"/>
      <c r="J649" s="293"/>
      <c r="K649" s="275"/>
    </row>
    <row r="650" spans="2:11" ht="15.75" customHeight="1" x14ac:dyDescent="0.35">
      <c r="B650" s="293"/>
      <c r="J650" s="293"/>
      <c r="K650" s="275"/>
    </row>
    <row r="651" spans="2:11" ht="15.75" customHeight="1" x14ac:dyDescent="0.35">
      <c r="B651" s="293"/>
      <c r="J651" s="293"/>
      <c r="K651" s="275"/>
    </row>
    <row r="652" spans="2:11" ht="15.75" customHeight="1" x14ac:dyDescent="0.35">
      <c r="B652" s="293"/>
      <c r="J652" s="293"/>
      <c r="K652" s="275"/>
    </row>
    <row r="653" spans="2:11" ht="15.75" customHeight="1" x14ac:dyDescent="0.35">
      <c r="B653" s="293"/>
      <c r="J653" s="293"/>
      <c r="K653" s="275"/>
    </row>
    <row r="654" spans="2:11" ht="15.75" customHeight="1" x14ac:dyDescent="0.35">
      <c r="B654" s="293"/>
      <c r="J654" s="293"/>
      <c r="K654" s="275"/>
    </row>
    <row r="655" spans="2:11" ht="15.75" customHeight="1" x14ac:dyDescent="0.35">
      <c r="B655" s="293"/>
      <c r="J655" s="293"/>
      <c r="K655" s="275"/>
    </row>
    <row r="656" spans="2:11" ht="15.75" customHeight="1" x14ac:dyDescent="0.35">
      <c r="B656" s="293"/>
      <c r="J656" s="293"/>
      <c r="K656" s="275"/>
    </row>
    <row r="657" spans="2:11" ht="15.75" customHeight="1" x14ac:dyDescent="0.35">
      <c r="B657" s="293"/>
      <c r="J657" s="293"/>
      <c r="K657" s="275"/>
    </row>
    <row r="658" spans="2:11" ht="15.75" customHeight="1" x14ac:dyDescent="0.35">
      <c r="B658" s="293"/>
      <c r="J658" s="293"/>
      <c r="K658" s="275"/>
    </row>
    <row r="659" spans="2:11" ht="15.75" customHeight="1" x14ac:dyDescent="0.35">
      <c r="B659" s="293"/>
      <c r="J659" s="293"/>
      <c r="K659" s="275"/>
    </row>
    <row r="660" spans="2:11" ht="15.75" customHeight="1" x14ac:dyDescent="0.35">
      <c r="B660" s="293"/>
      <c r="J660" s="293"/>
      <c r="K660" s="275"/>
    </row>
    <row r="661" spans="2:11" ht="15.75" customHeight="1" x14ac:dyDescent="0.35">
      <c r="B661" s="293"/>
      <c r="J661" s="293"/>
      <c r="K661" s="275"/>
    </row>
    <row r="662" spans="2:11" ht="15.75" customHeight="1" x14ac:dyDescent="0.35">
      <c r="B662" s="293"/>
      <c r="J662" s="293"/>
      <c r="K662" s="275"/>
    </row>
    <row r="663" spans="2:11" ht="15.75" customHeight="1" x14ac:dyDescent="0.35">
      <c r="B663" s="293"/>
      <c r="J663" s="293"/>
      <c r="K663" s="275"/>
    </row>
    <row r="664" spans="2:11" ht="15.75" customHeight="1" x14ac:dyDescent="0.35">
      <c r="B664" s="293"/>
      <c r="J664" s="293"/>
      <c r="K664" s="275"/>
    </row>
    <row r="665" spans="2:11" ht="15.75" customHeight="1" x14ac:dyDescent="0.35">
      <c r="B665" s="293"/>
      <c r="J665" s="293"/>
      <c r="K665" s="275"/>
    </row>
    <row r="666" spans="2:11" ht="15.75" customHeight="1" x14ac:dyDescent="0.35">
      <c r="B666" s="293"/>
      <c r="J666" s="293"/>
      <c r="K666" s="275"/>
    </row>
    <row r="667" spans="2:11" ht="15.75" customHeight="1" x14ac:dyDescent="0.35">
      <c r="B667" s="293"/>
      <c r="J667" s="293"/>
      <c r="K667" s="275"/>
    </row>
    <row r="668" spans="2:11" ht="15.75" customHeight="1" x14ac:dyDescent="0.35">
      <c r="B668" s="293"/>
      <c r="J668" s="293"/>
      <c r="K668" s="275"/>
    </row>
    <row r="669" spans="2:11" ht="15.75" customHeight="1" x14ac:dyDescent="0.35">
      <c r="B669" s="293"/>
      <c r="J669" s="293"/>
      <c r="K669" s="275"/>
    </row>
    <row r="670" spans="2:11" ht="15.75" customHeight="1" x14ac:dyDescent="0.35">
      <c r="B670" s="293"/>
      <c r="J670" s="293"/>
      <c r="K670" s="275"/>
    </row>
    <row r="671" spans="2:11" ht="15.75" customHeight="1" x14ac:dyDescent="0.35">
      <c r="B671" s="293"/>
      <c r="J671" s="293"/>
      <c r="K671" s="275"/>
    </row>
    <row r="672" spans="2:11" ht="15.75" customHeight="1" x14ac:dyDescent="0.35">
      <c r="B672" s="293"/>
      <c r="J672" s="293"/>
      <c r="K672" s="275"/>
    </row>
    <row r="673" spans="2:11" ht="15.75" customHeight="1" x14ac:dyDescent="0.35">
      <c r="B673" s="293"/>
      <c r="J673" s="293"/>
      <c r="K673" s="275"/>
    </row>
    <row r="674" spans="2:11" ht="15.75" customHeight="1" x14ac:dyDescent="0.35">
      <c r="B674" s="293"/>
      <c r="J674" s="293"/>
      <c r="K674" s="275"/>
    </row>
    <row r="675" spans="2:11" ht="15.75" customHeight="1" x14ac:dyDescent="0.35">
      <c r="B675" s="293"/>
      <c r="J675" s="293"/>
      <c r="K675" s="275"/>
    </row>
    <row r="676" spans="2:11" ht="15.75" customHeight="1" x14ac:dyDescent="0.35">
      <c r="B676" s="293"/>
      <c r="J676" s="293"/>
      <c r="K676" s="275"/>
    </row>
    <row r="677" spans="2:11" ht="15.75" customHeight="1" x14ac:dyDescent="0.35">
      <c r="B677" s="293"/>
      <c r="J677" s="293"/>
      <c r="K677" s="275"/>
    </row>
    <row r="678" spans="2:11" ht="15.75" customHeight="1" x14ac:dyDescent="0.35">
      <c r="B678" s="293"/>
      <c r="J678" s="293"/>
      <c r="K678" s="275"/>
    </row>
    <row r="679" spans="2:11" ht="15.75" customHeight="1" x14ac:dyDescent="0.35">
      <c r="B679" s="293"/>
      <c r="J679" s="293"/>
      <c r="K679" s="275"/>
    </row>
    <row r="680" spans="2:11" ht="15.75" customHeight="1" x14ac:dyDescent="0.35">
      <c r="B680" s="293"/>
      <c r="J680" s="293"/>
      <c r="K680" s="275"/>
    </row>
    <row r="681" spans="2:11" ht="15.75" customHeight="1" x14ac:dyDescent="0.35">
      <c r="B681" s="293"/>
      <c r="J681" s="293"/>
      <c r="K681" s="275"/>
    </row>
    <row r="682" spans="2:11" ht="15.75" customHeight="1" x14ac:dyDescent="0.35">
      <c r="B682" s="293"/>
      <c r="J682" s="293"/>
      <c r="K682" s="275"/>
    </row>
    <row r="683" spans="2:11" ht="15.75" customHeight="1" x14ac:dyDescent="0.35">
      <c r="B683" s="293"/>
      <c r="J683" s="293"/>
      <c r="K683" s="275"/>
    </row>
    <row r="684" spans="2:11" ht="15.75" customHeight="1" x14ac:dyDescent="0.35">
      <c r="B684" s="293"/>
      <c r="J684" s="293"/>
      <c r="K684" s="275"/>
    </row>
    <row r="685" spans="2:11" ht="15.75" customHeight="1" x14ac:dyDescent="0.35">
      <c r="B685" s="293"/>
      <c r="J685" s="293"/>
      <c r="K685" s="275"/>
    </row>
    <row r="686" spans="2:11" ht="15.75" customHeight="1" x14ac:dyDescent="0.35">
      <c r="B686" s="293"/>
      <c r="J686" s="293"/>
      <c r="K686" s="275"/>
    </row>
    <row r="687" spans="2:11" ht="15.75" customHeight="1" x14ac:dyDescent="0.35">
      <c r="B687" s="293"/>
      <c r="J687" s="293"/>
      <c r="K687" s="275"/>
    </row>
    <row r="688" spans="2:11" ht="15.75" customHeight="1" x14ac:dyDescent="0.35">
      <c r="B688" s="293"/>
      <c r="J688" s="293"/>
      <c r="K688" s="275"/>
    </row>
    <row r="689" spans="2:11" ht="15.75" customHeight="1" x14ac:dyDescent="0.35">
      <c r="B689" s="293"/>
      <c r="J689" s="293"/>
      <c r="K689" s="275"/>
    </row>
    <row r="690" spans="2:11" ht="15.75" customHeight="1" x14ac:dyDescent="0.35">
      <c r="B690" s="293"/>
      <c r="J690" s="293"/>
      <c r="K690" s="275"/>
    </row>
    <row r="691" spans="2:11" ht="15.75" customHeight="1" x14ac:dyDescent="0.35">
      <c r="B691" s="293"/>
      <c r="J691" s="293"/>
      <c r="K691" s="275"/>
    </row>
    <row r="692" spans="2:11" ht="15.75" customHeight="1" x14ac:dyDescent="0.35">
      <c r="B692" s="293"/>
      <c r="J692" s="293"/>
      <c r="K692" s="275"/>
    </row>
    <row r="693" spans="2:11" ht="15.75" customHeight="1" x14ac:dyDescent="0.35">
      <c r="B693" s="293"/>
      <c r="J693" s="293"/>
      <c r="K693" s="275"/>
    </row>
    <row r="694" spans="2:11" ht="15.75" customHeight="1" x14ac:dyDescent="0.35">
      <c r="B694" s="293"/>
      <c r="J694" s="293"/>
      <c r="K694" s="275"/>
    </row>
    <row r="695" spans="2:11" ht="15.75" customHeight="1" x14ac:dyDescent="0.35">
      <c r="B695" s="293"/>
      <c r="J695" s="293"/>
      <c r="K695" s="275"/>
    </row>
    <row r="696" spans="2:11" ht="15.75" customHeight="1" x14ac:dyDescent="0.35">
      <c r="B696" s="293"/>
      <c r="J696" s="293"/>
      <c r="K696" s="275"/>
    </row>
    <row r="697" spans="2:11" ht="15.75" customHeight="1" x14ac:dyDescent="0.35">
      <c r="B697" s="293"/>
      <c r="J697" s="293"/>
      <c r="K697" s="275"/>
    </row>
    <row r="698" spans="2:11" ht="15.75" customHeight="1" x14ac:dyDescent="0.35">
      <c r="B698" s="293"/>
      <c r="J698" s="293"/>
      <c r="K698" s="275"/>
    </row>
    <row r="699" spans="2:11" ht="15.75" customHeight="1" x14ac:dyDescent="0.35">
      <c r="B699" s="293"/>
      <c r="J699" s="293"/>
      <c r="K699" s="275"/>
    </row>
    <row r="700" spans="2:11" ht="15.75" customHeight="1" x14ac:dyDescent="0.35">
      <c r="B700" s="293"/>
      <c r="J700" s="293"/>
      <c r="K700" s="275"/>
    </row>
    <row r="701" spans="2:11" ht="15.75" customHeight="1" x14ac:dyDescent="0.35">
      <c r="B701" s="293"/>
      <c r="J701" s="293"/>
      <c r="K701" s="275"/>
    </row>
    <row r="702" spans="2:11" ht="15.75" customHeight="1" x14ac:dyDescent="0.35">
      <c r="B702" s="293"/>
      <c r="J702" s="293"/>
      <c r="K702" s="275"/>
    </row>
    <row r="703" spans="2:11" ht="15.75" customHeight="1" x14ac:dyDescent="0.35">
      <c r="B703" s="293"/>
      <c r="J703" s="293"/>
      <c r="K703" s="275"/>
    </row>
    <row r="704" spans="2:11" ht="15.75" customHeight="1" x14ac:dyDescent="0.35">
      <c r="B704" s="293"/>
      <c r="J704" s="293"/>
      <c r="K704" s="275"/>
    </row>
    <row r="705" spans="2:11" ht="15.75" customHeight="1" x14ac:dyDescent="0.35">
      <c r="B705" s="293"/>
      <c r="J705" s="293"/>
      <c r="K705" s="275"/>
    </row>
    <row r="706" spans="2:11" ht="15.75" customHeight="1" x14ac:dyDescent="0.35">
      <c r="B706" s="293"/>
      <c r="J706" s="293"/>
      <c r="K706" s="275"/>
    </row>
    <row r="707" spans="2:11" ht="15.75" customHeight="1" x14ac:dyDescent="0.35">
      <c r="B707" s="293"/>
      <c r="J707" s="293"/>
      <c r="K707" s="275"/>
    </row>
    <row r="708" spans="2:11" ht="15.75" customHeight="1" x14ac:dyDescent="0.35">
      <c r="B708" s="293"/>
      <c r="J708" s="293"/>
      <c r="K708" s="275"/>
    </row>
    <row r="709" spans="2:11" ht="15.75" customHeight="1" x14ac:dyDescent="0.35">
      <c r="B709" s="293"/>
      <c r="J709" s="293"/>
      <c r="K709" s="275"/>
    </row>
    <row r="710" spans="2:11" ht="15.75" customHeight="1" x14ac:dyDescent="0.35">
      <c r="B710" s="293"/>
      <c r="J710" s="293"/>
      <c r="K710" s="275"/>
    </row>
    <row r="711" spans="2:11" ht="15.75" customHeight="1" x14ac:dyDescent="0.35">
      <c r="B711" s="293"/>
      <c r="J711" s="293"/>
      <c r="K711" s="275"/>
    </row>
    <row r="712" spans="2:11" ht="15.75" customHeight="1" x14ac:dyDescent="0.35">
      <c r="B712" s="293"/>
      <c r="J712" s="293"/>
      <c r="K712" s="275"/>
    </row>
    <row r="713" spans="2:11" ht="15.75" customHeight="1" x14ac:dyDescent="0.35">
      <c r="B713" s="293"/>
      <c r="J713" s="293"/>
      <c r="K713" s="275"/>
    </row>
    <row r="714" spans="2:11" ht="15.75" customHeight="1" x14ac:dyDescent="0.35">
      <c r="B714" s="293"/>
      <c r="J714" s="293"/>
      <c r="K714" s="275"/>
    </row>
    <row r="715" spans="2:11" ht="15.75" customHeight="1" x14ac:dyDescent="0.35">
      <c r="B715" s="293"/>
      <c r="J715" s="293"/>
      <c r="K715" s="275"/>
    </row>
    <row r="716" spans="2:11" ht="15.75" customHeight="1" x14ac:dyDescent="0.35">
      <c r="B716" s="293"/>
      <c r="J716" s="293"/>
      <c r="K716" s="275"/>
    </row>
    <row r="717" spans="2:11" ht="15.75" customHeight="1" x14ac:dyDescent="0.35">
      <c r="B717" s="293"/>
      <c r="J717" s="293"/>
      <c r="K717" s="275"/>
    </row>
    <row r="718" spans="2:11" ht="15.75" customHeight="1" x14ac:dyDescent="0.35">
      <c r="B718" s="293"/>
      <c r="J718" s="293"/>
      <c r="K718" s="275"/>
    </row>
    <row r="719" spans="2:11" ht="15.75" customHeight="1" x14ac:dyDescent="0.35">
      <c r="B719" s="293"/>
      <c r="J719" s="293"/>
      <c r="K719" s="275"/>
    </row>
    <row r="720" spans="2:11" ht="15.75" customHeight="1" x14ac:dyDescent="0.35">
      <c r="B720" s="293"/>
      <c r="J720" s="293"/>
      <c r="K720" s="275"/>
    </row>
    <row r="721" spans="2:11" ht="15.75" customHeight="1" x14ac:dyDescent="0.35">
      <c r="B721" s="293"/>
      <c r="J721" s="293"/>
      <c r="K721" s="275"/>
    </row>
    <row r="722" spans="2:11" ht="15.75" customHeight="1" x14ac:dyDescent="0.35">
      <c r="B722" s="293"/>
      <c r="J722" s="293"/>
      <c r="K722" s="275"/>
    </row>
    <row r="723" spans="2:11" ht="15.75" customHeight="1" x14ac:dyDescent="0.35">
      <c r="B723" s="293"/>
      <c r="J723" s="293"/>
      <c r="K723" s="275"/>
    </row>
    <row r="724" spans="2:11" ht="15.75" customHeight="1" x14ac:dyDescent="0.35">
      <c r="B724" s="293"/>
      <c r="J724" s="293"/>
      <c r="K724" s="275"/>
    </row>
    <row r="725" spans="2:11" ht="15.75" customHeight="1" x14ac:dyDescent="0.35">
      <c r="B725" s="293"/>
      <c r="J725" s="293"/>
      <c r="K725" s="275"/>
    </row>
    <row r="726" spans="2:11" ht="15.75" customHeight="1" x14ac:dyDescent="0.35">
      <c r="B726" s="293"/>
      <c r="J726" s="293"/>
      <c r="K726" s="275"/>
    </row>
    <row r="727" spans="2:11" ht="15.75" customHeight="1" x14ac:dyDescent="0.35">
      <c r="B727" s="293"/>
      <c r="J727" s="293"/>
      <c r="K727" s="275"/>
    </row>
    <row r="728" spans="2:11" ht="15.75" customHeight="1" x14ac:dyDescent="0.35">
      <c r="B728" s="293"/>
      <c r="J728" s="293"/>
      <c r="K728" s="275"/>
    </row>
    <row r="729" spans="2:11" ht="15.75" customHeight="1" x14ac:dyDescent="0.35">
      <c r="B729" s="293"/>
      <c r="J729" s="293"/>
      <c r="K729" s="275"/>
    </row>
    <row r="730" spans="2:11" ht="15.75" customHeight="1" x14ac:dyDescent="0.35">
      <c r="B730" s="293"/>
      <c r="J730" s="293"/>
      <c r="K730" s="275"/>
    </row>
    <row r="731" spans="2:11" ht="15.75" customHeight="1" x14ac:dyDescent="0.35">
      <c r="B731" s="293"/>
      <c r="J731" s="293"/>
      <c r="K731" s="275"/>
    </row>
    <row r="732" spans="2:11" ht="15.75" customHeight="1" x14ac:dyDescent="0.35">
      <c r="B732" s="293"/>
      <c r="J732" s="293"/>
      <c r="K732" s="275"/>
    </row>
    <row r="733" spans="2:11" ht="15.75" customHeight="1" x14ac:dyDescent="0.35">
      <c r="B733" s="293"/>
      <c r="J733" s="293"/>
      <c r="K733" s="275"/>
    </row>
    <row r="734" spans="2:11" ht="15.75" customHeight="1" x14ac:dyDescent="0.35">
      <c r="B734" s="293"/>
      <c r="J734" s="293"/>
      <c r="K734" s="275"/>
    </row>
    <row r="735" spans="2:11" ht="15.75" customHeight="1" x14ac:dyDescent="0.35">
      <c r="B735" s="293"/>
      <c r="J735" s="293"/>
      <c r="K735" s="275"/>
    </row>
    <row r="736" spans="2:11" ht="15.75" customHeight="1" x14ac:dyDescent="0.35">
      <c r="B736" s="293"/>
      <c r="J736" s="293"/>
      <c r="K736" s="275"/>
    </row>
    <row r="737" spans="2:11" ht="15.75" customHeight="1" x14ac:dyDescent="0.35">
      <c r="B737" s="293"/>
      <c r="J737" s="293"/>
      <c r="K737" s="275"/>
    </row>
    <row r="738" spans="2:11" ht="15.75" customHeight="1" x14ac:dyDescent="0.35">
      <c r="B738" s="293"/>
      <c r="J738" s="293"/>
      <c r="K738" s="275"/>
    </row>
    <row r="739" spans="2:11" ht="15.75" customHeight="1" x14ac:dyDescent="0.35">
      <c r="B739" s="293"/>
      <c r="J739" s="293"/>
      <c r="K739" s="275"/>
    </row>
    <row r="740" spans="2:11" ht="15.75" customHeight="1" x14ac:dyDescent="0.35">
      <c r="B740" s="293"/>
      <c r="J740" s="293"/>
      <c r="K740" s="275"/>
    </row>
    <row r="741" spans="2:11" ht="15.75" customHeight="1" x14ac:dyDescent="0.35">
      <c r="B741" s="293"/>
      <c r="J741" s="293"/>
      <c r="K741" s="275"/>
    </row>
    <row r="742" spans="2:11" ht="15.75" customHeight="1" x14ac:dyDescent="0.35">
      <c r="B742" s="293"/>
      <c r="J742" s="293"/>
      <c r="K742" s="275"/>
    </row>
    <row r="743" spans="2:11" ht="15.75" customHeight="1" x14ac:dyDescent="0.35">
      <c r="B743" s="293"/>
      <c r="J743" s="293"/>
      <c r="K743" s="275"/>
    </row>
    <row r="744" spans="2:11" ht="15.75" customHeight="1" x14ac:dyDescent="0.35">
      <c r="B744" s="293"/>
      <c r="J744" s="293"/>
      <c r="K744" s="275"/>
    </row>
    <row r="745" spans="2:11" ht="15.75" customHeight="1" x14ac:dyDescent="0.35">
      <c r="B745" s="293"/>
      <c r="J745" s="293"/>
      <c r="K745" s="275"/>
    </row>
    <row r="746" spans="2:11" ht="15.75" customHeight="1" x14ac:dyDescent="0.35">
      <c r="B746" s="293"/>
      <c r="J746" s="293"/>
      <c r="K746" s="275"/>
    </row>
    <row r="747" spans="2:11" ht="15.75" customHeight="1" x14ac:dyDescent="0.35">
      <c r="B747" s="293"/>
      <c r="J747" s="293"/>
      <c r="K747" s="275"/>
    </row>
    <row r="748" spans="2:11" ht="15.75" customHeight="1" x14ac:dyDescent="0.35">
      <c r="B748" s="293"/>
      <c r="J748" s="293"/>
      <c r="K748" s="275"/>
    </row>
    <row r="749" spans="2:11" ht="15.75" customHeight="1" x14ac:dyDescent="0.35">
      <c r="B749" s="293"/>
      <c r="J749" s="293"/>
      <c r="K749" s="275"/>
    </row>
    <row r="750" spans="2:11" ht="15.75" customHeight="1" x14ac:dyDescent="0.35">
      <c r="B750" s="293"/>
      <c r="J750" s="293"/>
      <c r="K750" s="275"/>
    </row>
    <row r="751" spans="2:11" ht="15.75" customHeight="1" x14ac:dyDescent="0.35">
      <c r="B751" s="293"/>
      <c r="J751" s="293"/>
      <c r="K751" s="275"/>
    </row>
    <row r="752" spans="2:11" ht="15.75" customHeight="1" x14ac:dyDescent="0.35">
      <c r="B752" s="293"/>
      <c r="J752" s="293"/>
      <c r="K752" s="275"/>
    </row>
    <row r="753" spans="2:11" ht="15.75" customHeight="1" x14ac:dyDescent="0.35">
      <c r="B753" s="293"/>
      <c r="J753" s="293"/>
      <c r="K753" s="275"/>
    </row>
    <row r="754" spans="2:11" ht="15.75" customHeight="1" x14ac:dyDescent="0.35">
      <c r="B754" s="293"/>
      <c r="J754" s="293"/>
      <c r="K754" s="275"/>
    </row>
    <row r="755" spans="2:11" ht="15.75" customHeight="1" x14ac:dyDescent="0.35">
      <c r="B755" s="293"/>
      <c r="J755" s="293"/>
      <c r="K755" s="275"/>
    </row>
    <row r="756" spans="2:11" ht="15.75" customHeight="1" x14ac:dyDescent="0.35">
      <c r="B756" s="293"/>
      <c r="J756" s="293"/>
      <c r="K756" s="275"/>
    </row>
    <row r="757" spans="2:11" ht="15.75" customHeight="1" x14ac:dyDescent="0.35">
      <c r="B757" s="293"/>
      <c r="J757" s="293"/>
      <c r="K757" s="275"/>
    </row>
    <row r="758" spans="2:11" ht="15.75" customHeight="1" x14ac:dyDescent="0.35">
      <c r="B758" s="293"/>
      <c r="J758" s="293"/>
      <c r="K758" s="275"/>
    </row>
    <row r="759" spans="2:11" ht="15.75" customHeight="1" x14ac:dyDescent="0.35">
      <c r="B759" s="293"/>
      <c r="J759" s="293"/>
      <c r="K759" s="275"/>
    </row>
    <row r="760" spans="2:11" ht="15.75" customHeight="1" x14ac:dyDescent="0.35">
      <c r="B760" s="293"/>
      <c r="J760" s="293"/>
      <c r="K760" s="275"/>
    </row>
    <row r="761" spans="2:11" ht="15.75" customHeight="1" x14ac:dyDescent="0.35">
      <c r="B761" s="293"/>
      <c r="J761" s="293"/>
      <c r="K761" s="275"/>
    </row>
    <row r="762" spans="2:11" ht="15.75" customHeight="1" x14ac:dyDescent="0.35">
      <c r="B762" s="293"/>
      <c r="J762" s="293"/>
      <c r="K762" s="275"/>
    </row>
    <row r="763" spans="2:11" ht="15.75" customHeight="1" x14ac:dyDescent="0.35">
      <c r="B763" s="293"/>
      <c r="J763" s="293"/>
      <c r="K763" s="275"/>
    </row>
    <row r="764" spans="2:11" ht="15.75" customHeight="1" x14ac:dyDescent="0.35">
      <c r="B764" s="293"/>
      <c r="J764" s="293"/>
      <c r="K764" s="275"/>
    </row>
    <row r="765" spans="2:11" ht="15.75" customHeight="1" x14ac:dyDescent="0.35">
      <c r="B765" s="293"/>
      <c r="J765" s="293"/>
      <c r="K765" s="275"/>
    </row>
    <row r="766" spans="2:11" ht="15.75" customHeight="1" x14ac:dyDescent="0.35">
      <c r="B766" s="293"/>
      <c r="J766" s="293"/>
      <c r="K766" s="275"/>
    </row>
    <row r="767" spans="2:11" ht="15.75" customHeight="1" x14ac:dyDescent="0.35">
      <c r="B767" s="293"/>
      <c r="J767" s="293"/>
      <c r="K767" s="275"/>
    </row>
    <row r="768" spans="2:11" ht="15.75" customHeight="1" x14ac:dyDescent="0.35">
      <c r="B768" s="293"/>
      <c r="J768" s="293"/>
      <c r="K768" s="275"/>
    </row>
    <row r="769" spans="2:11" ht="15.75" customHeight="1" x14ac:dyDescent="0.35">
      <c r="B769" s="293"/>
      <c r="J769" s="293"/>
      <c r="K769" s="275"/>
    </row>
    <row r="770" spans="2:11" ht="15.75" customHeight="1" x14ac:dyDescent="0.35">
      <c r="B770" s="293"/>
      <c r="J770" s="293"/>
      <c r="K770" s="275"/>
    </row>
    <row r="771" spans="2:11" ht="15.75" customHeight="1" x14ac:dyDescent="0.35">
      <c r="B771" s="293"/>
      <c r="J771" s="293"/>
      <c r="K771" s="275"/>
    </row>
    <row r="772" spans="2:11" ht="15.75" customHeight="1" x14ac:dyDescent="0.35">
      <c r="B772" s="293"/>
      <c r="J772" s="293"/>
      <c r="K772" s="275"/>
    </row>
    <row r="773" spans="2:11" ht="15.75" customHeight="1" x14ac:dyDescent="0.35">
      <c r="B773" s="293"/>
      <c r="J773" s="293"/>
      <c r="K773" s="275"/>
    </row>
    <row r="774" spans="2:11" ht="15.75" customHeight="1" x14ac:dyDescent="0.35">
      <c r="B774" s="293"/>
      <c r="J774" s="293"/>
      <c r="K774" s="275"/>
    </row>
    <row r="775" spans="2:11" ht="15.75" customHeight="1" x14ac:dyDescent="0.35">
      <c r="B775" s="293"/>
      <c r="J775" s="293"/>
      <c r="K775" s="275"/>
    </row>
    <row r="776" spans="2:11" ht="15.75" customHeight="1" x14ac:dyDescent="0.35">
      <c r="B776" s="293"/>
      <c r="J776" s="293"/>
      <c r="K776" s="275"/>
    </row>
    <row r="777" spans="2:11" ht="15.75" customHeight="1" x14ac:dyDescent="0.35">
      <c r="B777" s="293"/>
      <c r="J777" s="293"/>
      <c r="K777" s="275"/>
    </row>
    <row r="778" spans="2:11" ht="15.75" customHeight="1" x14ac:dyDescent="0.35">
      <c r="B778" s="293"/>
      <c r="J778" s="293"/>
      <c r="K778" s="275"/>
    </row>
    <row r="779" spans="2:11" ht="15.75" customHeight="1" x14ac:dyDescent="0.35">
      <c r="B779" s="293"/>
      <c r="J779" s="293"/>
      <c r="K779" s="275"/>
    </row>
    <row r="780" spans="2:11" ht="15.75" customHeight="1" x14ac:dyDescent="0.35">
      <c r="B780" s="293"/>
      <c r="J780" s="293"/>
      <c r="K780" s="275"/>
    </row>
    <row r="781" spans="2:11" ht="15.75" customHeight="1" x14ac:dyDescent="0.35">
      <c r="B781" s="293"/>
      <c r="J781" s="293"/>
      <c r="K781" s="275"/>
    </row>
    <row r="782" spans="2:11" ht="15.75" customHeight="1" x14ac:dyDescent="0.35">
      <c r="B782" s="293"/>
      <c r="J782" s="293"/>
      <c r="K782" s="275"/>
    </row>
    <row r="783" spans="2:11" ht="15.75" customHeight="1" x14ac:dyDescent="0.35">
      <c r="B783" s="293"/>
      <c r="J783" s="293"/>
      <c r="K783" s="275"/>
    </row>
    <row r="784" spans="2:11" ht="15.75" customHeight="1" x14ac:dyDescent="0.35">
      <c r="B784" s="293"/>
      <c r="J784" s="293"/>
      <c r="K784" s="275"/>
    </row>
    <row r="785" spans="2:11" ht="15.75" customHeight="1" x14ac:dyDescent="0.35">
      <c r="B785" s="293"/>
      <c r="J785" s="293"/>
      <c r="K785" s="275"/>
    </row>
    <row r="786" spans="2:11" ht="15.75" customHeight="1" x14ac:dyDescent="0.35">
      <c r="B786" s="293"/>
      <c r="J786" s="293"/>
      <c r="K786" s="275"/>
    </row>
    <row r="787" spans="2:11" ht="15.75" customHeight="1" x14ac:dyDescent="0.35">
      <c r="B787" s="293"/>
      <c r="J787" s="293"/>
      <c r="K787" s="275"/>
    </row>
    <row r="788" spans="2:11" ht="15.75" customHeight="1" x14ac:dyDescent="0.35">
      <c r="B788" s="293"/>
      <c r="J788" s="293"/>
      <c r="K788" s="275"/>
    </row>
    <row r="789" spans="2:11" ht="15.75" customHeight="1" x14ac:dyDescent="0.35">
      <c r="B789" s="293"/>
      <c r="J789" s="293"/>
      <c r="K789" s="275"/>
    </row>
    <row r="790" spans="2:11" ht="15.75" customHeight="1" x14ac:dyDescent="0.35">
      <c r="B790" s="293"/>
      <c r="J790" s="293"/>
      <c r="K790" s="275"/>
    </row>
    <row r="791" spans="2:11" ht="15.75" customHeight="1" x14ac:dyDescent="0.35">
      <c r="B791" s="293"/>
      <c r="J791" s="293"/>
      <c r="K791" s="275"/>
    </row>
    <row r="792" spans="2:11" ht="15.75" customHeight="1" x14ac:dyDescent="0.35">
      <c r="B792" s="293"/>
      <c r="J792" s="293"/>
      <c r="K792" s="275"/>
    </row>
    <row r="793" spans="2:11" ht="15.75" customHeight="1" x14ac:dyDescent="0.35">
      <c r="B793" s="293"/>
      <c r="J793" s="293"/>
      <c r="K793" s="275"/>
    </row>
    <row r="794" spans="2:11" ht="15.75" customHeight="1" x14ac:dyDescent="0.35">
      <c r="B794" s="293"/>
      <c r="J794" s="293"/>
      <c r="K794" s="275"/>
    </row>
    <row r="795" spans="2:11" ht="15.75" customHeight="1" x14ac:dyDescent="0.35">
      <c r="B795" s="293"/>
      <c r="J795" s="293"/>
      <c r="K795" s="275"/>
    </row>
    <row r="796" spans="2:11" ht="15.75" customHeight="1" x14ac:dyDescent="0.35">
      <c r="B796" s="293"/>
      <c r="J796" s="293"/>
      <c r="K796" s="275"/>
    </row>
    <row r="797" spans="2:11" ht="15.75" customHeight="1" x14ac:dyDescent="0.35">
      <c r="B797" s="293"/>
      <c r="J797" s="293"/>
      <c r="K797" s="275"/>
    </row>
    <row r="798" spans="2:11" ht="15.75" customHeight="1" x14ac:dyDescent="0.35">
      <c r="B798" s="293"/>
      <c r="J798" s="293"/>
      <c r="K798" s="275"/>
    </row>
    <row r="799" spans="2:11" ht="15.75" customHeight="1" x14ac:dyDescent="0.35">
      <c r="B799" s="293"/>
      <c r="J799" s="293"/>
      <c r="K799" s="275"/>
    </row>
    <row r="800" spans="2:11" ht="15.75" customHeight="1" x14ac:dyDescent="0.35">
      <c r="B800" s="293"/>
      <c r="J800" s="293"/>
      <c r="K800" s="275"/>
    </row>
    <row r="801" spans="2:11" ht="15.75" customHeight="1" x14ac:dyDescent="0.35">
      <c r="B801" s="293"/>
      <c r="J801" s="293"/>
      <c r="K801" s="275"/>
    </row>
    <row r="802" spans="2:11" ht="15.75" customHeight="1" x14ac:dyDescent="0.35">
      <c r="B802" s="293"/>
      <c r="J802" s="293"/>
      <c r="K802" s="275"/>
    </row>
    <row r="803" spans="2:11" ht="15.75" customHeight="1" x14ac:dyDescent="0.35">
      <c r="B803" s="293"/>
      <c r="J803" s="293"/>
      <c r="K803" s="275"/>
    </row>
    <row r="804" spans="2:11" ht="15.75" customHeight="1" x14ac:dyDescent="0.35">
      <c r="B804" s="293"/>
      <c r="J804" s="293"/>
      <c r="K804" s="275"/>
    </row>
    <row r="805" spans="2:11" ht="15.75" customHeight="1" x14ac:dyDescent="0.35">
      <c r="B805" s="293"/>
      <c r="J805" s="293"/>
      <c r="K805" s="275"/>
    </row>
    <row r="806" spans="2:11" ht="15.75" customHeight="1" x14ac:dyDescent="0.35">
      <c r="B806" s="293"/>
      <c r="J806" s="293"/>
      <c r="K806" s="275"/>
    </row>
    <row r="807" spans="2:11" ht="15.75" customHeight="1" x14ac:dyDescent="0.35">
      <c r="B807" s="293"/>
      <c r="J807" s="293"/>
      <c r="K807" s="275"/>
    </row>
    <row r="808" spans="2:11" ht="15.75" customHeight="1" x14ac:dyDescent="0.35">
      <c r="B808" s="293"/>
      <c r="J808" s="293"/>
      <c r="K808" s="275"/>
    </row>
    <row r="809" spans="2:11" ht="15.75" customHeight="1" x14ac:dyDescent="0.35">
      <c r="B809" s="293"/>
      <c r="J809" s="293"/>
      <c r="K809" s="275"/>
    </row>
    <row r="810" spans="2:11" ht="15.75" customHeight="1" x14ac:dyDescent="0.35">
      <c r="B810" s="293"/>
      <c r="J810" s="293"/>
      <c r="K810" s="275"/>
    </row>
    <row r="811" spans="2:11" ht="15.75" customHeight="1" x14ac:dyDescent="0.35">
      <c r="B811" s="293"/>
      <c r="J811" s="293"/>
      <c r="K811" s="275"/>
    </row>
    <row r="812" spans="2:11" ht="15.75" customHeight="1" x14ac:dyDescent="0.35">
      <c r="B812" s="293"/>
      <c r="J812" s="293"/>
      <c r="K812" s="275"/>
    </row>
    <row r="813" spans="2:11" ht="15.75" customHeight="1" x14ac:dyDescent="0.35">
      <c r="B813" s="293"/>
      <c r="J813" s="293"/>
      <c r="K813" s="275"/>
    </row>
    <row r="814" spans="2:11" ht="15.75" customHeight="1" x14ac:dyDescent="0.35">
      <c r="B814" s="293"/>
      <c r="J814" s="293"/>
      <c r="K814" s="275"/>
    </row>
    <row r="815" spans="2:11" ht="15.75" customHeight="1" x14ac:dyDescent="0.35">
      <c r="B815" s="293"/>
      <c r="J815" s="293"/>
      <c r="K815" s="275"/>
    </row>
    <row r="816" spans="2:11" ht="15.75" customHeight="1" x14ac:dyDescent="0.35">
      <c r="B816" s="293"/>
      <c r="J816" s="293"/>
      <c r="K816" s="275"/>
    </row>
    <row r="817" spans="2:11" ht="15.75" customHeight="1" x14ac:dyDescent="0.35">
      <c r="B817" s="293"/>
      <c r="J817" s="293"/>
      <c r="K817" s="275"/>
    </row>
    <row r="818" spans="2:11" ht="15.75" customHeight="1" x14ac:dyDescent="0.35">
      <c r="B818" s="293"/>
      <c r="J818" s="293"/>
      <c r="K818" s="275"/>
    </row>
    <row r="819" spans="2:11" ht="15.75" customHeight="1" x14ac:dyDescent="0.35">
      <c r="B819" s="293"/>
      <c r="J819" s="293"/>
      <c r="K819" s="275"/>
    </row>
    <row r="820" spans="2:11" ht="15.75" customHeight="1" x14ac:dyDescent="0.35">
      <c r="B820" s="293"/>
      <c r="J820" s="293"/>
      <c r="K820" s="275"/>
    </row>
    <row r="821" spans="2:11" ht="15.75" customHeight="1" x14ac:dyDescent="0.35">
      <c r="B821" s="293"/>
      <c r="J821" s="293"/>
      <c r="K821" s="275"/>
    </row>
    <row r="822" spans="2:11" ht="15.75" customHeight="1" x14ac:dyDescent="0.35">
      <c r="B822" s="293"/>
      <c r="J822" s="293"/>
      <c r="K822" s="275"/>
    </row>
    <row r="823" spans="2:11" ht="15.75" customHeight="1" x14ac:dyDescent="0.35">
      <c r="B823" s="293"/>
      <c r="J823" s="293"/>
      <c r="K823" s="275"/>
    </row>
    <row r="824" spans="2:11" ht="15.75" customHeight="1" x14ac:dyDescent="0.35">
      <c r="B824" s="293"/>
      <c r="J824" s="293"/>
      <c r="K824" s="275"/>
    </row>
    <row r="825" spans="2:11" ht="15.75" customHeight="1" x14ac:dyDescent="0.35">
      <c r="B825" s="293"/>
      <c r="J825" s="293"/>
      <c r="K825" s="275"/>
    </row>
    <row r="826" spans="2:11" ht="15.75" customHeight="1" x14ac:dyDescent="0.35">
      <c r="B826" s="293"/>
      <c r="J826" s="293"/>
      <c r="K826" s="275"/>
    </row>
    <row r="827" spans="2:11" ht="15.75" customHeight="1" x14ac:dyDescent="0.35">
      <c r="B827" s="293"/>
      <c r="J827" s="293"/>
      <c r="K827" s="275"/>
    </row>
    <row r="828" spans="2:11" ht="15.75" customHeight="1" x14ac:dyDescent="0.35">
      <c r="B828" s="293"/>
      <c r="J828" s="293"/>
      <c r="K828" s="275"/>
    </row>
    <row r="829" spans="2:11" ht="15.75" customHeight="1" x14ac:dyDescent="0.35">
      <c r="B829" s="293"/>
      <c r="J829" s="293"/>
      <c r="K829" s="275"/>
    </row>
    <row r="830" spans="2:11" ht="15.75" customHeight="1" x14ac:dyDescent="0.35">
      <c r="B830" s="293"/>
      <c r="J830" s="293"/>
      <c r="K830" s="275"/>
    </row>
    <row r="831" spans="2:11" ht="15.75" customHeight="1" x14ac:dyDescent="0.35">
      <c r="B831" s="293"/>
      <c r="J831" s="293"/>
      <c r="K831" s="275"/>
    </row>
    <row r="832" spans="2:11" ht="15.75" customHeight="1" x14ac:dyDescent="0.35">
      <c r="B832" s="293"/>
      <c r="J832" s="293"/>
      <c r="K832" s="275"/>
    </row>
    <row r="833" spans="2:11" ht="15.75" customHeight="1" x14ac:dyDescent="0.35">
      <c r="B833" s="293"/>
      <c r="J833" s="293"/>
      <c r="K833" s="275"/>
    </row>
    <row r="834" spans="2:11" ht="15.75" customHeight="1" x14ac:dyDescent="0.35">
      <c r="B834" s="293"/>
      <c r="J834" s="293"/>
      <c r="K834" s="275"/>
    </row>
    <row r="835" spans="2:11" ht="15.75" customHeight="1" x14ac:dyDescent="0.35">
      <c r="B835" s="293"/>
      <c r="J835" s="293"/>
      <c r="K835" s="275"/>
    </row>
    <row r="836" spans="2:11" ht="15.75" customHeight="1" x14ac:dyDescent="0.35">
      <c r="B836" s="293"/>
      <c r="J836" s="293"/>
      <c r="K836" s="275"/>
    </row>
    <row r="837" spans="2:11" ht="15.75" customHeight="1" x14ac:dyDescent="0.35">
      <c r="B837" s="293"/>
      <c r="J837" s="293"/>
      <c r="K837" s="275"/>
    </row>
    <row r="838" spans="2:11" ht="15.75" customHeight="1" x14ac:dyDescent="0.35">
      <c r="B838" s="293"/>
      <c r="J838" s="293"/>
      <c r="K838" s="275"/>
    </row>
    <row r="839" spans="2:11" ht="15.75" customHeight="1" x14ac:dyDescent="0.35">
      <c r="B839" s="293"/>
      <c r="J839" s="293"/>
      <c r="K839" s="275"/>
    </row>
    <row r="840" spans="2:11" ht="15.75" customHeight="1" x14ac:dyDescent="0.35">
      <c r="B840" s="293"/>
      <c r="J840" s="293"/>
      <c r="K840" s="275"/>
    </row>
    <row r="841" spans="2:11" ht="15.75" customHeight="1" x14ac:dyDescent="0.35">
      <c r="B841" s="293"/>
      <c r="J841" s="293"/>
      <c r="K841" s="275"/>
    </row>
    <row r="842" spans="2:11" ht="15.75" customHeight="1" x14ac:dyDescent="0.35">
      <c r="B842" s="293"/>
      <c r="J842" s="293"/>
      <c r="K842" s="275"/>
    </row>
    <row r="843" spans="2:11" ht="15.75" customHeight="1" x14ac:dyDescent="0.35">
      <c r="B843" s="293"/>
      <c r="J843" s="293"/>
      <c r="K843" s="275"/>
    </row>
    <row r="844" spans="2:11" ht="15.75" customHeight="1" x14ac:dyDescent="0.35">
      <c r="B844" s="293"/>
      <c r="J844" s="293"/>
      <c r="K844" s="275"/>
    </row>
    <row r="845" spans="2:11" ht="15.75" customHeight="1" x14ac:dyDescent="0.35">
      <c r="B845" s="293"/>
      <c r="J845" s="293"/>
      <c r="K845" s="275"/>
    </row>
    <row r="846" spans="2:11" ht="15.75" customHeight="1" x14ac:dyDescent="0.35">
      <c r="B846" s="293"/>
      <c r="J846" s="293"/>
      <c r="K846" s="275"/>
    </row>
    <row r="847" spans="2:11" ht="15.75" customHeight="1" x14ac:dyDescent="0.35">
      <c r="B847" s="293"/>
      <c r="J847" s="293"/>
      <c r="K847" s="275"/>
    </row>
    <row r="848" spans="2:11" ht="15.75" customHeight="1" x14ac:dyDescent="0.35">
      <c r="B848" s="293"/>
      <c r="J848" s="293"/>
      <c r="K848" s="275"/>
    </row>
    <row r="849" spans="2:11" ht="15.75" customHeight="1" x14ac:dyDescent="0.35">
      <c r="B849" s="293"/>
      <c r="J849" s="293"/>
      <c r="K849" s="275"/>
    </row>
    <row r="850" spans="2:11" ht="15.75" customHeight="1" x14ac:dyDescent="0.35">
      <c r="B850" s="293"/>
      <c r="J850" s="293"/>
      <c r="K850" s="275"/>
    </row>
    <row r="851" spans="2:11" ht="15.75" customHeight="1" x14ac:dyDescent="0.35">
      <c r="B851" s="293"/>
      <c r="J851" s="293"/>
      <c r="K851" s="275"/>
    </row>
    <row r="852" spans="2:11" ht="15.75" customHeight="1" x14ac:dyDescent="0.35">
      <c r="B852" s="293"/>
      <c r="J852" s="293"/>
      <c r="K852" s="275"/>
    </row>
    <row r="853" spans="2:11" ht="15.75" customHeight="1" x14ac:dyDescent="0.35">
      <c r="B853" s="293"/>
      <c r="J853" s="293"/>
      <c r="K853" s="275"/>
    </row>
    <row r="854" spans="2:11" ht="15.75" customHeight="1" x14ac:dyDescent="0.35">
      <c r="B854" s="293"/>
      <c r="J854" s="293"/>
      <c r="K854" s="275"/>
    </row>
    <row r="855" spans="2:11" ht="15.75" customHeight="1" x14ac:dyDescent="0.35">
      <c r="B855" s="293"/>
      <c r="J855" s="293"/>
      <c r="K855" s="275"/>
    </row>
    <row r="856" spans="2:11" ht="15.75" customHeight="1" x14ac:dyDescent="0.35">
      <c r="B856" s="293"/>
      <c r="J856" s="293"/>
      <c r="K856" s="275"/>
    </row>
    <row r="857" spans="2:11" ht="15.75" customHeight="1" x14ac:dyDescent="0.35">
      <c r="B857" s="293"/>
      <c r="J857" s="293"/>
      <c r="K857" s="275"/>
    </row>
    <row r="858" spans="2:11" ht="15.75" customHeight="1" x14ac:dyDescent="0.35">
      <c r="B858" s="293"/>
      <c r="J858" s="293"/>
      <c r="K858" s="275"/>
    </row>
    <row r="859" spans="2:11" ht="15.75" customHeight="1" x14ac:dyDescent="0.35">
      <c r="B859" s="293"/>
      <c r="J859" s="293"/>
      <c r="K859" s="275"/>
    </row>
    <row r="860" spans="2:11" ht="15.75" customHeight="1" x14ac:dyDescent="0.35">
      <c r="B860" s="293"/>
      <c r="J860" s="293"/>
      <c r="K860" s="275"/>
    </row>
    <row r="861" spans="2:11" ht="15.75" customHeight="1" x14ac:dyDescent="0.35">
      <c r="B861" s="293"/>
      <c r="J861" s="293"/>
      <c r="K861" s="275"/>
    </row>
    <row r="862" spans="2:11" ht="15.75" customHeight="1" x14ac:dyDescent="0.35">
      <c r="B862" s="293"/>
      <c r="J862" s="293"/>
      <c r="K862" s="275"/>
    </row>
    <row r="863" spans="2:11" ht="15.75" customHeight="1" x14ac:dyDescent="0.35">
      <c r="B863" s="293"/>
      <c r="J863" s="293"/>
      <c r="K863" s="275"/>
    </row>
    <row r="864" spans="2:11" ht="15.75" customHeight="1" x14ac:dyDescent="0.35">
      <c r="B864" s="293"/>
      <c r="J864" s="293"/>
      <c r="K864" s="275"/>
    </row>
    <row r="865" spans="2:11" ht="15.75" customHeight="1" x14ac:dyDescent="0.35">
      <c r="B865" s="293"/>
      <c r="J865" s="293"/>
      <c r="K865" s="275"/>
    </row>
    <row r="866" spans="2:11" ht="15.75" customHeight="1" x14ac:dyDescent="0.35">
      <c r="B866" s="293"/>
      <c r="J866" s="293"/>
      <c r="K866" s="275"/>
    </row>
    <row r="867" spans="2:11" ht="15.75" customHeight="1" x14ac:dyDescent="0.35">
      <c r="B867" s="293"/>
      <c r="J867" s="293"/>
      <c r="K867" s="275"/>
    </row>
    <row r="868" spans="2:11" ht="15.75" customHeight="1" x14ac:dyDescent="0.35">
      <c r="B868" s="293"/>
      <c r="J868" s="293"/>
      <c r="K868" s="275"/>
    </row>
    <row r="869" spans="2:11" ht="15.75" customHeight="1" x14ac:dyDescent="0.35">
      <c r="B869" s="293"/>
      <c r="J869" s="293"/>
      <c r="K869" s="275"/>
    </row>
    <row r="870" spans="2:11" ht="15.75" customHeight="1" x14ac:dyDescent="0.35">
      <c r="B870" s="293"/>
      <c r="J870" s="293"/>
      <c r="K870" s="275"/>
    </row>
    <row r="871" spans="2:11" ht="15.75" customHeight="1" x14ac:dyDescent="0.35">
      <c r="B871" s="293"/>
      <c r="J871" s="293"/>
      <c r="K871" s="275"/>
    </row>
    <row r="872" spans="2:11" ht="15.75" customHeight="1" x14ac:dyDescent="0.35">
      <c r="B872" s="293"/>
      <c r="J872" s="293"/>
      <c r="K872" s="275"/>
    </row>
    <row r="873" spans="2:11" ht="15.75" customHeight="1" x14ac:dyDescent="0.35">
      <c r="B873" s="293"/>
      <c r="J873" s="293"/>
      <c r="K873" s="275"/>
    </row>
    <row r="874" spans="2:11" ht="15.75" customHeight="1" x14ac:dyDescent="0.35">
      <c r="B874" s="293"/>
      <c r="J874" s="293"/>
      <c r="K874" s="275"/>
    </row>
    <row r="875" spans="2:11" ht="15.75" customHeight="1" x14ac:dyDescent="0.35">
      <c r="B875" s="293"/>
      <c r="J875" s="293"/>
      <c r="K875" s="275"/>
    </row>
    <row r="876" spans="2:11" ht="15.75" customHeight="1" x14ac:dyDescent="0.35">
      <c r="B876" s="293"/>
      <c r="J876" s="293"/>
      <c r="K876" s="275"/>
    </row>
    <row r="877" spans="2:11" ht="15.75" customHeight="1" x14ac:dyDescent="0.35">
      <c r="B877" s="293"/>
      <c r="J877" s="293"/>
      <c r="K877" s="275"/>
    </row>
    <row r="878" spans="2:11" ht="15.75" customHeight="1" x14ac:dyDescent="0.35">
      <c r="B878" s="293"/>
      <c r="J878" s="293"/>
      <c r="K878" s="275"/>
    </row>
    <row r="879" spans="2:11" ht="15.75" customHeight="1" x14ac:dyDescent="0.35">
      <c r="B879" s="293"/>
      <c r="J879" s="293"/>
      <c r="K879" s="275"/>
    </row>
    <row r="880" spans="2:11" ht="15.75" customHeight="1" x14ac:dyDescent="0.35">
      <c r="B880" s="293"/>
      <c r="J880" s="293"/>
      <c r="K880" s="275"/>
    </row>
    <row r="881" spans="2:11" ht="15.75" customHeight="1" x14ac:dyDescent="0.35">
      <c r="B881" s="293"/>
      <c r="J881" s="293"/>
      <c r="K881" s="275"/>
    </row>
    <row r="882" spans="2:11" ht="15.75" customHeight="1" x14ac:dyDescent="0.35">
      <c r="B882" s="293"/>
      <c r="J882" s="293"/>
      <c r="K882" s="275"/>
    </row>
    <row r="883" spans="2:11" ht="15.75" customHeight="1" x14ac:dyDescent="0.35">
      <c r="B883" s="293"/>
      <c r="J883" s="293"/>
      <c r="K883" s="275"/>
    </row>
    <row r="884" spans="2:11" ht="15.75" customHeight="1" x14ac:dyDescent="0.35">
      <c r="B884" s="293"/>
      <c r="J884" s="293"/>
      <c r="K884" s="275"/>
    </row>
    <row r="885" spans="2:11" ht="15.75" customHeight="1" x14ac:dyDescent="0.35">
      <c r="B885" s="293"/>
      <c r="J885" s="293"/>
      <c r="K885" s="275"/>
    </row>
    <row r="886" spans="2:11" ht="15.75" customHeight="1" x14ac:dyDescent="0.35">
      <c r="B886" s="293"/>
      <c r="J886" s="293"/>
      <c r="K886" s="275"/>
    </row>
    <row r="887" spans="2:11" ht="15.75" customHeight="1" x14ac:dyDescent="0.35">
      <c r="B887" s="293"/>
      <c r="J887" s="293"/>
      <c r="K887" s="275"/>
    </row>
    <row r="888" spans="2:11" ht="15.75" customHeight="1" x14ac:dyDescent="0.35">
      <c r="B888" s="293"/>
      <c r="J888" s="293"/>
      <c r="K888" s="275"/>
    </row>
    <row r="889" spans="2:11" ht="15.75" customHeight="1" x14ac:dyDescent="0.35">
      <c r="B889" s="293"/>
      <c r="J889" s="293"/>
      <c r="K889" s="275"/>
    </row>
    <row r="890" spans="2:11" ht="15.75" customHeight="1" x14ac:dyDescent="0.35">
      <c r="B890" s="293"/>
      <c r="J890" s="293"/>
      <c r="K890" s="275"/>
    </row>
    <row r="891" spans="2:11" ht="15.75" customHeight="1" x14ac:dyDescent="0.35">
      <c r="B891" s="293"/>
      <c r="J891" s="293"/>
      <c r="K891" s="275"/>
    </row>
    <row r="892" spans="2:11" ht="15.75" customHeight="1" x14ac:dyDescent="0.35">
      <c r="B892" s="293"/>
      <c r="J892" s="293"/>
      <c r="K892" s="275"/>
    </row>
    <row r="893" spans="2:11" ht="15.75" customHeight="1" x14ac:dyDescent="0.35">
      <c r="B893" s="293"/>
      <c r="J893" s="293"/>
      <c r="K893" s="275"/>
    </row>
    <row r="894" spans="2:11" ht="15.75" customHeight="1" x14ac:dyDescent="0.35">
      <c r="B894" s="293"/>
      <c r="J894" s="293"/>
      <c r="K894" s="275"/>
    </row>
    <row r="895" spans="2:11" ht="15.75" customHeight="1" x14ac:dyDescent="0.35">
      <c r="B895" s="293"/>
      <c r="J895" s="293"/>
      <c r="K895" s="275"/>
    </row>
    <row r="896" spans="2:11" ht="15.75" customHeight="1" x14ac:dyDescent="0.35">
      <c r="B896" s="293"/>
      <c r="J896" s="293"/>
      <c r="K896" s="275"/>
    </row>
    <row r="897" spans="2:11" ht="15.75" customHeight="1" x14ac:dyDescent="0.35">
      <c r="B897" s="293"/>
      <c r="J897" s="293"/>
      <c r="K897" s="275"/>
    </row>
    <row r="898" spans="2:11" ht="15.75" customHeight="1" x14ac:dyDescent="0.35">
      <c r="B898" s="293"/>
      <c r="J898" s="293"/>
      <c r="K898" s="275"/>
    </row>
    <row r="899" spans="2:11" ht="15.75" customHeight="1" x14ac:dyDescent="0.35">
      <c r="B899" s="293"/>
      <c r="J899" s="293"/>
      <c r="K899" s="275"/>
    </row>
    <row r="900" spans="2:11" ht="15.75" customHeight="1" x14ac:dyDescent="0.35">
      <c r="B900" s="293"/>
      <c r="J900" s="293"/>
      <c r="K900" s="275"/>
    </row>
    <row r="901" spans="2:11" ht="15.75" customHeight="1" x14ac:dyDescent="0.35">
      <c r="B901" s="293"/>
      <c r="J901" s="293"/>
      <c r="K901" s="275"/>
    </row>
    <row r="902" spans="2:11" ht="15.75" customHeight="1" x14ac:dyDescent="0.35">
      <c r="B902" s="293"/>
      <c r="J902" s="293"/>
      <c r="K902" s="275"/>
    </row>
    <row r="903" spans="2:11" ht="15.75" customHeight="1" x14ac:dyDescent="0.35">
      <c r="B903" s="293"/>
      <c r="J903" s="293"/>
      <c r="K903" s="275"/>
    </row>
    <row r="904" spans="2:11" ht="15.75" customHeight="1" x14ac:dyDescent="0.35">
      <c r="B904" s="293"/>
      <c r="J904" s="293"/>
      <c r="K904" s="275"/>
    </row>
    <row r="905" spans="2:11" ht="15.75" customHeight="1" x14ac:dyDescent="0.35">
      <c r="B905" s="293"/>
      <c r="J905" s="293"/>
      <c r="K905" s="275"/>
    </row>
    <row r="906" spans="2:11" ht="15.75" customHeight="1" x14ac:dyDescent="0.35">
      <c r="B906" s="293"/>
      <c r="J906" s="293"/>
      <c r="K906" s="275"/>
    </row>
    <row r="907" spans="2:11" ht="15.75" customHeight="1" x14ac:dyDescent="0.35">
      <c r="B907" s="293"/>
      <c r="J907" s="293"/>
      <c r="K907" s="275"/>
    </row>
    <row r="908" spans="2:11" ht="15.75" customHeight="1" x14ac:dyDescent="0.35">
      <c r="B908" s="293"/>
      <c r="J908" s="293"/>
      <c r="K908" s="275"/>
    </row>
    <row r="909" spans="2:11" ht="15.75" customHeight="1" x14ac:dyDescent="0.35">
      <c r="B909" s="293"/>
      <c r="J909" s="293"/>
      <c r="K909" s="275"/>
    </row>
    <row r="910" spans="2:11" ht="15.75" customHeight="1" x14ac:dyDescent="0.35">
      <c r="B910" s="293"/>
      <c r="J910" s="293"/>
      <c r="K910" s="275"/>
    </row>
    <row r="911" spans="2:11" ht="15.75" customHeight="1" x14ac:dyDescent="0.35">
      <c r="B911" s="293"/>
      <c r="J911" s="293"/>
      <c r="K911" s="275"/>
    </row>
    <row r="912" spans="2:11" ht="15.75" customHeight="1" x14ac:dyDescent="0.35">
      <c r="B912" s="293"/>
      <c r="J912" s="293"/>
      <c r="K912" s="275"/>
    </row>
    <row r="913" spans="2:11" ht="15.75" customHeight="1" x14ac:dyDescent="0.35">
      <c r="B913" s="293"/>
      <c r="J913" s="293"/>
      <c r="K913" s="275"/>
    </row>
    <row r="914" spans="2:11" ht="15.75" customHeight="1" x14ac:dyDescent="0.35">
      <c r="B914" s="293"/>
      <c r="J914" s="293"/>
      <c r="K914" s="275"/>
    </row>
    <row r="915" spans="2:11" ht="15.75" customHeight="1" x14ac:dyDescent="0.35">
      <c r="B915" s="293"/>
      <c r="J915" s="293"/>
      <c r="K915" s="275"/>
    </row>
    <row r="916" spans="2:11" ht="15.75" customHeight="1" x14ac:dyDescent="0.35">
      <c r="B916" s="293"/>
      <c r="J916" s="293"/>
      <c r="K916" s="275"/>
    </row>
    <row r="917" spans="2:11" ht="15.75" customHeight="1" x14ac:dyDescent="0.35">
      <c r="B917" s="293"/>
      <c r="J917" s="293"/>
      <c r="K917" s="275"/>
    </row>
    <row r="918" spans="2:11" ht="15.75" customHeight="1" x14ac:dyDescent="0.35">
      <c r="B918" s="293"/>
      <c r="J918" s="293"/>
      <c r="K918" s="275"/>
    </row>
    <row r="919" spans="2:11" ht="15.75" customHeight="1" x14ac:dyDescent="0.35">
      <c r="B919" s="293"/>
      <c r="J919" s="293"/>
      <c r="K919" s="275"/>
    </row>
    <row r="920" spans="2:11" ht="15.75" customHeight="1" x14ac:dyDescent="0.35">
      <c r="B920" s="293"/>
      <c r="J920" s="293"/>
      <c r="K920" s="275"/>
    </row>
    <row r="921" spans="2:11" ht="15.75" customHeight="1" x14ac:dyDescent="0.35">
      <c r="B921" s="293"/>
      <c r="J921" s="293"/>
      <c r="K921" s="275"/>
    </row>
    <row r="922" spans="2:11" ht="15.75" customHeight="1" x14ac:dyDescent="0.35">
      <c r="B922" s="293"/>
      <c r="J922" s="293"/>
      <c r="K922" s="275"/>
    </row>
    <row r="923" spans="2:11" ht="15.75" customHeight="1" x14ac:dyDescent="0.35">
      <c r="B923" s="293"/>
      <c r="J923" s="293"/>
      <c r="K923" s="275"/>
    </row>
    <row r="924" spans="2:11" ht="15.75" customHeight="1" x14ac:dyDescent="0.35">
      <c r="B924" s="293"/>
      <c r="J924" s="293"/>
      <c r="K924" s="275"/>
    </row>
    <row r="925" spans="2:11" ht="15.75" customHeight="1" x14ac:dyDescent="0.35">
      <c r="B925" s="293"/>
      <c r="J925" s="293"/>
      <c r="K925" s="275"/>
    </row>
    <row r="926" spans="2:11" ht="15.75" customHeight="1" x14ac:dyDescent="0.35">
      <c r="B926" s="293"/>
      <c r="J926" s="293"/>
      <c r="K926" s="275"/>
    </row>
    <row r="927" spans="2:11" ht="15.75" customHeight="1" x14ac:dyDescent="0.35">
      <c r="B927" s="293"/>
      <c r="J927" s="293"/>
      <c r="K927" s="275"/>
    </row>
    <row r="928" spans="2:11" ht="15.75" customHeight="1" x14ac:dyDescent="0.35">
      <c r="B928" s="293"/>
      <c r="J928" s="293"/>
      <c r="K928" s="275"/>
    </row>
    <row r="929" spans="2:11" ht="15.75" customHeight="1" x14ac:dyDescent="0.35">
      <c r="B929" s="293"/>
      <c r="J929" s="293"/>
      <c r="K929" s="275"/>
    </row>
    <row r="930" spans="2:11" ht="15.75" customHeight="1" x14ac:dyDescent="0.35">
      <c r="B930" s="293"/>
      <c r="J930" s="293"/>
      <c r="K930" s="275"/>
    </row>
    <row r="931" spans="2:11" ht="15.75" customHeight="1" x14ac:dyDescent="0.35">
      <c r="B931" s="293"/>
      <c r="J931" s="293"/>
      <c r="K931" s="275"/>
    </row>
    <row r="932" spans="2:11" ht="15.75" customHeight="1" x14ac:dyDescent="0.35">
      <c r="B932" s="293"/>
      <c r="J932" s="293"/>
      <c r="K932" s="275"/>
    </row>
    <row r="933" spans="2:11" ht="15.75" customHeight="1" x14ac:dyDescent="0.35">
      <c r="B933" s="293"/>
      <c r="J933" s="293"/>
      <c r="K933" s="275"/>
    </row>
    <row r="934" spans="2:11" ht="15.75" customHeight="1" x14ac:dyDescent="0.35">
      <c r="B934" s="293"/>
      <c r="J934" s="293"/>
      <c r="K934" s="275"/>
    </row>
    <row r="935" spans="2:11" ht="15.75" customHeight="1" x14ac:dyDescent="0.35">
      <c r="B935" s="293"/>
      <c r="J935" s="293"/>
      <c r="K935" s="275"/>
    </row>
    <row r="936" spans="2:11" ht="15.75" customHeight="1" x14ac:dyDescent="0.35">
      <c r="B936" s="293"/>
      <c r="J936" s="293"/>
      <c r="K936" s="275"/>
    </row>
    <row r="937" spans="2:11" ht="15.75" customHeight="1" x14ac:dyDescent="0.35">
      <c r="B937" s="293"/>
      <c r="J937" s="293"/>
      <c r="K937" s="275"/>
    </row>
    <row r="938" spans="2:11" ht="15.75" customHeight="1" x14ac:dyDescent="0.35">
      <c r="B938" s="293"/>
      <c r="J938" s="293"/>
      <c r="K938" s="275"/>
    </row>
    <row r="939" spans="2:11" ht="15.75" customHeight="1" x14ac:dyDescent="0.35">
      <c r="B939" s="293"/>
      <c r="J939" s="293"/>
      <c r="K939" s="275"/>
    </row>
    <row r="940" spans="2:11" ht="15.75" customHeight="1" x14ac:dyDescent="0.35">
      <c r="B940" s="293"/>
      <c r="J940" s="293"/>
      <c r="K940" s="275"/>
    </row>
    <row r="941" spans="2:11" ht="15.75" customHeight="1" x14ac:dyDescent="0.35">
      <c r="B941" s="293"/>
      <c r="J941" s="293"/>
      <c r="K941" s="275"/>
    </row>
    <row r="942" spans="2:11" ht="15.75" customHeight="1" x14ac:dyDescent="0.35">
      <c r="B942" s="293"/>
      <c r="J942" s="293"/>
      <c r="K942" s="275"/>
    </row>
    <row r="943" spans="2:11" ht="15.75" customHeight="1" x14ac:dyDescent="0.35">
      <c r="B943" s="293"/>
      <c r="J943" s="293"/>
      <c r="K943" s="275"/>
    </row>
    <row r="944" spans="2:11" ht="15.75" customHeight="1" x14ac:dyDescent="0.35">
      <c r="B944" s="293"/>
      <c r="J944" s="293"/>
      <c r="K944" s="275"/>
    </row>
    <row r="945" spans="2:11" ht="15.75" customHeight="1" x14ac:dyDescent="0.35">
      <c r="B945" s="293"/>
      <c r="J945" s="293"/>
      <c r="K945" s="275"/>
    </row>
    <row r="946" spans="2:11" ht="15.75" customHeight="1" x14ac:dyDescent="0.35">
      <c r="B946" s="293"/>
      <c r="J946" s="293"/>
      <c r="K946" s="275"/>
    </row>
    <row r="947" spans="2:11" ht="15.75" customHeight="1" x14ac:dyDescent="0.35">
      <c r="B947" s="293"/>
      <c r="J947" s="293"/>
      <c r="K947" s="275"/>
    </row>
    <row r="948" spans="2:11" ht="15.75" customHeight="1" x14ac:dyDescent="0.35">
      <c r="B948" s="293"/>
      <c r="J948" s="293"/>
      <c r="K948" s="275"/>
    </row>
    <row r="949" spans="2:11" ht="15.75" customHeight="1" x14ac:dyDescent="0.35">
      <c r="B949" s="293"/>
      <c r="J949" s="293"/>
      <c r="K949" s="275"/>
    </row>
    <row r="950" spans="2:11" ht="15.75" customHeight="1" x14ac:dyDescent="0.35">
      <c r="B950" s="293"/>
      <c r="J950" s="293"/>
      <c r="K950" s="275"/>
    </row>
    <row r="951" spans="2:11" ht="15.75" customHeight="1" x14ac:dyDescent="0.35">
      <c r="B951" s="293"/>
      <c r="J951" s="293"/>
      <c r="K951" s="275"/>
    </row>
    <row r="952" spans="2:11" ht="15.75" customHeight="1" x14ac:dyDescent="0.35">
      <c r="B952" s="293"/>
      <c r="J952" s="293"/>
      <c r="K952" s="275"/>
    </row>
    <row r="953" spans="2:11" ht="15.75" customHeight="1" x14ac:dyDescent="0.35">
      <c r="B953" s="293"/>
      <c r="J953" s="293"/>
      <c r="K953" s="275"/>
    </row>
    <row r="954" spans="2:11" ht="15.75" customHeight="1" x14ac:dyDescent="0.35">
      <c r="B954" s="293"/>
      <c r="J954" s="293"/>
      <c r="K954" s="275"/>
    </row>
    <row r="955" spans="2:11" ht="15.75" customHeight="1" x14ac:dyDescent="0.35">
      <c r="B955" s="293"/>
      <c r="J955" s="293"/>
      <c r="K955" s="275"/>
    </row>
    <row r="956" spans="2:11" ht="15.75" customHeight="1" x14ac:dyDescent="0.35">
      <c r="B956" s="293"/>
      <c r="J956" s="293"/>
      <c r="K956" s="275"/>
    </row>
    <row r="957" spans="2:11" ht="15.75" customHeight="1" x14ac:dyDescent="0.35">
      <c r="B957" s="293"/>
      <c r="J957" s="293"/>
      <c r="K957" s="275"/>
    </row>
    <row r="958" spans="2:11" ht="15.75" customHeight="1" x14ac:dyDescent="0.35">
      <c r="B958" s="293"/>
      <c r="J958" s="293"/>
      <c r="K958" s="275"/>
    </row>
    <row r="959" spans="2:11" ht="15.75" customHeight="1" x14ac:dyDescent="0.35">
      <c r="B959" s="293"/>
      <c r="J959" s="293"/>
      <c r="K959" s="275"/>
    </row>
    <row r="960" spans="2:11" ht="15.75" customHeight="1" x14ac:dyDescent="0.35">
      <c r="B960" s="293"/>
      <c r="J960" s="293"/>
      <c r="K960" s="275"/>
    </row>
    <row r="961" spans="2:11" ht="15.75" customHeight="1" x14ac:dyDescent="0.35">
      <c r="B961" s="293"/>
      <c r="J961" s="293"/>
      <c r="K961" s="275"/>
    </row>
    <row r="962" spans="2:11" ht="15.75" customHeight="1" x14ac:dyDescent="0.35">
      <c r="B962" s="293"/>
      <c r="J962" s="293"/>
      <c r="K962" s="275"/>
    </row>
    <row r="963" spans="2:11" ht="15.75" customHeight="1" x14ac:dyDescent="0.35">
      <c r="B963" s="293"/>
      <c r="J963" s="293"/>
      <c r="K963" s="275"/>
    </row>
    <row r="964" spans="2:11" ht="15.75" customHeight="1" x14ac:dyDescent="0.35">
      <c r="B964" s="293"/>
      <c r="J964" s="293"/>
      <c r="K964" s="275"/>
    </row>
    <row r="965" spans="2:11" ht="15.75" customHeight="1" x14ac:dyDescent="0.35">
      <c r="B965" s="293"/>
      <c r="J965" s="293"/>
      <c r="K965" s="275"/>
    </row>
    <row r="966" spans="2:11" ht="15.75" customHeight="1" x14ac:dyDescent="0.35">
      <c r="B966" s="293"/>
      <c r="J966" s="293"/>
      <c r="K966" s="275"/>
    </row>
    <row r="967" spans="2:11" ht="15.75" customHeight="1" x14ac:dyDescent="0.35">
      <c r="B967" s="293"/>
      <c r="J967" s="293"/>
      <c r="K967" s="275"/>
    </row>
    <row r="968" spans="2:11" ht="15.75" customHeight="1" x14ac:dyDescent="0.35">
      <c r="B968" s="293"/>
      <c r="J968" s="293"/>
      <c r="K968" s="275"/>
    </row>
    <row r="969" spans="2:11" ht="15.75" customHeight="1" x14ac:dyDescent="0.35">
      <c r="B969" s="293"/>
      <c r="J969" s="293"/>
      <c r="K969" s="275"/>
    </row>
    <row r="970" spans="2:11" ht="15.75" customHeight="1" x14ac:dyDescent="0.35">
      <c r="B970" s="293"/>
      <c r="J970" s="293"/>
      <c r="K970" s="275"/>
    </row>
    <row r="971" spans="2:11" ht="15.75" customHeight="1" x14ac:dyDescent="0.35">
      <c r="B971" s="293"/>
      <c r="J971" s="293"/>
      <c r="K971" s="275"/>
    </row>
    <row r="972" spans="2:11" ht="15.75" customHeight="1" x14ac:dyDescent="0.35">
      <c r="B972" s="293"/>
      <c r="J972" s="293"/>
      <c r="K972" s="275"/>
    </row>
    <row r="973" spans="2:11" ht="15.75" customHeight="1" x14ac:dyDescent="0.35">
      <c r="B973" s="293"/>
      <c r="J973" s="293"/>
      <c r="K973" s="275"/>
    </row>
    <row r="974" spans="2:11" ht="15.75" customHeight="1" x14ac:dyDescent="0.35">
      <c r="B974" s="293"/>
      <c r="J974" s="293"/>
      <c r="K974" s="275"/>
    </row>
    <row r="975" spans="2:11" ht="15.75" customHeight="1" x14ac:dyDescent="0.35">
      <c r="B975" s="293"/>
      <c r="J975" s="293"/>
      <c r="K975" s="275"/>
    </row>
    <row r="976" spans="2:11" ht="15.75" customHeight="1" x14ac:dyDescent="0.35">
      <c r="B976" s="293"/>
      <c r="J976" s="293"/>
      <c r="K976" s="275"/>
    </row>
    <row r="977" spans="2:11" ht="15.75" customHeight="1" x14ac:dyDescent="0.35">
      <c r="B977" s="293"/>
      <c r="J977" s="293"/>
      <c r="K977" s="275"/>
    </row>
    <row r="978" spans="2:11" ht="15.75" customHeight="1" x14ac:dyDescent="0.35">
      <c r="B978" s="293"/>
      <c r="J978" s="293"/>
      <c r="K978" s="275"/>
    </row>
    <row r="979" spans="2:11" ht="15.75" customHeight="1" x14ac:dyDescent="0.35">
      <c r="B979" s="293"/>
      <c r="J979" s="293"/>
      <c r="K979" s="275"/>
    </row>
    <row r="980" spans="2:11" ht="15.75" customHeight="1" x14ac:dyDescent="0.35">
      <c r="B980" s="293"/>
      <c r="J980" s="293"/>
      <c r="K980" s="275"/>
    </row>
    <row r="981" spans="2:11" ht="15.75" customHeight="1" x14ac:dyDescent="0.35">
      <c r="B981" s="293"/>
      <c r="J981" s="293"/>
      <c r="K981" s="275"/>
    </row>
    <row r="982" spans="2:11" ht="15.75" customHeight="1" x14ac:dyDescent="0.35">
      <c r="B982" s="293"/>
      <c r="J982" s="293"/>
      <c r="K982" s="275"/>
    </row>
    <row r="983" spans="2:11" ht="15.75" customHeight="1" x14ac:dyDescent="0.35">
      <c r="B983" s="293"/>
      <c r="J983" s="293"/>
      <c r="K983" s="275"/>
    </row>
    <row r="984" spans="2:11" ht="15.75" customHeight="1" x14ac:dyDescent="0.35">
      <c r="B984" s="293"/>
      <c r="J984" s="293"/>
      <c r="K984" s="275"/>
    </row>
    <row r="985" spans="2:11" ht="15.75" customHeight="1" x14ac:dyDescent="0.35">
      <c r="B985" s="293"/>
      <c r="J985" s="293"/>
      <c r="K985" s="275"/>
    </row>
    <row r="986" spans="2:11" ht="15.75" customHeight="1" x14ac:dyDescent="0.35">
      <c r="B986" s="293"/>
      <c r="J986" s="293"/>
      <c r="K986" s="275"/>
    </row>
    <row r="987" spans="2:11" ht="15.75" customHeight="1" x14ac:dyDescent="0.35">
      <c r="B987" s="293"/>
      <c r="J987" s="293"/>
      <c r="K987" s="275"/>
    </row>
    <row r="988" spans="2:11" ht="15.75" customHeight="1" x14ac:dyDescent="0.35">
      <c r="B988" s="293"/>
      <c r="J988" s="293"/>
      <c r="K988" s="275"/>
    </row>
    <row r="989" spans="2:11" ht="15.75" customHeight="1" x14ac:dyDescent="0.35">
      <c r="B989" s="293"/>
      <c r="J989" s="293"/>
      <c r="K989" s="275"/>
    </row>
    <row r="990" spans="2:11" ht="15.75" customHeight="1" x14ac:dyDescent="0.35">
      <c r="B990" s="293"/>
      <c r="J990" s="293"/>
      <c r="K990" s="275"/>
    </row>
    <row r="991" spans="2:11" ht="15.75" customHeight="1" x14ac:dyDescent="0.35">
      <c r="B991" s="293"/>
      <c r="J991" s="293"/>
      <c r="K991" s="275"/>
    </row>
    <row r="992" spans="2:11" ht="15.75" customHeight="1" x14ac:dyDescent="0.35">
      <c r="B992" s="293"/>
      <c r="J992" s="293"/>
      <c r="K992" s="275"/>
    </row>
    <row r="993" spans="2:11" ht="15.75" customHeight="1" x14ac:dyDescent="0.35">
      <c r="B993" s="293"/>
      <c r="J993" s="293"/>
      <c r="K993" s="275"/>
    </row>
    <row r="994" spans="2:11" ht="15.75" customHeight="1" x14ac:dyDescent="0.35">
      <c r="B994" s="293"/>
      <c r="J994" s="293"/>
      <c r="K994" s="275"/>
    </row>
    <row r="995" spans="2:11" ht="15.75" customHeight="1" x14ac:dyDescent="0.35">
      <c r="B995" s="293"/>
      <c r="J995" s="293"/>
      <c r="K995" s="275"/>
    </row>
    <row r="996" spans="2:11" ht="15.75" customHeight="1" x14ac:dyDescent="0.35">
      <c r="B996" s="293"/>
      <c r="J996" s="293"/>
      <c r="K996" s="275"/>
    </row>
    <row r="997" spans="2:11" ht="15.75" customHeight="1" x14ac:dyDescent="0.35">
      <c r="B997" s="293"/>
      <c r="J997" s="293"/>
      <c r="K997" s="275"/>
    </row>
    <row r="998" spans="2:11" ht="15.75" customHeight="1" x14ac:dyDescent="0.35">
      <c r="B998" s="293"/>
      <c r="J998" s="293"/>
      <c r="K998" s="275"/>
    </row>
    <row r="999" spans="2:11" ht="15.75" customHeight="1" x14ac:dyDescent="0.35">
      <c r="B999" s="293"/>
      <c r="J999" s="293"/>
      <c r="K999" s="275"/>
    </row>
    <row r="1000" spans="2:11" ht="15.75" customHeight="1" x14ac:dyDescent="0.35">
      <c r="B1000" s="293"/>
      <c r="J1000" s="293"/>
      <c r="K1000" s="275"/>
    </row>
    <row r="1001" spans="2:11" ht="15.75" customHeight="1" x14ac:dyDescent="0.35">
      <c r="B1001" s="293"/>
      <c r="J1001" s="293"/>
      <c r="K1001" s="275"/>
    </row>
    <row r="1002" spans="2:11" ht="15.75" customHeight="1" x14ac:dyDescent="0.35">
      <c r="B1002" s="293"/>
      <c r="J1002" s="293"/>
      <c r="K1002" s="275"/>
    </row>
    <row r="1003" spans="2:11" ht="15.75" customHeight="1" x14ac:dyDescent="0.35">
      <c r="B1003" s="293"/>
      <c r="J1003" s="293"/>
      <c r="K1003" s="275"/>
    </row>
    <row r="1004" spans="2:11" ht="15.75" customHeight="1" x14ac:dyDescent="0.35">
      <c r="B1004" s="293"/>
      <c r="J1004" s="293"/>
      <c r="K1004" s="275"/>
    </row>
    <row r="1005" spans="2:11" ht="15.75" customHeight="1" x14ac:dyDescent="0.35">
      <c r="B1005" s="293"/>
      <c r="J1005" s="293"/>
      <c r="K1005" s="275"/>
    </row>
    <row r="1006" spans="2:11" ht="15.75" customHeight="1" x14ac:dyDescent="0.35">
      <c r="B1006" s="293"/>
      <c r="J1006" s="293"/>
      <c r="K1006" s="275"/>
    </row>
    <row r="1007" spans="2:11" ht="15.75" customHeight="1" x14ac:dyDescent="0.35">
      <c r="B1007" s="293"/>
      <c r="J1007" s="293"/>
      <c r="K1007" s="275"/>
    </row>
    <row r="1008" spans="2:11" ht="15.75" customHeight="1" x14ac:dyDescent="0.35">
      <c r="B1008" s="293"/>
      <c r="J1008" s="293"/>
      <c r="K1008" s="275"/>
    </row>
    <row r="1009" spans="2:11" ht="15.75" customHeight="1" x14ac:dyDescent="0.35">
      <c r="B1009" s="293"/>
      <c r="J1009" s="293"/>
      <c r="K1009" s="275"/>
    </row>
    <row r="1010" spans="2:11" ht="15.75" customHeight="1" x14ac:dyDescent="0.35">
      <c r="B1010" s="293"/>
      <c r="J1010" s="293"/>
      <c r="K1010" s="275"/>
    </row>
    <row r="1011" spans="2:11" ht="15.75" customHeight="1" x14ac:dyDescent="0.35">
      <c r="B1011" s="293"/>
      <c r="J1011" s="293"/>
      <c r="K1011" s="275"/>
    </row>
    <row r="1012" spans="2:11" ht="15.75" customHeight="1" x14ac:dyDescent="0.35">
      <c r="B1012" s="293"/>
      <c r="J1012" s="293"/>
      <c r="K1012" s="275"/>
    </row>
    <row r="1013" spans="2:11" ht="15.75" customHeight="1" x14ac:dyDescent="0.35">
      <c r="B1013" s="293"/>
      <c r="J1013" s="293"/>
      <c r="K1013" s="275"/>
    </row>
    <row r="1014" spans="2:11" ht="15.75" customHeight="1" x14ac:dyDescent="0.35">
      <c r="B1014" s="293"/>
      <c r="J1014" s="293"/>
      <c r="K1014" s="275"/>
    </row>
    <row r="1015" spans="2:11" ht="15.75" customHeight="1" x14ac:dyDescent="0.35">
      <c r="B1015" s="293"/>
      <c r="J1015" s="293"/>
      <c r="K1015" s="275"/>
    </row>
    <row r="1016" spans="2:11" ht="15.75" customHeight="1" x14ac:dyDescent="0.35">
      <c r="B1016" s="293"/>
      <c r="J1016" s="293"/>
      <c r="K1016" s="275"/>
    </row>
    <row r="1017" spans="2:11" ht="15.75" customHeight="1" x14ac:dyDescent="0.35">
      <c r="B1017" s="293"/>
      <c r="J1017" s="293"/>
      <c r="K1017" s="275"/>
    </row>
    <row r="1018" spans="2:11" ht="15.75" customHeight="1" x14ac:dyDescent="0.35">
      <c r="B1018" s="293"/>
      <c r="J1018" s="293"/>
      <c r="K1018" s="275"/>
    </row>
    <row r="1019" spans="2:11" ht="15.75" customHeight="1" x14ac:dyDescent="0.35">
      <c r="B1019" s="293"/>
      <c r="J1019" s="293"/>
      <c r="K1019" s="275"/>
    </row>
    <row r="1020" spans="2:11" ht="15.75" customHeight="1" x14ac:dyDescent="0.35">
      <c r="B1020" s="293"/>
      <c r="J1020" s="293"/>
      <c r="K1020" s="275"/>
    </row>
    <row r="1021" spans="2:11" ht="15.75" customHeight="1" x14ac:dyDescent="0.35">
      <c r="B1021" s="293"/>
      <c r="J1021" s="293"/>
      <c r="K1021" s="275"/>
    </row>
    <row r="1022" spans="2:11" ht="15.75" customHeight="1" x14ac:dyDescent="0.35">
      <c r="B1022" s="293"/>
      <c r="J1022" s="293"/>
      <c r="K1022" s="275"/>
    </row>
    <row r="1023" spans="2:11" ht="15.75" customHeight="1" x14ac:dyDescent="0.35">
      <c r="B1023" s="293"/>
      <c r="J1023" s="293"/>
      <c r="K1023" s="275"/>
    </row>
    <row r="1024" spans="2:11" ht="15.75" customHeight="1" x14ac:dyDescent="0.35">
      <c r="B1024" s="293"/>
      <c r="J1024" s="293"/>
      <c r="K1024" s="275"/>
    </row>
    <row r="1025" spans="2:11" ht="15.75" customHeight="1" x14ac:dyDescent="0.35">
      <c r="B1025" s="293"/>
      <c r="J1025" s="293"/>
      <c r="K1025" s="275"/>
    </row>
    <row r="1026" spans="2:11" ht="15.75" customHeight="1" x14ac:dyDescent="0.35">
      <c r="B1026" s="293"/>
      <c r="J1026" s="293"/>
      <c r="K1026" s="275"/>
    </row>
    <row r="1027" spans="2:11" ht="15.75" customHeight="1" x14ac:dyDescent="0.35">
      <c r="B1027" s="293"/>
      <c r="J1027" s="293"/>
      <c r="K1027" s="275"/>
    </row>
    <row r="1028" spans="2:11" ht="15.75" customHeight="1" x14ac:dyDescent="0.35">
      <c r="B1028" s="293"/>
      <c r="J1028" s="293"/>
      <c r="K1028" s="275"/>
    </row>
    <row r="1029" spans="2:11" ht="15.75" customHeight="1" x14ac:dyDescent="0.35">
      <c r="B1029" s="293"/>
      <c r="J1029" s="293"/>
      <c r="K1029" s="275"/>
    </row>
    <row r="1030" spans="2:11" ht="15.75" customHeight="1" x14ac:dyDescent="0.35">
      <c r="B1030" s="293"/>
      <c r="J1030" s="293"/>
      <c r="K1030" s="275"/>
    </row>
    <row r="1031" spans="2:11" ht="15.75" customHeight="1" x14ac:dyDescent="0.35">
      <c r="B1031" s="293"/>
      <c r="J1031" s="293"/>
      <c r="K1031" s="275"/>
    </row>
    <row r="1032" spans="2:11" ht="15.75" customHeight="1" x14ac:dyDescent="0.35">
      <c r="B1032" s="293"/>
      <c r="J1032" s="293"/>
      <c r="K1032" s="275"/>
    </row>
    <row r="1033" spans="2:11" ht="15.75" customHeight="1" x14ac:dyDescent="0.35">
      <c r="B1033" s="293"/>
      <c r="J1033" s="293"/>
      <c r="K1033" s="275"/>
    </row>
    <row r="1034" spans="2:11" ht="15.75" customHeight="1" x14ac:dyDescent="0.35">
      <c r="B1034" s="293"/>
      <c r="J1034" s="293"/>
      <c r="K1034" s="275"/>
    </row>
    <row r="1035" spans="2:11" ht="15.75" customHeight="1" x14ac:dyDescent="0.35">
      <c r="B1035" s="293"/>
      <c r="J1035" s="293"/>
      <c r="K1035" s="275"/>
    </row>
    <row r="1036" spans="2:11" ht="15.75" customHeight="1" x14ac:dyDescent="0.35">
      <c r="B1036" s="293"/>
      <c r="J1036" s="293"/>
      <c r="K1036" s="275"/>
    </row>
    <row r="1037" spans="2:11" ht="15.75" customHeight="1" x14ac:dyDescent="0.35">
      <c r="B1037" s="293"/>
      <c r="J1037" s="293"/>
      <c r="K1037" s="275"/>
    </row>
    <row r="1038" spans="2:11" ht="15.75" customHeight="1" x14ac:dyDescent="0.35">
      <c r="B1038" s="293"/>
      <c r="J1038" s="293"/>
      <c r="K1038" s="275"/>
    </row>
    <row r="1039" spans="2:11" ht="15.75" customHeight="1" x14ac:dyDescent="0.35">
      <c r="B1039" s="293"/>
      <c r="J1039" s="293"/>
      <c r="K1039" s="275"/>
    </row>
    <row r="1040" spans="2:11" ht="15.75" customHeight="1" x14ac:dyDescent="0.35">
      <c r="B1040" s="293"/>
      <c r="J1040" s="293"/>
      <c r="K1040" s="275"/>
    </row>
    <row r="1041" spans="2:11" ht="15.75" customHeight="1" x14ac:dyDescent="0.35">
      <c r="B1041" s="293"/>
      <c r="J1041" s="293"/>
      <c r="K1041" s="275"/>
    </row>
    <row r="1042" spans="2:11" ht="15.75" customHeight="1" x14ac:dyDescent="0.35">
      <c r="B1042" s="293"/>
      <c r="J1042" s="293"/>
      <c r="K1042" s="275"/>
    </row>
    <row r="1043" spans="2:11" ht="15.75" customHeight="1" x14ac:dyDescent="0.35">
      <c r="B1043" s="293"/>
      <c r="J1043" s="293"/>
      <c r="K1043" s="275"/>
    </row>
    <row r="1044" spans="2:11" ht="15.75" customHeight="1" x14ac:dyDescent="0.35">
      <c r="B1044" s="293"/>
      <c r="J1044" s="293"/>
      <c r="K1044" s="275"/>
    </row>
    <row r="1045" spans="2:11" ht="15.75" customHeight="1" x14ac:dyDescent="0.35">
      <c r="B1045" s="293"/>
      <c r="J1045" s="293"/>
      <c r="K1045" s="275"/>
    </row>
    <row r="1046" spans="2:11" ht="15.75" customHeight="1" x14ac:dyDescent="0.35">
      <c r="B1046" s="293"/>
      <c r="J1046" s="293"/>
      <c r="K1046" s="275"/>
    </row>
    <row r="1047" spans="2:11" ht="15.75" customHeight="1" x14ac:dyDescent="0.35">
      <c r="B1047" s="293"/>
      <c r="J1047" s="293"/>
      <c r="K1047" s="275"/>
    </row>
    <row r="1048" spans="2:11" ht="15.75" customHeight="1" x14ac:dyDescent="0.35">
      <c r="B1048" s="293"/>
      <c r="J1048" s="293"/>
      <c r="K1048" s="275"/>
    </row>
    <row r="1049" spans="2:11" ht="15.75" customHeight="1" x14ac:dyDescent="0.35">
      <c r="B1049" s="293"/>
      <c r="J1049" s="293"/>
      <c r="K1049" s="275"/>
    </row>
    <row r="1050" spans="2:11" ht="15.75" customHeight="1" x14ac:dyDescent="0.35">
      <c r="B1050" s="293"/>
      <c r="J1050" s="293"/>
      <c r="K1050" s="275"/>
    </row>
    <row r="1051" spans="2:11" ht="15.75" customHeight="1" x14ac:dyDescent="0.35">
      <c r="B1051" s="293"/>
      <c r="J1051" s="293"/>
      <c r="K1051" s="275"/>
    </row>
    <row r="1052" spans="2:11" ht="15.75" customHeight="1" x14ac:dyDescent="0.35">
      <c r="B1052" s="293"/>
      <c r="J1052" s="293"/>
      <c r="K1052" s="275"/>
    </row>
  </sheetData>
  <mergeCells count="12">
    <mergeCell ref="D190:J190"/>
    <mergeCell ref="D17:J17"/>
    <mergeCell ref="D32:J32"/>
    <mergeCell ref="D47:J47"/>
    <mergeCell ref="D62:J62"/>
    <mergeCell ref="D77:J77"/>
    <mergeCell ref="D90:J90"/>
    <mergeCell ref="D105:J105"/>
    <mergeCell ref="D132:J132"/>
    <mergeCell ref="D147:J147"/>
    <mergeCell ref="D160:J160"/>
    <mergeCell ref="D175:J175"/>
  </mergeCells>
  <pageMargins left="0.7" right="0.7" top="0.75" bottom="0.75" header="0" footer="0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C2A25-7984-4FEC-ADED-AB745D3A15BF}">
  <dimension ref="A1:L1066"/>
  <sheetViews>
    <sheetView showGridLines="0" topLeftCell="A22" workbookViewId="0">
      <selection activeCell="F48" sqref="F48"/>
    </sheetView>
  </sheetViews>
  <sheetFormatPr defaultColWidth="13.3515625" defaultRowHeight="15" customHeight="1" x14ac:dyDescent="0.35"/>
  <cols>
    <col min="1" max="1" width="6.9375" style="272" customWidth="1"/>
    <col min="2" max="2" width="11.05859375" style="272" customWidth="1"/>
    <col min="3" max="3" width="2.64453125" style="272" customWidth="1"/>
    <col min="4" max="4" width="9.9375" style="272" customWidth="1"/>
    <col min="5" max="5" width="8.17578125" style="272" customWidth="1"/>
    <col min="6" max="10" width="7.29296875" style="272" customWidth="1"/>
    <col min="11" max="11" width="2.17578125" style="272" customWidth="1"/>
    <col min="12" max="12" width="8.17578125" style="272" customWidth="1"/>
    <col min="13" max="16384" width="13.3515625" style="272"/>
  </cols>
  <sheetData>
    <row r="1" spans="1:12" ht="11.7" x14ac:dyDescent="0.4">
      <c r="A1" s="268"/>
      <c r="B1" s="269"/>
      <c r="C1" s="268"/>
      <c r="D1" s="268"/>
      <c r="E1" s="268"/>
      <c r="F1" s="270">
        <v>1.2</v>
      </c>
      <c r="G1" s="270">
        <v>1.35</v>
      </c>
      <c r="H1" s="270">
        <v>1.5</v>
      </c>
      <c r="I1" s="270">
        <v>1.65</v>
      </c>
      <c r="J1" s="270">
        <v>1.85</v>
      </c>
      <c r="K1" s="294"/>
      <c r="L1" s="294"/>
    </row>
    <row r="2" spans="1:12" ht="11.7" x14ac:dyDescent="0.4">
      <c r="A2" s="268"/>
      <c r="B2" s="269"/>
      <c r="C2" s="268"/>
      <c r="D2" s="268"/>
      <c r="E2" s="268"/>
      <c r="F2" s="270"/>
      <c r="G2" s="270"/>
      <c r="H2" s="270"/>
      <c r="I2" s="270"/>
      <c r="J2" s="270"/>
      <c r="K2" s="294"/>
      <c r="L2" s="294"/>
    </row>
    <row r="3" spans="1:12" ht="11.7" x14ac:dyDescent="0.4">
      <c r="A3" s="268"/>
      <c r="B3" s="269"/>
      <c r="C3" s="268"/>
      <c r="D3" s="268"/>
      <c r="E3" s="268"/>
      <c r="F3" s="270"/>
      <c r="G3" s="270"/>
      <c r="H3" s="270"/>
      <c r="I3" s="270"/>
      <c r="J3" s="270"/>
      <c r="K3" s="294"/>
      <c r="L3" s="294"/>
    </row>
    <row r="4" spans="1:12" ht="11.7" x14ac:dyDescent="0.4">
      <c r="A4" s="268"/>
      <c r="B4" s="269"/>
      <c r="C4" s="268"/>
      <c r="D4" s="268"/>
      <c r="E4" s="268"/>
      <c r="F4" s="270"/>
      <c r="G4" s="270"/>
      <c r="H4" s="270"/>
      <c r="I4" s="270"/>
      <c r="J4" s="270"/>
      <c r="K4" s="294"/>
      <c r="L4" s="294"/>
    </row>
    <row r="5" spans="1:12" ht="11.7" x14ac:dyDescent="0.4">
      <c r="A5" s="268"/>
      <c r="B5" s="269"/>
      <c r="C5" s="268"/>
      <c r="D5" s="268"/>
      <c r="E5" s="268"/>
      <c r="F5" s="270"/>
      <c r="G5" s="270"/>
      <c r="H5" s="270"/>
      <c r="I5" s="270"/>
      <c r="J5" s="270"/>
      <c r="K5" s="294"/>
      <c r="L5" s="294"/>
    </row>
    <row r="6" spans="1:12" ht="11.7" x14ac:dyDescent="0.4">
      <c r="A6" s="268"/>
      <c r="B6" s="269"/>
      <c r="C6" s="268"/>
      <c r="D6" s="268"/>
      <c r="E6" s="268"/>
      <c r="F6" s="270"/>
      <c r="G6" s="270"/>
      <c r="H6" s="270"/>
      <c r="I6" s="270"/>
      <c r="J6" s="270"/>
      <c r="K6" s="294"/>
      <c r="L6" s="294"/>
    </row>
    <row r="7" spans="1:12" ht="11.7" x14ac:dyDescent="0.4">
      <c r="A7" s="268"/>
      <c r="B7" s="269"/>
      <c r="C7" s="268"/>
      <c r="D7" s="268"/>
      <c r="E7" s="268"/>
      <c r="F7" s="270"/>
      <c r="G7" s="270"/>
      <c r="H7" s="270"/>
      <c r="I7" s="270"/>
      <c r="J7" s="270"/>
      <c r="K7" s="294"/>
      <c r="L7" s="294"/>
    </row>
    <row r="8" spans="1:12" ht="11.7" x14ac:dyDescent="0.4">
      <c r="A8" s="268"/>
      <c r="B8" s="269"/>
      <c r="C8" s="268"/>
      <c r="D8" s="268"/>
      <c r="E8" s="268"/>
      <c r="F8" s="270"/>
      <c r="G8" s="270"/>
      <c r="H8" s="270"/>
      <c r="I8" s="270"/>
      <c r="J8" s="270"/>
      <c r="K8" s="294"/>
      <c r="L8" s="294"/>
    </row>
    <row r="9" spans="1:12" ht="11.7" x14ac:dyDescent="0.4">
      <c r="A9" s="268"/>
      <c r="B9" s="269"/>
      <c r="C9" s="268"/>
      <c r="D9" s="268"/>
      <c r="E9" s="268"/>
      <c r="F9" s="270"/>
      <c r="G9" s="270"/>
      <c r="H9" s="270"/>
      <c r="I9" s="270"/>
      <c r="J9" s="270"/>
      <c r="K9" s="294"/>
      <c r="L9" s="294"/>
    </row>
    <row r="10" spans="1:12" ht="11.7" x14ac:dyDescent="0.4">
      <c r="A10" s="268"/>
      <c r="B10" s="269"/>
      <c r="C10" s="268"/>
      <c r="D10" s="268"/>
      <c r="E10" s="268"/>
      <c r="F10" s="270"/>
      <c r="G10" s="270"/>
      <c r="H10" s="270"/>
      <c r="I10" s="270"/>
      <c r="J10" s="270"/>
      <c r="K10" s="294"/>
      <c r="L10" s="294"/>
    </row>
    <row r="11" spans="1:12" ht="11.7" x14ac:dyDescent="0.4">
      <c r="A11" s="268"/>
      <c r="B11" s="269"/>
      <c r="C11" s="268"/>
      <c r="D11" s="268"/>
      <c r="E11" s="268"/>
      <c r="F11" s="270"/>
      <c r="G11" s="270"/>
      <c r="H11" s="270"/>
      <c r="I11" s="270"/>
      <c r="J11" s="270"/>
      <c r="K11" s="294"/>
      <c r="L11" s="294"/>
    </row>
    <row r="12" spans="1:12" ht="11.7" x14ac:dyDescent="0.4">
      <c r="A12" s="268"/>
      <c r="B12" s="269"/>
      <c r="C12" s="268"/>
      <c r="D12" s="268"/>
      <c r="E12" s="268"/>
      <c r="F12" s="270"/>
      <c r="G12" s="270"/>
      <c r="H12" s="270"/>
      <c r="I12" s="270"/>
      <c r="J12" s="270"/>
      <c r="K12" s="294"/>
      <c r="L12" s="294"/>
    </row>
    <row r="13" spans="1:12" ht="11.7" x14ac:dyDescent="0.4">
      <c r="A13" s="268"/>
      <c r="B13" s="269"/>
      <c r="C13" s="268"/>
      <c r="D13" s="268"/>
      <c r="E13" s="268"/>
      <c r="F13" s="270"/>
      <c r="G13" s="270"/>
      <c r="H13" s="270"/>
      <c r="I13" s="270"/>
      <c r="J13" s="270"/>
      <c r="K13" s="294"/>
      <c r="L13" s="294"/>
    </row>
    <row r="14" spans="1:12" ht="11.7" x14ac:dyDescent="0.4">
      <c r="A14" s="268"/>
      <c r="B14" s="269"/>
      <c r="C14" s="268"/>
      <c r="D14" s="268"/>
      <c r="E14" s="268"/>
      <c r="F14" s="270"/>
      <c r="G14" s="270"/>
      <c r="H14" s="270"/>
      <c r="I14" s="270"/>
      <c r="J14" s="270"/>
      <c r="K14" s="294"/>
      <c r="L14" s="294"/>
    </row>
    <row r="15" spans="1:12" ht="11.7" x14ac:dyDescent="0.4">
      <c r="A15" s="268"/>
      <c r="B15" s="269"/>
      <c r="C15" s="268"/>
      <c r="D15" s="268"/>
      <c r="E15" s="268"/>
      <c r="F15" s="270"/>
      <c r="G15" s="270"/>
      <c r="H15" s="270"/>
      <c r="I15" s="270"/>
      <c r="J15" s="270"/>
      <c r="K15" s="294"/>
      <c r="L15" s="294"/>
    </row>
    <row r="16" spans="1:12" ht="11.7" x14ac:dyDescent="0.4">
      <c r="A16" s="268"/>
      <c r="B16" s="269"/>
      <c r="C16" s="268"/>
      <c r="D16" s="268"/>
      <c r="E16" s="268"/>
      <c r="F16" s="270"/>
      <c r="G16" s="270"/>
      <c r="H16" s="270"/>
      <c r="I16" s="270"/>
      <c r="J16" s="270"/>
      <c r="K16" s="294"/>
      <c r="L16" s="294"/>
    </row>
    <row r="17" spans="1:12" ht="12.7" x14ac:dyDescent="0.4">
      <c r="A17" s="268"/>
      <c r="B17" s="273" t="s">
        <v>455</v>
      </c>
      <c r="C17" s="274"/>
      <c r="D17" s="488" t="s">
        <v>428</v>
      </c>
      <c r="E17" s="487"/>
      <c r="F17" s="487"/>
      <c r="G17" s="487"/>
      <c r="H17" s="487"/>
      <c r="I17" s="487"/>
      <c r="J17" s="487"/>
      <c r="K17" s="295"/>
    </row>
    <row r="18" spans="1:12" ht="34" x14ac:dyDescent="0.4">
      <c r="A18" s="268"/>
      <c r="B18" s="276" t="s">
        <v>429</v>
      </c>
      <c r="C18" s="268"/>
      <c r="D18" s="277" t="s">
        <v>430</v>
      </c>
      <c r="E18" s="277" t="s">
        <v>231</v>
      </c>
      <c r="F18" s="278" t="s">
        <v>431</v>
      </c>
      <c r="G18" s="278" t="s">
        <v>432</v>
      </c>
      <c r="H18" s="278" t="s">
        <v>433</v>
      </c>
      <c r="I18" s="278" t="s">
        <v>434</v>
      </c>
      <c r="J18" s="278" t="s">
        <v>435</v>
      </c>
      <c r="K18" s="295"/>
    </row>
    <row r="19" spans="1:12" ht="15.7" customHeight="1" x14ac:dyDescent="0.4">
      <c r="A19" s="268" t="s">
        <v>436</v>
      </c>
      <c r="B19" s="280">
        <v>2.5810185185185185E-3</v>
      </c>
      <c r="C19" s="268"/>
      <c r="D19" s="277" t="s">
        <v>428</v>
      </c>
      <c r="E19" s="277" t="s">
        <v>437</v>
      </c>
      <c r="F19" s="281">
        <f t="shared" ref="F19:J30" si="0">$B19*F$1</f>
        <v>3.0972222222222221E-3</v>
      </c>
      <c r="G19" s="281">
        <f t="shared" si="0"/>
        <v>3.4843750000000001E-3</v>
      </c>
      <c r="H19" s="281">
        <f t="shared" si="0"/>
        <v>3.8715277777777776E-3</v>
      </c>
      <c r="I19" s="281">
        <f t="shared" si="0"/>
        <v>4.2586805555555555E-3</v>
      </c>
      <c r="J19" s="281">
        <f t="shared" si="0"/>
        <v>4.7748842592592591E-3</v>
      </c>
      <c r="K19" s="295"/>
    </row>
    <row r="20" spans="1:12" ht="15.7" customHeight="1" x14ac:dyDescent="0.4">
      <c r="A20" s="268" t="s">
        <v>438</v>
      </c>
      <c r="B20" s="280">
        <v>2.673611111111111E-3</v>
      </c>
      <c r="C20" s="268"/>
      <c r="D20" s="277" t="str">
        <f t="shared" ref="D20:D30" si="1">D19</f>
        <v>1M</v>
      </c>
      <c r="E20" s="277" t="s">
        <v>438</v>
      </c>
      <c r="F20" s="281">
        <f t="shared" si="0"/>
        <v>3.208333333333333E-3</v>
      </c>
      <c r="G20" s="281">
        <f t="shared" si="0"/>
        <v>3.6093750000000002E-3</v>
      </c>
      <c r="H20" s="281">
        <f t="shared" si="0"/>
        <v>4.0104166666666665E-3</v>
      </c>
      <c r="I20" s="281">
        <f t="shared" si="0"/>
        <v>4.4114583333333332E-3</v>
      </c>
      <c r="J20" s="281">
        <f t="shared" si="0"/>
        <v>4.9461805555555552E-3</v>
      </c>
      <c r="K20" s="295"/>
    </row>
    <row r="21" spans="1:12" ht="15.7" customHeight="1" x14ac:dyDescent="0.4">
      <c r="A21" s="268" t="s">
        <v>439</v>
      </c>
      <c r="B21" s="280">
        <v>2.7546296296296294E-3</v>
      </c>
      <c r="C21" s="268"/>
      <c r="D21" s="277" t="str">
        <f t="shared" si="1"/>
        <v>1M</v>
      </c>
      <c r="E21" s="277" t="s">
        <v>439</v>
      </c>
      <c r="F21" s="281">
        <f t="shared" si="0"/>
        <v>3.3055555555555551E-3</v>
      </c>
      <c r="G21" s="281">
        <f t="shared" si="0"/>
        <v>3.7187499999999998E-3</v>
      </c>
      <c r="H21" s="281">
        <f t="shared" si="0"/>
        <v>4.1319444444444442E-3</v>
      </c>
      <c r="I21" s="281">
        <f t="shared" si="0"/>
        <v>4.5451388888888885E-3</v>
      </c>
      <c r="J21" s="281">
        <f t="shared" si="0"/>
        <v>5.0960648148148146E-3</v>
      </c>
      <c r="K21" s="295"/>
    </row>
    <row r="22" spans="1:12" ht="15.7" customHeight="1" x14ac:dyDescent="0.4">
      <c r="A22" s="268" t="s">
        <v>441</v>
      </c>
      <c r="B22" s="280">
        <v>2.9398148148148148E-3</v>
      </c>
      <c r="C22" s="268"/>
      <c r="D22" s="277" t="str">
        <f t="shared" si="1"/>
        <v>1M</v>
      </c>
      <c r="E22" s="277" t="s">
        <v>441</v>
      </c>
      <c r="F22" s="281">
        <f t="shared" si="0"/>
        <v>3.5277777777777777E-3</v>
      </c>
      <c r="G22" s="281">
        <f t="shared" si="0"/>
        <v>3.9687500000000001E-3</v>
      </c>
      <c r="H22" s="281">
        <f t="shared" si="0"/>
        <v>4.409722222222222E-3</v>
      </c>
      <c r="I22" s="281">
        <f t="shared" si="0"/>
        <v>4.8506944444444439E-3</v>
      </c>
      <c r="J22" s="281">
        <f t="shared" si="0"/>
        <v>5.4386574074074077E-3</v>
      </c>
      <c r="K22" s="295"/>
      <c r="L22" s="282"/>
    </row>
    <row r="23" spans="1:12" ht="15.7" customHeight="1" x14ac:dyDescent="0.4">
      <c r="A23" s="268" t="s">
        <v>442</v>
      </c>
      <c r="B23" s="280">
        <v>3.0092592592592593E-3</v>
      </c>
      <c r="C23" s="268"/>
      <c r="D23" s="277" t="str">
        <f t="shared" si="1"/>
        <v>1M</v>
      </c>
      <c r="E23" s="277" t="s">
        <v>442</v>
      </c>
      <c r="F23" s="281">
        <f t="shared" si="0"/>
        <v>3.6111111111111109E-3</v>
      </c>
      <c r="G23" s="281">
        <f t="shared" si="0"/>
        <v>4.0625000000000001E-3</v>
      </c>
      <c r="H23" s="281">
        <f t="shared" si="0"/>
        <v>4.5138888888888885E-3</v>
      </c>
      <c r="I23" s="281">
        <f t="shared" si="0"/>
        <v>4.9652777777777777E-3</v>
      </c>
      <c r="J23" s="281">
        <f t="shared" si="0"/>
        <v>5.5671296296296302E-3</v>
      </c>
      <c r="K23" s="295"/>
      <c r="L23" s="282"/>
    </row>
    <row r="24" spans="1:12" ht="15.7" customHeight="1" x14ac:dyDescent="0.4">
      <c r="A24" s="268" t="s">
        <v>443</v>
      </c>
      <c r="B24" s="280">
        <v>3.1134259259259257E-3</v>
      </c>
      <c r="C24" s="268"/>
      <c r="D24" s="277" t="str">
        <f t="shared" si="1"/>
        <v>1M</v>
      </c>
      <c r="E24" s="277" t="s">
        <v>443</v>
      </c>
      <c r="F24" s="281">
        <f t="shared" si="0"/>
        <v>3.7361111111111106E-3</v>
      </c>
      <c r="G24" s="281">
        <f t="shared" si="0"/>
        <v>4.2031250000000003E-3</v>
      </c>
      <c r="H24" s="281">
        <f t="shared" si="0"/>
        <v>4.6701388888888886E-3</v>
      </c>
      <c r="I24" s="281">
        <f t="shared" si="0"/>
        <v>5.1371527777777769E-3</v>
      </c>
      <c r="J24" s="281">
        <f t="shared" si="0"/>
        <v>5.7598379629629631E-3</v>
      </c>
      <c r="K24" s="295"/>
      <c r="L24" s="282"/>
    </row>
    <row r="25" spans="1:12" ht="15.7" customHeight="1" x14ac:dyDescent="0.4">
      <c r="A25" s="268" t="s">
        <v>192</v>
      </c>
      <c r="B25" s="280">
        <v>3.2638888888888891E-3</v>
      </c>
      <c r="C25" s="268"/>
      <c r="D25" s="277" t="str">
        <f t="shared" si="1"/>
        <v>1M</v>
      </c>
      <c r="E25" s="277" t="s">
        <v>192</v>
      </c>
      <c r="F25" s="281">
        <f t="shared" si="0"/>
        <v>3.9166666666666664E-3</v>
      </c>
      <c r="G25" s="281">
        <f t="shared" si="0"/>
        <v>4.4062500000000004E-3</v>
      </c>
      <c r="H25" s="281">
        <f t="shared" si="0"/>
        <v>4.8958333333333336E-3</v>
      </c>
      <c r="I25" s="281">
        <f t="shared" si="0"/>
        <v>5.3854166666666668E-3</v>
      </c>
      <c r="J25" s="281">
        <f t="shared" si="0"/>
        <v>6.038194444444445E-3</v>
      </c>
      <c r="K25" s="295"/>
      <c r="L25" s="282"/>
    </row>
    <row r="26" spans="1:12" ht="15.7" customHeight="1" x14ac:dyDescent="0.4">
      <c r="A26" s="268" t="s">
        <v>193</v>
      </c>
      <c r="B26" s="280">
        <v>3.425925925925926E-3</v>
      </c>
      <c r="C26" s="268"/>
      <c r="D26" s="277" t="str">
        <f t="shared" si="1"/>
        <v>1M</v>
      </c>
      <c r="E26" s="277" t="s">
        <v>193</v>
      </c>
      <c r="F26" s="281">
        <f t="shared" si="0"/>
        <v>4.1111111111111114E-3</v>
      </c>
      <c r="G26" s="281">
        <f t="shared" si="0"/>
        <v>4.6250000000000006E-3</v>
      </c>
      <c r="H26" s="281">
        <f t="shared" si="0"/>
        <v>5.138888888888889E-3</v>
      </c>
      <c r="I26" s="281">
        <f t="shared" si="0"/>
        <v>5.6527777777777774E-3</v>
      </c>
      <c r="J26" s="281">
        <f t="shared" si="0"/>
        <v>6.3379629629629636E-3</v>
      </c>
      <c r="K26" s="295"/>
      <c r="L26" s="282"/>
    </row>
    <row r="27" spans="1:12" ht="15.7" customHeight="1" x14ac:dyDescent="0.4">
      <c r="A27" s="268" t="s">
        <v>194</v>
      </c>
      <c r="B27" s="280">
        <v>3.6921296296296298E-3</v>
      </c>
      <c r="C27" s="268"/>
      <c r="D27" s="277" t="str">
        <f t="shared" si="1"/>
        <v>1M</v>
      </c>
      <c r="E27" s="277" t="s">
        <v>194</v>
      </c>
      <c r="F27" s="281">
        <f t="shared" si="0"/>
        <v>4.4305555555555556E-3</v>
      </c>
      <c r="G27" s="281">
        <f t="shared" si="0"/>
        <v>4.984375000000001E-3</v>
      </c>
      <c r="H27" s="281">
        <f t="shared" si="0"/>
        <v>5.5381944444444445E-3</v>
      </c>
      <c r="I27" s="281">
        <f t="shared" si="0"/>
        <v>6.092013888888889E-3</v>
      </c>
      <c r="J27" s="281">
        <f t="shared" si="0"/>
        <v>6.8304398148148152E-3</v>
      </c>
      <c r="K27" s="295"/>
    </row>
    <row r="28" spans="1:12" ht="15.7" customHeight="1" x14ac:dyDescent="0.4">
      <c r="A28" s="268" t="s">
        <v>195</v>
      </c>
      <c r="B28" s="280">
        <v>3.8888888888888888E-3</v>
      </c>
      <c r="C28" s="268"/>
      <c r="D28" s="277" t="str">
        <f t="shared" si="1"/>
        <v>1M</v>
      </c>
      <c r="E28" s="277" t="s">
        <v>195</v>
      </c>
      <c r="F28" s="281">
        <f t="shared" si="0"/>
        <v>4.6666666666666662E-3</v>
      </c>
      <c r="G28" s="281">
        <f t="shared" si="0"/>
        <v>5.2500000000000003E-3</v>
      </c>
      <c r="H28" s="281">
        <f t="shared" si="0"/>
        <v>5.8333333333333327E-3</v>
      </c>
      <c r="I28" s="281">
        <f t="shared" si="0"/>
        <v>6.416666666666666E-3</v>
      </c>
      <c r="J28" s="281">
        <f t="shared" si="0"/>
        <v>7.1944444444444443E-3</v>
      </c>
      <c r="K28" s="295"/>
    </row>
    <row r="29" spans="1:12" ht="15.7" customHeight="1" x14ac:dyDescent="0.4">
      <c r="A29" s="268" t="s">
        <v>196</v>
      </c>
      <c r="B29" s="280">
        <v>4.1319444444444442E-3</v>
      </c>
      <c r="C29" s="268"/>
      <c r="D29" s="277" t="str">
        <f t="shared" si="1"/>
        <v>1M</v>
      </c>
      <c r="E29" s="277" t="s">
        <v>196</v>
      </c>
      <c r="F29" s="281">
        <f t="shared" si="0"/>
        <v>4.9583333333333328E-3</v>
      </c>
      <c r="G29" s="281">
        <f t="shared" si="0"/>
        <v>5.5781249999999998E-3</v>
      </c>
      <c r="H29" s="281">
        <f t="shared" si="0"/>
        <v>6.1979166666666658E-3</v>
      </c>
      <c r="I29" s="281">
        <f t="shared" si="0"/>
        <v>6.8177083333333327E-3</v>
      </c>
      <c r="J29" s="281">
        <f t="shared" si="0"/>
        <v>7.6440972222222223E-3</v>
      </c>
      <c r="K29" s="295"/>
    </row>
    <row r="30" spans="1:12" ht="15.7" customHeight="1" x14ac:dyDescent="0.4">
      <c r="A30" s="268" t="s">
        <v>444</v>
      </c>
      <c r="B30" s="280">
        <v>4.6296296296296294E-3</v>
      </c>
      <c r="C30" s="268"/>
      <c r="D30" s="277" t="str">
        <f t="shared" si="1"/>
        <v>1M</v>
      </c>
      <c r="E30" s="277" t="s">
        <v>444</v>
      </c>
      <c r="F30" s="281">
        <f t="shared" si="0"/>
        <v>5.5555555555555549E-3</v>
      </c>
      <c r="G30" s="281">
        <f t="shared" si="0"/>
        <v>6.2500000000000003E-3</v>
      </c>
      <c r="H30" s="281">
        <f t="shared" si="0"/>
        <v>6.9444444444444441E-3</v>
      </c>
      <c r="I30" s="281">
        <f t="shared" si="0"/>
        <v>7.6388888888888878E-3</v>
      </c>
      <c r="J30" s="281">
        <f t="shared" si="0"/>
        <v>8.564814814814815E-3</v>
      </c>
      <c r="K30" s="295"/>
    </row>
    <row r="31" spans="1:12" ht="11.7" x14ac:dyDescent="0.4">
      <c r="A31" s="268"/>
      <c r="B31" s="269"/>
      <c r="C31" s="268"/>
      <c r="D31" s="268"/>
      <c r="E31" s="268"/>
      <c r="F31" s="283"/>
      <c r="G31" s="283"/>
      <c r="H31" s="284"/>
      <c r="I31" s="283"/>
      <c r="J31" s="284"/>
      <c r="K31" s="295"/>
    </row>
    <row r="32" spans="1:12" ht="12.7" x14ac:dyDescent="0.4">
      <c r="A32" s="268"/>
      <c r="B32" s="273" t="s">
        <v>445</v>
      </c>
      <c r="C32" s="274"/>
      <c r="D32" s="488" t="s">
        <v>445</v>
      </c>
      <c r="E32" s="487"/>
      <c r="F32" s="487"/>
      <c r="G32" s="487"/>
      <c r="H32" s="487"/>
      <c r="I32" s="487"/>
      <c r="J32" s="487"/>
      <c r="K32" s="295"/>
    </row>
    <row r="33" spans="1:11" ht="34" x14ac:dyDescent="0.4">
      <c r="A33" s="268"/>
      <c r="B33" s="276" t="s">
        <v>429</v>
      </c>
      <c r="C33" s="268"/>
      <c r="D33" s="277" t="s">
        <v>430</v>
      </c>
      <c r="E33" s="277" t="s">
        <v>231</v>
      </c>
      <c r="F33" s="278" t="s">
        <v>431</v>
      </c>
      <c r="G33" s="278" t="s">
        <v>432</v>
      </c>
      <c r="H33" s="278" t="s">
        <v>433</v>
      </c>
      <c r="I33" s="278" t="s">
        <v>465</v>
      </c>
      <c r="J33" s="278" t="s">
        <v>435</v>
      </c>
      <c r="K33" s="295"/>
    </row>
    <row r="34" spans="1:11" ht="15.7" customHeight="1" x14ac:dyDescent="0.4">
      <c r="A34" s="268" t="s">
        <v>436</v>
      </c>
      <c r="B34" s="280">
        <v>5.0642361111111114E-3</v>
      </c>
      <c r="C34" s="268"/>
      <c r="D34" s="277" t="s">
        <v>445</v>
      </c>
      <c r="E34" s="277" t="s">
        <v>437</v>
      </c>
      <c r="F34" s="281">
        <f t="shared" ref="F34:J45" si="2">$B34*F$1</f>
        <v>6.0770833333333336E-3</v>
      </c>
      <c r="G34" s="281">
        <f t="shared" si="2"/>
        <v>6.8367187500000008E-3</v>
      </c>
      <c r="H34" s="281">
        <f t="shared" si="2"/>
        <v>7.5963541666666671E-3</v>
      </c>
      <c r="I34" s="281">
        <f t="shared" si="2"/>
        <v>8.3559895833333325E-3</v>
      </c>
      <c r="J34" s="281">
        <f t="shared" si="2"/>
        <v>9.3688368055555565E-3</v>
      </c>
      <c r="K34" s="295"/>
    </row>
    <row r="35" spans="1:11" ht="15.7" customHeight="1" x14ac:dyDescent="0.4">
      <c r="A35" s="268" t="s">
        <v>438</v>
      </c>
      <c r="B35" s="280">
        <v>5.1967592592592595E-3</v>
      </c>
      <c r="C35" s="268"/>
      <c r="D35" s="277" t="str">
        <f t="shared" ref="D35:D45" si="3">D34</f>
        <v>3k</v>
      </c>
      <c r="E35" s="277" t="s">
        <v>438</v>
      </c>
      <c r="F35" s="281">
        <f t="shared" si="2"/>
        <v>6.2361111111111115E-3</v>
      </c>
      <c r="G35" s="281">
        <f t="shared" si="2"/>
        <v>7.015625000000001E-3</v>
      </c>
      <c r="H35" s="281">
        <f t="shared" si="2"/>
        <v>7.7951388888888896E-3</v>
      </c>
      <c r="I35" s="281">
        <f t="shared" si="2"/>
        <v>8.5746527777777783E-3</v>
      </c>
      <c r="J35" s="281">
        <f t="shared" si="2"/>
        <v>9.6140046296296303E-3</v>
      </c>
      <c r="K35" s="295"/>
    </row>
    <row r="36" spans="1:11" ht="15.7" customHeight="1" x14ac:dyDescent="0.4">
      <c r="A36" s="268" t="s">
        <v>439</v>
      </c>
      <c r="B36" s="280">
        <v>5.355902777777778E-3</v>
      </c>
      <c r="C36" s="268"/>
      <c r="D36" s="277" t="str">
        <f t="shared" si="3"/>
        <v>3k</v>
      </c>
      <c r="E36" s="277" t="s">
        <v>439</v>
      </c>
      <c r="F36" s="281">
        <f t="shared" si="2"/>
        <v>6.4270833333333333E-3</v>
      </c>
      <c r="G36" s="281">
        <f t="shared" si="2"/>
        <v>7.2304687500000008E-3</v>
      </c>
      <c r="H36" s="281">
        <f t="shared" si="2"/>
        <v>8.0338541666666666E-3</v>
      </c>
      <c r="I36" s="281">
        <f t="shared" si="2"/>
        <v>8.8372395833333332E-3</v>
      </c>
      <c r="J36" s="281">
        <f t="shared" si="2"/>
        <v>9.9084201388888894E-3</v>
      </c>
      <c r="K36" s="295"/>
    </row>
    <row r="37" spans="1:11" ht="15.7" customHeight="1" x14ac:dyDescent="0.4">
      <c r="A37" s="268" t="s">
        <v>441</v>
      </c>
      <c r="B37" s="280">
        <v>5.7358796296296298E-3</v>
      </c>
      <c r="C37" s="268"/>
      <c r="D37" s="277" t="str">
        <f t="shared" si="3"/>
        <v>3k</v>
      </c>
      <c r="E37" s="277" t="s">
        <v>441</v>
      </c>
      <c r="F37" s="281">
        <f t="shared" si="2"/>
        <v>6.8830555555555555E-3</v>
      </c>
      <c r="G37" s="281">
        <f t="shared" si="2"/>
        <v>7.7434375000000012E-3</v>
      </c>
      <c r="H37" s="281">
        <f t="shared" si="2"/>
        <v>8.6038194444444452E-3</v>
      </c>
      <c r="I37" s="281">
        <f t="shared" si="2"/>
        <v>9.4642013888888883E-3</v>
      </c>
      <c r="J37" s="281">
        <f t="shared" si="2"/>
        <v>1.0611377314814817E-2</v>
      </c>
      <c r="K37" s="295"/>
    </row>
    <row r="38" spans="1:11" ht="15.7" customHeight="1" x14ac:dyDescent="0.4">
      <c r="A38" s="268" t="s">
        <v>442</v>
      </c>
      <c r="B38" s="280">
        <v>5.9946759259259267E-3</v>
      </c>
      <c r="C38" s="268"/>
      <c r="D38" s="277" t="str">
        <f t="shared" si="3"/>
        <v>3k</v>
      </c>
      <c r="E38" s="277" t="s">
        <v>442</v>
      </c>
      <c r="F38" s="281">
        <f t="shared" si="2"/>
        <v>7.1936111111111116E-3</v>
      </c>
      <c r="G38" s="281">
        <f t="shared" si="2"/>
        <v>8.092812500000001E-3</v>
      </c>
      <c r="H38" s="281">
        <f t="shared" si="2"/>
        <v>8.9920138888888897E-3</v>
      </c>
      <c r="I38" s="281">
        <f t="shared" si="2"/>
        <v>9.8912152777777783E-3</v>
      </c>
      <c r="J38" s="281">
        <f t="shared" si="2"/>
        <v>1.1090150462962965E-2</v>
      </c>
      <c r="K38" s="295"/>
    </row>
    <row r="39" spans="1:11" ht="15.7" customHeight="1" x14ac:dyDescent="0.4">
      <c r="A39" s="268" t="s">
        <v>443</v>
      </c>
      <c r="B39" s="280">
        <v>6.2028935185185182E-3</v>
      </c>
      <c r="C39" s="268"/>
      <c r="D39" s="277" t="str">
        <f t="shared" si="3"/>
        <v>3k</v>
      </c>
      <c r="E39" s="277" t="s">
        <v>443</v>
      </c>
      <c r="F39" s="281">
        <f t="shared" si="2"/>
        <v>7.4434722222222211E-3</v>
      </c>
      <c r="G39" s="281">
        <f t="shared" si="2"/>
        <v>8.3739062500000003E-3</v>
      </c>
      <c r="H39" s="281">
        <f t="shared" si="2"/>
        <v>9.3043402777777777E-3</v>
      </c>
      <c r="I39" s="281">
        <f t="shared" si="2"/>
        <v>1.0234774305555555E-2</v>
      </c>
      <c r="J39" s="281">
        <f t="shared" si="2"/>
        <v>1.1475353009259259E-2</v>
      </c>
      <c r="K39" s="295"/>
    </row>
    <row r="40" spans="1:11" ht="15.7" customHeight="1" x14ac:dyDescent="0.4">
      <c r="A40" s="268" t="s">
        <v>192</v>
      </c>
      <c r="B40" s="280">
        <v>6.4974537037037041E-3</v>
      </c>
      <c r="C40" s="268"/>
      <c r="D40" s="277" t="str">
        <f t="shared" si="3"/>
        <v>3k</v>
      </c>
      <c r="E40" s="277" t="s">
        <v>192</v>
      </c>
      <c r="F40" s="281">
        <f t="shared" si="2"/>
        <v>7.7969444444444449E-3</v>
      </c>
      <c r="G40" s="281">
        <f t="shared" si="2"/>
        <v>8.7715625000000016E-3</v>
      </c>
      <c r="H40" s="281">
        <f t="shared" si="2"/>
        <v>9.7461805555555565E-3</v>
      </c>
      <c r="I40" s="281">
        <f t="shared" si="2"/>
        <v>1.0720798611111112E-2</v>
      </c>
      <c r="J40" s="281">
        <f t="shared" si="2"/>
        <v>1.2020289351851853E-2</v>
      </c>
      <c r="K40" s="295"/>
    </row>
    <row r="41" spans="1:11" ht="15.7" customHeight="1" x14ac:dyDescent="0.4">
      <c r="A41" s="268" t="s">
        <v>193</v>
      </c>
      <c r="B41" s="280">
        <v>6.7986111111111112E-3</v>
      </c>
      <c r="C41" s="268"/>
      <c r="D41" s="277" t="str">
        <f t="shared" si="3"/>
        <v>3k</v>
      </c>
      <c r="E41" s="277" t="s">
        <v>193</v>
      </c>
      <c r="F41" s="281">
        <f t="shared" si="2"/>
        <v>8.1583333333333334E-3</v>
      </c>
      <c r="G41" s="281">
        <f t="shared" si="2"/>
        <v>9.1781250000000005E-3</v>
      </c>
      <c r="H41" s="281">
        <f t="shared" si="2"/>
        <v>1.0197916666666668E-2</v>
      </c>
      <c r="I41" s="281">
        <f t="shared" si="2"/>
        <v>1.1217708333333333E-2</v>
      </c>
      <c r="J41" s="281">
        <f t="shared" si="2"/>
        <v>1.2577430555555557E-2</v>
      </c>
      <c r="K41" s="295"/>
    </row>
    <row r="42" spans="1:11" ht="15.7" customHeight="1" x14ac:dyDescent="0.4">
      <c r="A42" s="268" t="s">
        <v>194</v>
      </c>
      <c r="B42" s="280">
        <v>7.395601851851852E-3</v>
      </c>
      <c r="C42" s="268"/>
      <c r="D42" s="277" t="str">
        <f t="shared" si="3"/>
        <v>3k</v>
      </c>
      <c r="E42" s="277" t="s">
        <v>194</v>
      </c>
      <c r="F42" s="281">
        <f t="shared" si="2"/>
        <v>8.8747222222222213E-3</v>
      </c>
      <c r="G42" s="281">
        <f t="shared" si="2"/>
        <v>9.9840625000000016E-3</v>
      </c>
      <c r="H42" s="281">
        <f t="shared" si="2"/>
        <v>1.1093402777777778E-2</v>
      </c>
      <c r="I42" s="281">
        <f t="shared" si="2"/>
        <v>1.2202743055555555E-2</v>
      </c>
      <c r="J42" s="281">
        <f t="shared" si="2"/>
        <v>1.3681863425925927E-2</v>
      </c>
      <c r="K42" s="295"/>
    </row>
    <row r="43" spans="1:11" ht="15.7" customHeight="1" x14ac:dyDescent="0.4">
      <c r="A43" s="268" t="s">
        <v>195</v>
      </c>
      <c r="B43" s="280">
        <v>7.759606481481481E-3</v>
      </c>
      <c r="C43" s="268"/>
      <c r="D43" s="277" t="str">
        <f t="shared" si="3"/>
        <v>3k</v>
      </c>
      <c r="E43" s="277" t="s">
        <v>195</v>
      </c>
      <c r="F43" s="281">
        <f t="shared" si="2"/>
        <v>9.3115277777777762E-3</v>
      </c>
      <c r="G43" s="281">
        <f t="shared" si="2"/>
        <v>1.047546875E-2</v>
      </c>
      <c r="H43" s="281">
        <f t="shared" si="2"/>
        <v>1.1639409722222221E-2</v>
      </c>
      <c r="I43" s="281">
        <f t="shared" si="2"/>
        <v>1.2803350694444443E-2</v>
      </c>
      <c r="J43" s="281">
        <f t="shared" si="2"/>
        <v>1.435527199074074E-2</v>
      </c>
      <c r="K43" s="295"/>
    </row>
    <row r="44" spans="1:11" ht="15.7" customHeight="1" x14ac:dyDescent="0.4">
      <c r="A44" s="268" t="s">
        <v>196</v>
      </c>
      <c r="B44" s="280">
        <v>8.2899305555555556E-3</v>
      </c>
      <c r="C44" s="268"/>
      <c r="D44" s="277" t="str">
        <f t="shared" si="3"/>
        <v>3k</v>
      </c>
      <c r="E44" s="277" t="s">
        <v>196</v>
      </c>
      <c r="F44" s="281">
        <f t="shared" si="2"/>
        <v>9.9479166666666657E-3</v>
      </c>
      <c r="G44" s="281">
        <f t="shared" si="2"/>
        <v>1.1191406250000001E-2</v>
      </c>
      <c r="H44" s="281">
        <f t="shared" si="2"/>
        <v>1.2434895833333334E-2</v>
      </c>
      <c r="I44" s="281">
        <f t="shared" si="2"/>
        <v>1.3678385416666666E-2</v>
      </c>
      <c r="J44" s="281">
        <f t="shared" si="2"/>
        <v>1.5336371527777778E-2</v>
      </c>
      <c r="K44" s="295"/>
    </row>
    <row r="45" spans="1:11" ht="15.7" customHeight="1" x14ac:dyDescent="0.4">
      <c r="A45" s="268" t="s">
        <v>444</v>
      </c>
      <c r="B45" s="280">
        <v>9.8773148148148145E-3</v>
      </c>
      <c r="C45" s="268"/>
      <c r="D45" s="277" t="str">
        <f t="shared" si="3"/>
        <v>3k</v>
      </c>
      <c r="E45" s="277" t="s">
        <v>444</v>
      </c>
      <c r="F45" s="281">
        <f t="shared" si="2"/>
        <v>1.1852777777777776E-2</v>
      </c>
      <c r="G45" s="281">
        <f t="shared" si="2"/>
        <v>1.3334375000000001E-2</v>
      </c>
      <c r="H45" s="281">
        <f t="shared" si="2"/>
        <v>1.4815972222222222E-2</v>
      </c>
      <c r="I45" s="281">
        <f t="shared" si="2"/>
        <v>1.6297569444444444E-2</v>
      </c>
      <c r="J45" s="281">
        <f t="shared" si="2"/>
        <v>1.8273032407407408E-2</v>
      </c>
      <c r="K45" s="295"/>
    </row>
    <row r="46" spans="1:11" ht="15.7" customHeight="1" x14ac:dyDescent="0.4">
      <c r="A46" s="268"/>
      <c r="B46" s="296"/>
      <c r="C46" s="268"/>
      <c r="D46" s="269"/>
      <c r="E46" s="269"/>
      <c r="F46" s="291"/>
      <c r="G46" s="291"/>
      <c r="H46" s="291"/>
      <c r="I46" s="291"/>
      <c r="J46" s="291"/>
      <c r="K46" s="295"/>
    </row>
    <row r="47" spans="1:11" ht="12.7" x14ac:dyDescent="0.4">
      <c r="A47" s="268"/>
      <c r="B47" s="273" t="str">
        <f>D47</f>
        <v>5k</v>
      </c>
      <c r="C47" s="274"/>
      <c r="D47" s="488" t="s">
        <v>165</v>
      </c>
      <c r="E47" s="487"/>
      <c r="F47" s="487"/>
      <c r="G47" s="487"/>
      <c r="H47" s="487"/>
      <c r="I47" s="487"/>
      <c r="J47" s="487"/>
      <c r="K47" s="295"/>
    </row>
    <row r="48" spans="1:11" ht="34" x14ac:dyDescent="0.4">
      <c r="A48" s="268"/>
      <c r="B48" s="276" t="s">
        <v>429</v>
      </c>
      <c r="C48" s="268"/>
      <c r="D48" s="277" t="s">
        <v>430</v>
      </c>
      <c r="E48" s="277" t="s">
        <v>231</v>
      </c>
      <c r="F48" s="278" t="s">
        <v>431</v>
      </c>
      <c r="G48" s="278" t="s">
        <v>432</v>
      </c>
      <c r="H48" s="278" t="s">
        <v>433</v>
      </c>
      <c r="I48" s="278" t="s">
        <v>434</v>
      </c>
      <c r="J48" s="278" t="s">
        <v>435</v>
      </c>
      <c r="K48" s="295"/>
    </row>
    <row r="49" spans="1:11" ht="15.7" customHeight="1" x14ac:dyDescent="0.4">
      <c r="A49" s="268" t="s">
        <v>436</v>
      </c>
      <c r="B49" s="281">
        <v>8.9004629629629625E-3</v>
      </c>
      <c r="C49" s="268"/>
      <c r="D49" s="277" t="str">
        <f>D47</f>
        <v>5k</v>
      </c>
      <c r="E49" s="277" t="s">
        <v>437</v>
      </c>
      <c r="F49" s="281">
        <f t="shared" ref="F49:J60" si="4">$B49*F$1</f>
        <v>1.0680555555555554E-2</v>
      </c>
      <c r="G49" s="281">
        <f t="shared" si="4"/>
        <v>1.2015625E-2</v>
      </c>
      <c r="H49" s="281">
        <f t="shared" si="4"/>
        <v>1.3350694444444443E-2</v>
      </c>
      <c r="I49" s="281">
        <f t="shared" si="4"/>
        <v>1.4685763888888887E-2</v>
      </c>
      <c r="J49" s="281">
        <f t="shared" si="4"/>
        <v>1.6465856481481481E-2</v>
      </c>
      <c r="K49" s="295"/>
    </row>
    <row r="50" spans="1:11" ht="15.7" customHeight="1" x14ac:dyDescent="0.4">
      <c r="A50" s="268" t="s">
        <v>438</v>
      </c>
      <c r="B50" s="281">
        <v>9.314042108473107E-3</v>
      </c>
      <c r="C50" s="268"/>
      <c r="D50" s="277" t="str">
        <f t="shared" ref="D50:D60" si="5">D49</f>
        <v>5k</v>
      </c>
      <c r="E50" s="277" t="s">
        <v>438</v>
      </c>
      <c r="F50" s="281">
        <f t="shared" si="4"/>
        <v>1.1176850530167728E-2</v>
      </c>
      <c r="G50" s="281">
        <f t="shared" si="4"/>
        <v>1.2573956846438696E-2</v>
      </c>
      <c r="H50" s="281">
        <f t="shared" si="4"/>
        <v>1.3971063162709661E-2</v>
      </c>
      <c r="I50" s="281">
        <f t="shared" si="4"/>
        <v>1.5368169478980625E-2</v>
      </c>
      <c r="J50" s="281">
        <f t="shared" si="4"/>
        <v>1.7230977900675248E-2</v>
      </c>
      <c r="K50" s="295"/>
    </row>
    <row r="51" spans="1:11" ht="15.7" customHeight="1" x14ac:dyDescent="0.4">
      <c r="A51" s="268" t="s">
        <v>439</v>
      </c>
      <c r="B51" s="281">
        <v>9.4675925925925917E-3</v>
      </c>
      <c r="C51" s="268"/>
      <c r="D51" s="277" t="str">
        <f t="shared" si="5"/>
        <v>5k</v>
      </c>
      <c r="E51" s="277" t="s">
        <v>439</v>
      </c>
      <c r="F51" s="281">
        <f t="shared" si="4"/>
        <v>1.136111111111111E-2</v>
      </c>
      <c r="G51" s="281">
        <f t="shared" si="4"/>
        <v>1.2781249999999999E-2</v>
      </c>
      <c r="H51" s="281">
        <f t="shared" si="4"/>
        <v>1.4201388888888888E-2</v>
      </c>
      <c r="I51" s="281">
        <f t="shared" si="4"/>
        <v>1.5621527777777776E-2</v>
      </c>
      <c r="J51" s="281">
        <f t="shared" si="4"/>
        <v>1.7515046296296296E-2</v>
      </c>
      <c r="K51" s="295"/>
    </row>
    <row r="52" spans="1:11" ht="15.7" customHeight="1" x14ac:dyDescent="0.4">
      <c r="A52" s="268" t="s">
        <v>441</v>
      </c>
      <c r="B52" s="281">
        <v>1.005787037037037E-2</v>
      </c>
      <c r="C52" s="268"/>
      <c r="D52" s="277" t="str">
        <f t="shared" si="5"/>
        <v>5k</v>
      </c>
      <c r="E52" s="277" t="s">
        <v>441</v>
      </c>
      <c r="F52" s="281">
        <f t="shared" si="4"/>
        <v>1.2069444444444443E-2</v>
      </c>
      <c r="G52" s="281">
        <f t="shared" si="4"/>
        <v>1.3578125E-2</v>
      </c>
      <c r="H52" s="281">
        <f t="shared" si="4"/>
        <v>1.5086805555555555E-2</v>
      </c>
      <c r="I52" s="281">
        <f t="shared" si="4"/>
        <v>1.6595486111111109E-2</v>
      </c>
      <c r="J52" s="281">
        <f t="shared" si="4"/>
        <v>1.8607060185185185E-2</v>
      </c>
      <c r="K52" s="295"/>
    </row>
    <row r="53" spans="1:11" ht="15.7" customHeight="1" x14ac:dyDescent="0.4">
      <c r="A53" s="268" t="s">
        <v>442</v>
      </c>
      <c r="B53" s="281">
        <v>1.0416666666666666E-2</v>
      </c>
      <c r="C53" s="268"/>
      <c r="D53" s="277" t="str">
        <f t="shared" si="5"/>
        <v>5k</v>
      </c>
      <c r="E53" s="277" t="s">
        <v>442</v>
      </c>
      <c r="F53" s="281">
        <f t="shared" si="4"/>
        <v>1.2499999999999999E-2</v>
      </c>
      <c r="G53" s="281">
        <f t="shared" si="4"/>
        <v>1.40625E-2</v>
      </c>
      <c r="H53" s="281">
        <f t="shared" si="4"/>
        <v>1.5625E-2</v>
      </c>
      <c r="I53" s="281">
        <f t="shared" si="4"/>
        <v>1.7187499999999998E-2</v>
      </c>
      <c r="J53" s="281">
        <f t="shared" si="4"/>
        <v>1.9270833333333334E-2</v>
      </c>
      <c r="K53" s="295"/>
    </row>
    <row r="54" spans="1:11" ht="15.7" customHeight="1" x14ac:dyDescent="0.4">
      <c r="A54" s="268" t="s">
        <v>443</v>
      </c>
      <c r="B54" s="281">
        <v>1.0775462962962964E-2</v>
      </c>
      <c r="C54" s="268"/>
      <c r="D54" s="277" t="str">
        <f t="shared" si="5"/>
        <v>5k</v>
      </c>
      <c r="E54" s="277" t="s">
        <v>443</v>
      </c>
      <c r="F54" s="281">
        <f t="shared" si="4"/>
        <v>1.2930555555555556E-2</v>
      </c>
      <c r="G54" s="281">
        <f t="shared" si="4"/>
        <v>1.4546875000000003E-2</v>
      </c>
      <c r="H54" s="281">
        <f t="shared" si="4"/>
        <v>1.6163194444444445E-2</v>
      </c>
      <c r="I54" s="281">
        <f t="shared" si="4"/>
        <v>1.777951388888889E-2</v>
      </c>
      <c r="J54" s="281">
        <f t="shared" si="4"/>
        <v>1.9934606481481484E-2</v>
      </c>
      <c r="K54" s="295"/>
    </row>
    <row r="55" spans="1:11" ht="15.7" customHeight="1" x14ac:dyDescent="0.4">
      <c r="A55" s="268" t="s">
        <v>192</v>
      </c>
      <c r="B55" s="281">
        <v>1.1180555555555556E-2</v>
      </c>
      <c r="C55" s="268"/>
      <c r="D55" s="277" t="str">
        <f t="shared" si="5"/>
        <v>5k</v>
      </c>
      <c r="E55" s="277" t="s">
        <v>192</v>
      </c>
      <c r="F55" s="281">
        <f t="shared" si="4"/>
        <v>1.3416666666666667E-2</v>
      </c>
      <c r="G55" s="281">
        <f t="shared" si="4"/>
        <v>1.5093750000000003E-2</v>
      </c>
      <c r="H55" s="281">
        <f t="shared" si="4"/>
        <v>1.6770833333333336E-2</v>
      </c>
      <c r="I55" s="281">
        <f t="shared" si="4"/>
        <v>1.8447916666666668E-2</v>
      </c>
      <c r="J55" s="281">
        <f t="shared" si="4"/>
        <v>2.068402777777778E-2</v>
      </c>
      <c r="K55" s="295"/>
    </row>
    <row r="56" spans="1:11" ht="15.7" customHeight="1" x14ac:dyDescent="0.4">
      <c r="A56" s="268" t="s">
        <v>193</v>
      </c>
      <c r="B56" s="281">
        <v>1.207175925925926E-2</v>
      </c>
      <c r="C56" s="268"/>
      <c r="D56" s="277" t="str">
        <f t="shared" si="5"/>
        <v>5k</v>
      </c>
      <c r="E56" s="277" t="s">
        <v>193</v>
      </c>
      <c r="F56" s="281">
        <f t="shared" si="4"/>
        <v>1.4486111111111111E-2</v>
      </c>
      <c r="G56" s="281">
        <f t="shared" si="4"/>
        <v>1.6296875000000002E-2</v>
      </c>
      <c r="H56" s="281">
        <f t="shared" si="4"/>
        <v>1.8107638888888888E-2</v>
      </c>
      <c r="I56" s="281">
        <f t="shared" si="4"/>
        <v>1.9918402777777778E-2</v>
      </c>
      <c r="J56" s="281">
        <f t="shared" si="4"/>
        <v>2.2332754629629629E-2</v>
      </c>
      <c r="K56" s="295"/>
    </row>
    <row r="57" spans="1:11" ht="15.7" customHeight="1" x14ac:dyDescent="0.4">
      <c r="A57" s="268" t="s">
        <v>194</v>
      </c>
      <c r="B57" s="281">
        <v>1.2743055555555556E-2</v>
      </c>
      <c r="C57" s="268"/>
      <c r="D57" s="277" t="str">
        <f t="shared" si="5"/>
        <v>5k</v>
      </c>
      <c r="E57" s="277" t="s">
        <v>194</v>
      </c>
      <c r="F57" s="281">
        <f t="shared" si="4"/>
        <v>1.5291666666666667E-2</v>
      </c>
      <c r="G57" s="281">
        <f t="shared" si="4"/>
        <v>1.7203125000000003E-2</v>
      </c>
      <c r="H57" s="281">
        <f t="shared" si="4"/>
        <v>1.9114583333333334E-2</v>
      </c>
      <c r="I57" s="281">
        <f t="shared" si="4"/>
        <v>2.1026041666666665E-2</v>
      </c>
      <c r="J57" s="281">
        <f t="shared" si="4"/>
        <v>2.3574652777777781E-2</v>
      </c>
      <c r="K57" s="295"/>
    </row>
    <row r="58" spans="1:11" ht="15.7" customHeight="1" x14ac:dyDescent="0.4">
      <c r="A58" s="268" t="s">
        <v>195</v>
      </c>
      <c r="B58" s="281">
        <v>1.3020833333333334E-2</v>
      </c>
      <c r="C58" s="268"/>
      <c r="D58" s="277" t="str">
        <f t="shared" si="5"/>
        <v>5k</v>
      </c>
      <c r="E58" s="277" t="s">
        <v>195</v>
      </c>
      <c r="F58" s="281">
        <f t="shared" si="4"/>
        <v>1.5625E-2</v>
      </c>
      <c r="G58" s="281">
        <f t="shared" si="4"/>
        <v>1.7578125000000003E-2</v>
      </c>
      <c r="H58" s="281">
        <f t="shared" si="4"/>
        <v>1.953125E-2</v>
      </c>
      <c r="I58" s="281">
        <f t="shared" si="4"/>
        <v>2.1484375E-2</v>
      </c>
      <c r="J58" s="281">
        <f t="shared" si="4"/>
        <v>2.4088541666666668E-2</v>
      </c>
      <c r="K58" s="295"/>
    </row>
    <row r="59" spans="1:11" ht="15.7" customHeight="1" x14ac:dyDescent="0.4">
      <c r="A59" s="268" t="s">
        <v>196</v>
      </c>
      <c r="B59" s="281">
        <v>1.5752314814814813E-2</v>
      </c>
      <c r="C59" s="268"/>
      <c r="D59" s="277" t="str">
        <f t="shared" si="5"/>
        <v>5k</v>
      </c>
      <c r="E59" s="277" t="s">
        <v>196</v>
      </c>
      <c r="F59" s="281">
        <f t="shared" si="4"/>
        <v>1.8902777777777775E-2</v>
      </c>
      <c r="G59" s="281">
        <f t="shared" si="4"/>
        <v>2.1265625E-2</v>
      </c>
      <c r="H59" s="281">
        <f t="shared" si="4"/>
        <v>2.3628472222222217E-2</v>
      </c>
      <c r="I59" s="281">
        <f t="shared" si="4"/>
        <v>2.5991319444444438E-2</v>
      </c>
      <c r="J59" s="281">
        <f t="shared" si="4"/>
        <v>2.9141782407407404E-2</v>
      </c>
      <c r="K59" s="295"/>
    </row>
    <row r="60" spans="1:11" ht="15.7" customHeight="1" x14ac:dyDescent="0.4">
      <c r="A60" s="268" t="s">
        <v>444</v>
      </c>
      <c r="B60" s="281">
        <v>1.7326388888888888E-2</v>
      </c>
      <c r="C60" s="268"/>
      <c r="D60" s="277" t="str">
        <f t="shared" si="5"/>
        <v>5k</v>
      </c>
      <c r="E60" s="277" t="s">
        <v>444</v>
      </c>
      <c r="F60" s="281">
        <f t="shared" si="4"/>
        <v>2.0791666666666663E-2</v>
      </c>
      <c r="G60" s="281">
        <f t="shared" si="4"/>
        <v>2.3390624999999998E-2</v>
      </c>
      <c r="H60" s="281">
        <f t="shared" si="4"/>
        <v>2.598958333333333E-2</v>
      </c>
      <c r="I60" s="281">
        <f t="shared" si="4"/>
        <v>2.8588541666666665E-2</v>
      </c>
      <c r="J60" s="281">
        <f t="shared" si="4"/>
        <v>3.2053819444444444E-2</v>
      </c>
      <c r="K60" s="295"/>
    </row>
    <row r="61" spans="1:11" ht="11.7" x14ac:dyDescent="0.4">
      <c r="A61" s="268"/>
      <c r="B61" s="269"/>
      <c r="C61" s="268"/>
      <c r="D61" s="268"/>
      <c r="E61" s="268"/>
      <c r="F61" s="268"/>
      <c r="G61" s="268"/>
      <c r="H61" s="268"/>
      <c r="I61" s="268"/>
      <c r="J61" s="269"/>
      <c r="K61" s="295"/>
    </row>
    <row r="62" spans="1:11" ht="12.7" x14ac:dyDescent="0.4">
      <c r="A62" s="268"/>
      <c r="B62" s="273" t="str">
        <f>D62</f>
        <v>5M</v>
      </c>
      <c r="C62" s="274"/>
      <c r="D62" s="489" t="s">
        <v>446</v>
      </c>
      <c r="E62" s="487"/>
      <c r="F62" s="487"/>
      <c r="G62" s="487"/>
      <c r="H62" s="487"/>
      <c r="I62" s="487"/>
      <c r="J62" s="487"/>
      <c r="K62" s="295"/>
    </row>
    <row r="63" spans="1:11" ht="34" x14ac:dyDescent="0.4">
      <c r="A63" s="268"/>
      <c r="B63" s="276" t="s">
        <v>429</v>
      </c>
      <c r="C63" s="268"/>
      <c r="D63" s="277" t="s">
        <v>430</v>
      </c>
      <c r="E63" s="277" t="s">
        <v>231</v>
      </c>
      <c r="F63" s="278" t="s">
        <v>431</v>
      </c>
      <c r="G63" s="278" t="s">
        <v>432</v>
      </c>
      <c r="H63" s="278" t="s">
        <v>433</v>
      </c>
      <c r="I63" s="278" t="s">
        <v>434</v>
      </c>
      <c r="J63" s="278" t="s">
        <v>435</v>
      </c>
      <c r="K63" s="295"/>
    </row>
    <row r="64" spans="1:11" ht="11.7" x14ac:dyDescent="0.4">
      <c r="A64" s="268" t="s">
        <v>436</v>
      </c>
      <c r="B64" s="281">
        <v>1.5335648148148147E-2</v>
      </c>
      <c r="C64" s="268"/>
      <c r="D64" s="277" t="str">
        <f>D62</f>
        <v>5M</v>
      </c>
      <c r="E64" s="277" t="s">
        <v>437</v>
      </c>
      <c r="F64" s="281">
        <f t="shared" ref="F64:J75" si="6">$B64*F$1</f>
        <v>1.8402777777777775E-2</v>
      </c>
      <c r="G64" s="281">
        <f t="shared" si="6"/>
        <v>2.0703124999999999E-2</v>
      </c>
      <c r="H64" s="281">
        <f t="shared" si="6"/>
        <v>2.300347222222222E-2</v>
      </c>
      <c r="I64" s="281">
        <f t="shared" si="6"/>
        <v>2.5303819444444441E-2</v>
      </c>
      <c r="J64" s="281">
        <f t="shared" si="6"/>
        <v>2.8370949074074073E-2</v>
      </c>
      <c r="K64" s="295"/>
    </row>
    <row r="65" spans="1:11" ht="15.75" customHeight="1" x14ac:dyDescent="0.4">
      <c r="A65" s="268" t="s">
        <v>438</v>
      </c>
      <c r="B65" s="281">
        <v>1.5335648148148147E-2</v>
      </c>
      <c r="C65" s="268"/>
      <c r="D65" s="277" t="str">
        <f t="shared" ref="D65:D75" si="7">D64</f>
        <v>5M</v>
      </c>
      <c r="E65" s="277" t="s">
        <v>438</v>
      </c>
      <c r="F65" s="281">
        <f t="shared" si="6"/>
        <v>1.8402777777777775E-2</v>
      </c>
      <c r="G65" s="281">
        <f t="shared" si="6"/>
        <v>2.0703124999999999E-2</v>
      </c>
      <c r="H65" s="281">
        <f t="shared" si="6"/>
        <v>2.300347222222222E-2</v>
      </c>
      <c r="I65" s="281">
        <f t="shared" si="6"/>
        <v>2.5303819444444441E-2</v>
      </c>
      <c r="J65" s="281">
        <f t="shared" si="6"/>
        <v>2.8370949074074073E-2</v>
      </c>
      <c r="K65" s="295"/>
    </row>
    <row r="66" spans="1:11" ht="15.75" customHeight="1" x14ac:dyDescent="0.4">
      <c r="A66" s="268" t="s">
        <v>439</v>
      </c>
      <c r="B66" s="281">
        <v>1.5685386899996545E-2</v>
      </c>
      <c r="C66" s="268"/>
      <c r="D66" s="277" t="str">
        <f t="shared" si="7"/>
        <v>5M</v>
      </c>
      <c r="E66" s="277" t="s">
        <v>439</v>
      </c>
      <c r="F66" s="281">
        <f t="shared" si="6"/>
        <v>1.8822464279995853E-2</v>
      </c>
      <c r="G66" s="281">
        <f t="shared" si="6"/>
        <v>2.1175272314995337E-2</v>
      </c>
      <c r="H66" s="281">
        <f t="shared" si="6"/>
        <v>2.3528080349994818E-2</v>
      </c>
      <c r="I66" s="281">
        <f t="shared" si="6"/>
        <v>2.5880888384994298E-2</v>
      </c>
      <c r="J66" s="281">
        <f t="shared" si="6"/>
        <v>2.901796576499361E-2</v>
      </c>
      <c r="K66" s="295"/>
    </row>
    <row r="67" spans="1:11" ht="15.75" customHeight="1" x14ac:dyDescent="0.4">
      <c r="A67" s="268" t="s">
        <v>441</v>
      </c>
      <c r="B67" s="281">
        <v>1.6310313729330918E-2</v>
      </c>
      <c r="C67" s="268"/>
      <c r="D67" s="277" t="str">
        <f t="shared" si="7"/>
        <v>5M</v>
      </c>
      <c r="E67" s="277" t="s">
        <v>441</v>
      </c>
      <c r="F67" s="281">
        <f t="shared" si="6"/>
        <v>1.9572376475197103E-2</v>
      </c>
      <c r="G67" s="281">
        <f t="shared" si="6"/>
        <v>2.2018923534596741E-2</v>
      </c>
      <c r="H67" s="281">
        <f t="shared" si="6"/>
        <v>2.4465470593996376E-2</v>
      </c>
      <c r="I67" s="281">
        <f t="shared" si="6"/>
        <v>2.6912017653396014E-2</v>
      </c>
      <c r="J67" s="281">
        <f t="shared" si="6"/>
        <v>3.0174080399262202E-2</v>
      </c>
      <c r="K67" s="295"/>
    </row>
    <row r="68" spans="1:11" ht="15.75" customHeight="1" x14ac:dyDescent="0.4">
      <c r="A68" s="268" t="s">
        <v>442</v>
      </c>
      <c r="B68" s="281">
        <v>1.6987492530284753E-2</v>
      </c>
      <c r="C68" s="268"/>
      <c r="D68" s="277" t="str">
        <f t="shared" si="7"/>
        <v>5M</v>
      </c>
      <c r="E68" s="277" t="s">
        <v>442</v>
      </c>
      <c r="F68" s="281">
        <f t="shared" si="6"/>
        <v>2.0384991036341702E-2</v>
      </c>
      <c r="G68" s="281">
        <f t="shared" si="6"/>
        <v>2.2933114915884418E-2</v>
      </c>
      <c r="H68" s="281">
        <f t="shared" si="6"/>
        <v>2.548123879542713E-2</v>
      </c>
      <c r="I68" s="281">
        <f t="shared" si="6"/>
        <v>2.8029362674969843E-2</v>
      </c>
      <c r="J68" s="281">
        <f t="shared" si="6"/>
        <v>3.1426861181026798E-2</v>
      </c>
      <c r="K68" s="295"/>
    </row>
    <row r="69" spans="1:11" ht="15.75" customHeight="1" x14ac:dyDescent="0.4">
      <c r="A69" s="268" t="s">
        <v>443</v>
      </c>
      <c r="B69" s="281">
        <v>1.7723337891792468E-2</v>
      </c>
      <c r="C69" s="268"/>
      <c r="D69" s="277" t="str">
        <f t="shared" si="7"/>
        <v>5M</v>
      </c>
      <c r="E69" s="277" t="s">
        <v>443</v>
      </c>
      <c r="F69" s="281">
        <f t="shared" si="6"/>
        <v>2.1268005470150963E-2</v>
      </c>
      <c r="G69" s="281">
        <f t="shared" si="6"/>
        <v>2.3926506153919835E-2</v>
      </c>
      <c r="H69" s="281">
        <f t="shared" si="6"/>
        <v>2.6585006837688704E-2</v>
      </c>
      <c r="I69" s="281">
        <f t="shared" si="6"/>
        <v>2.924350752145757E-2</v>
      </c>
      <c r="J69" s="281">
        <f t="shared" si="6"/>
        <v>3.2788175099816068E-2</v>
      </c>
      <c r="K69" s="295"/>
    </row>
    <row r="70" spans="1:11" ht="15.75" customHeight="1" x14ac:dyDescent="0.4">
      <c r="A70" s="268" t="s">
        <v>192</v>
      </c>
      <c r="B70" s="281">
        <v>1.8525818762972417E-2</v>
      </c>
      <c r="C70" s="268"/>
      <c r="D70" s="277" t="str">
        <f t="shared" si="7"/>
        <v>5M</v>
      </c>
      <c r="E70" s="277" t="s">
        <v>192</v>
      </c>
      <c r="F70" s="281">
        <f t="shared" si="6"/>
        <v>2.2230982515566901E-2</v>
      </c>
      <c r="G70" s="281">
        <f t="shared" si="6"/>
        <v>2.5009855330012765E-2</v>
      </c>
      <c r="H70" s="281">
        <f t="shared" si="6"/>
        <v>2.7788728144458624E-2</v>
      </c>
      <c r="I70" s="281">
        <f t="shared" si="6"/>
        <v>3.0567600958904487E-2</v>
      </c>
      <c r="J70" s="281">
        <f t="shared" si="6"/>
        <v>3.4272764711498975E-2</v>
      </c>
      <c r="K70" s="295"/>
    </row>
    <row r="71" spans="1:11" ht="15.75" customHeight="1" x14ac:dyDescent="0.4">
      <c r="A71" s="268" t="s">
        <v>193</v>
      </c>
      <c r="B71" s="281">
        <v>1.9404924548070079E-2</v>
      </c>
      <c r="C71" s="268"/>
      <c r="D71" s="277" t="str">
        <f t="shared" si="7"/>
        <v>5M</v>
      </c>
      <c r="E71" s="277" t="s">
        <v>193</v>
      </c>
      <c r="F71" s="281">
        <f t="shared" si="6"/>
        <v>2.3285909457684096E-2</v>
      </c>
      <c r="G71" s="281">
        <f t="shared" si="6"/>
        <v>2.6196648139894609E-2</v>
      </c>
      <c r="H71" s="281">
        <f t="shared" si="6"/>
        <v>2.9107386822105119E-2</v>
      </c>
      <c r="I71" s="281">
        <f t="shared" si="6"/>
        <v>3.2018125504315632E-2</v>
      </c>
      <c r="J71" s="281">
        <f t="shared" si="6"/>
        <v>3.5899110413929645E-2</v>
      </c>
      <c r="K71" s="295"/>
    </row>
    <row r="72" spans="1:11" ht="15.75" customHeight="1" x14ac:dyDescent="0.4">
      <c r="A72" s="268" t="s">
        <v>194</v>
      </c>
      <c r="B72" s="281">
        <v>2.0522432125465454E-2</v>
      </c>
      <c r="C72" s="268"/>
      <c r="D72" s="277" t="str">
        <f t="shared" si="7"/>
        <v>5M</v>
      </c>
      <c r="E72" s="277" t="s">
        <v>194</v>
      </c>
      <c r="F72" s="281">
        <f t="shared" si="6"/>
        <v>2.4626918550558544E-2</v>
      </c>
      <c r="G72" s="281">
        <f t="shared" si="6"/>
        <v>2.7705283369378365E-2</v>
      </c>
      <c r="H72" s="281">
        <f t="shared" si="6"/>
        <v>3.0783648188198183E-2</v>
      </c>
      <c r="I72" s="281">
        <f t="shared" si="6"/>
        <v>3.3862013007018001E-2</v>
      </c>
      <c r="J72" s="281">
        <f t="shared" si="6"/>
        <v>3.7966499432111091E-2</v>
      </c>
      <c r="K72" s="295"/>
    </row>
    <row r="73" spans="1:11" ht="15.75" customHeight="1" x14ac:dyDescent="0.4">
      <c r="A73" s="268" t="s">
        <v>195</v>
      </c>
      <c r="B73" s="281">
        <v>2.22732399577815E-2</v>
      </c>
      <c r="C73" s="268"/>
      <c r="D73" s="277" t="str">
        <f t="shared" si="7"/>
        <v>5M</v>
      </c>
      <c r="E73" s="277" t="s">
        <v>195</v>
      </c>
      <c r="F73" s="281">
        <f t="shared" si="6"/>
        <v>2.6727887949337798E-2</v>
      </c>
      <c r="G73" s="281">
        <f t="shared" si="6"/>
        <v>3.0068873943005028E-2</v>
      </c>
      <c r="H73" s="281">
        <f t="shared" si="6"/>
        <v>3.3409859936672254E-2</v>
      </c>
      <c r="I73" s="281">
        <f t="shared" si="6"/>
        <v>3.6750845930339476E-2</v>
      </c>
      <c r="J73" s="281">
        <f t="shared" si="6"/>
        <v>4.1205493921895778E-2</v>
      </c>
      <c r="K73" s="295"/>
    </row>
    <row r="74" spans="1:11" ht="15.75" customHeight="1" x14ac:dyDescent="0.4">
      <c r="A74" s="268" t="s">
        <v>196</v>
      </c>
      <c r="B74" s="281">
        <v>2.5017306734166057E-2</v>
      </c>
      <c r="C74" s="268"/>
      <c r="D74" s="277" t="str">
        <f t="shared" si="7"/>
        <v>5M</v>
      </c>
      <c r="E74" s="277" t="s">
        <v>196</v>
      </c>
      <c r="F74" s="281">
        <f t="shared" si="6"/>
        <v>3.0020768080999266E-2</v>
      </c>
      <c r="G74" s="281">
        <f t="shared" si="6"/>
        <v>3.3773364091124178E-2</v>
      </c>
      <c r="H74" s="281">
        <f t="shared" si="6"/>
        <v>3.752596010124909E-2</v>
      </c>
      <c r="I74" s="281">
        <f t="shared" si="6"/>
        <v>4.1278556111373994E-2</v>
      </c>
      <c r="J74" s="281">
        <f t="shared" si="6"/>
        <v>4.628201745820721E-2</v>
      </c>
      <c r="K74" s="295"/>
    </row>
    <row r="75" spans="1:11" ht="15.75" customHeight="1" x14ac:dyDescent="0.4">
      <c r="A75" s="268" t="s">
        <v>444</v>
      </c>
      <c r="B75" s="281">
        <v>2.9450980305468607E-2</v>
      </c>
      <c r="C75" s="268"/>
      <c r="D75" s="277" t="str">
        <f t="shared" si="7"/>
        <v>5M</v>
      </c>
      <c r="E75" s="277" t="s">
        <v>444</v>
      </c>
      <c r="F75" s="281">
        <f t="shared" si="6"/>
        <v>3.5341176366562324E-2</v>
      </c>
      <c r="G75" s="281">
        <f t="shared" si="6"/>
        <v>3.975882341238262E-2</v>
      </c>
      <c r="H75" s="281">
        <f t="shared" si="6"/>
        <v>4.4176470458202909E-2</v>
      </c>
      <c r="I75" s="281">
        <f t="shared" si="6"/>
        <v>4.8594117504023197E-2</v>
      </c>
      <c r="J75" s="281">
        <f t="shared" si="6"/>
        <v>5.4484313565116925E-2</v>
      </c>
      <c r="K75" s="295"/>
    </row>
    <row r="76" spans="1:11" ht="15.75" customHeight="1" x14ac:dyDescent="0.4">
      <c r="A76" s="268"/>
      <c r="B76" s="291"/>
      <c r="C76" s="268"/>
      <c r="D76" s="269"/>
      <c r="E76" s="269"/>
      <c r="F76" s="291"/>
      <c r="G76" s="291"/>
      <c r="H76" s="291"/>
      <c r="I76" s="291"/>
      <c r="J76" s="291"/>
      <c r="K76" s="295"/>
    </row>
    <row r="77" spans="1:11" ht="15.75" customHeight="1" x14ac:dyDescent="0.4">
      <c r="A77" s="268"/>
      <c r="B77" s="273" t="str">
        <f>D77</f>
        <v>6M</v>
      </c>
      <c r="C77" s="274"/>
      <c r="D77" s="486" t="s">
        <v>447</v>
      </c>
      <c r="E77" s="487"/>
      <c r="F77" s="487"/>
      <c r="G77" s="487"/>
      <c r="H77" s="487"/>
      <c r="I77" s="487"/>
      <c r="J77" s="487"/>
      <c r="K77" s="295"/>
    </row>
    <row r="78" spans="1:11" ht="34" x14ac:dyDescent="0.4">
      <c r="A78" s="268"/>
      <c r="B78" s="276" t="s">
        <v>429</v>
      </c>
      <c r="C78" s="268"/>
      <c r="D78" s="277" t="s">
        <v>430</v>
      </c>
      <c r="E78" s="277" t="s">
        <v>231</v>
      </c>
      <c r="F78" s="278" t="s">
        <v>431</v>
      </c>
      <c r="G78" s="278" t="s">
        <v>432</v>
      </c>
      <c r="H78" s="278" t="s">
        <v>433</v>
      </c>
      <c r="I78" s="278" t="s">
        <v>434</v>
      </c>
      <c r="J78" s="278" t="s">
        <v>435</v>
      </c>
      <c r="K78" s="295"/>
    </row>
    <row r="79" spans="1:11" ht="15.75" customHeight="1" x14ac:dyDescent="0.4">
      <c r="A79" s="268" t="s">
        <v>436</v>
      </c>
      <c r="B79" s="281">
        <v>1.8124999999999999E-2</v>
      </c>
      <c r="C79" s="268"/>
      <c r="D79" s="277" t="str">
        <f>D77</f>
        <v>6M</v>
      </c>
      <c r="E79" s="277" t="s">
        <v>437</v>
      </c>
      <c r="F79" s="281">
        <f t="shared" ref="F79:J88" si="8">$B79*F$1</f>
        <v>2.1749999999999999E-2</v>
      </c>
      <c r="G79" s="281">
        <f t="shared" si="8"/>
        <v>2.4468750000000001E-2</v>
      </c>
      <c r="H79" s="281">
        <f t="shared" si="8"/>
        <v>2.7187499999999996E-2</v>
      </c>
      <c r="I79" s="281">
        <f t="shared" si="8"/>
        <v>2.9906249999999995E-2</v>
      </c>
      <c r="J79" s="281">
        <f t="shared" si="8"/>
        <v>3.3531249999999999E-2</v>
      </c>
      <c r="K79" s="295"/>
    </row>
    <row r="80" spans="1:11" ht="15.75" customHeight="1" x14ac:dyDescent="0.4">
      <c r="A80" s="268" t="s">
        <v>438</v>
      </c>
      <c r="B80" s="281">
        <v>1.8466256418616024E-2</v>
      </c>
      <c r="C80" s="268"/>
      <c r="D80" s="277" t="str">
        <f t="shared" ref="D80:D88" si="9">D79</f>
        <v>6M</v>
      </c>
      <c r="E80" s="277" t="s">
        <v>438</v>
      </c>
      <c r="F80" s="281">
        <f t="shared" si="8"/>
        <v>2.2159507702339227E-2</v>
      </c>
      <c r="G80" s="281">
        <f t="shared" si="8"/>
        <v>2.4929446165131635E-2</v>
      </c>
      <c r="H80" s="281">
        <f t="shared" si="8"/>
        <v>2.7699384627924036E-2</v>
      </c>
      <c r="I80" s="281">
        <f t="shared" si="8"/>
        <v>3.0469323090716437E-2</v>
      </c>
      <c r="J80" s="281">
        <f t="shared" si="8"/>
        <v>3.4162574374439647E-2</v>
      </c>
      <c r="K80" s="295"/>
    </row>
    <row r="81" spans="1:11" ht="15.75" customHeight="1" x14ac:dyDescent="0.4">
      <c r="A81" s="268" t="s">
        <v>439</v>
      </c>
      <c r="B81" s="281">
        <v>1.909663688469319E-2</v>
      </c>
      <c r="C81" s="268"/>
      <c r="D81" s="277" t="str">
        <f t="shared" si="9"/>
        <v>6M</v>
      </c>
      <c r="E81" s="277" t="s">
        <v>439</v>
      </c>
      <c r="F81" s="281">
        <f t="shared" si="8"/>
        <v>2.2915964261631828E-2</v>
      </c>
      <c r="G81" s="281">
        <f t="shared" si="8"/>
        <v>2.5780459794335808E-2</v>
      </c>
      <c r="H81" s="281">
        <f t="shared" si="8"/>
        <v>2.8644955327039784E-2</v>
      </c>
      <c r="I81" s="281">
        <f t="shared" si="8"/>
        <v>3.1509450859743764E-2</v>
      </c>
      <c r="J81" s="281">
        <f t="shared" si="8"/>
        <v>3.5328778236682401E-2</v>
      </c>
      <c r="K81" s="295"/>
    </row>
    <row r="82" spans="1:11" ht="15.75" customHeight="1" x14ac:dyDescent="0.4">
      <c r="A82" s="268" t="s">
        <v>441</v>
      </c>
      <c r="B82" s="281">
        <v>1.9879570930309079E-2</v>
      </c>
      <c r="C82" s="268"/>
      <c r="D82" s="277" t="str">
        <f t="shared" si="9"/>
        <v>6M</v>
      </c>
      <c r="E82" s="277" t="s">
        <v>441</v>
      </c>
      <c r="F82" s="281">
        <f t="shared" si="8"/>
        <v>2.3855485116370895E-2</v>
      </c>
      <c r="G82" s="281">
        <f t="shared" si="8"/>
        <v>2.683742075591726E-2</v>
      </c>
      <c r="H82" s="281">
        <f t="shared" si="8"/>
        <v>2.9819356395463618E-2</v>
      </c>
      <c r="I82" s="281">
        <f t="shared" si="8"/>
        <v>3.2801292035009977E-2</v>
      </c>
      <c r="J82" s="281">
        <f t="shared" si="8"/>
        <v>3.67772062210718E-2</v>
      </c>
      <c r="K82" s="295"/>
    </row>
    <row r="83" spans="1:11" ht="15.75" customHeight="1" x14ac:dyDescent="0.4">
      <c r="A83" s="268" t="s">
        <v>442</v>
      </c>
      <c r="B83" s="281">
        <v>2.0729921998307293E-2</v>
      </c>
      <c r="C83" s="268"/>
      <c r="D83" s="277" t="str">
        <f t="shared" si="9"/>
        <v>6M</v>
      </c>
      <c r="E83" s="277" t="s">
        <v>442</v>
      </c>
      <c r="F83" s="281">
        <f t="shared" si="8"/>
        <v>2.4875906397968751E-2</v>
      </c>
      <c r="G83" s="281">
        <f t="shared" si="8"/>
        <v>2.7985394697714848E-2</v>
      </c>
      <c r="H83" s="281">
        <f t="shared" si="8"/>
        <v>3.1094882997460938E-2</v>
      </c>
      <c r="I83" s="281">
        <f t="shared" si="8"/>
        <v>3.4204371297207034E-2</v>
      </c>
      <c r="J83" s="281">
        <f t="shared" si="8"/>
        <v>3.8350355696868496E-2</v>
      </c>
      <c r="K83" s="295"/>
    </row>
    <row r="84" spans="1:11" ht="15.75" customHeight="1" x14ac:dyDescent="0.4">
      <c r="A84" s="268" t="s">
        <v>443</v>
      </c>
      <c r="B84" s="281">
        <v>2.1656271656271653E-2</v>
      </c>
      <c r="C84" s="268"/>
      <c r="D84" s="277" t="str">
        <f t="shared" si="9"/>
        <v>6M</v>
      </c>
      <c r="E84" s="277" t="s">
        <v>443</v>
      </c>
      <c r="F84" s="281">
        <f t="shared" si="8"/>
        <v>2.5987525987525982E-2</v>
      </c>
      <c r="G84" s="281">
        <f t="shared" si="8"/>
        <v>2.9235966735966734E-2</v>
      </c>
      <c r="H84" s="281">
        <f t="shared" si="8"/>
        <v>3.2484407484407479E-2</v>
      </c>
      <c r="I84" s="281">
        <f t="shared" si="8"/>
        <v>3.5732848232848224E-2</v>
      </c>
      <c r="J84" s="281">
        <f t="shared" si="8"/>
        <v>4.0064102564102561E-2</v>
      </c>
      <c r="K84" s="295"/>
    </row>
    <row r="85" spans="1:11" ht="15.75" customHeight="1" x14ac:dyDescent="0.4">
      <c r="A85" s="268" t="s">
        <v>192</v>
      </c>
      <c r="B85" s="281">
        <v>2.2669284838782298E-2</v>
      </c>
      <c r="C85" s="268"/>
      <c r="D85" s="277" t="str">
        <f t="shared" si="9"/>
        <v>6M</v>
      </c>
      <c r="E85" s="277" t="s">
        <v>192</v>
      </c>
      <c r="F85" s="281">
        <f t="shared" si="8"/>
        <v>2.7203141806538756E-2</v>
      </c>
      <c r="G85" s="281">
        <f t="shared" si="8"/>
        <v>3.0603534532356105E-2</v>
      </c>
      <c r="H85" s="281">
        <f t="shared" si="8"/>
        <v>3.4003927258173444E-2</v>
      </c>
      <c r="I85" s="281">
        <f t="shared" si="8"/>
        <v>3.740431998399079E-2</v>
      </c>
      <c r="J85" s="281">
        <f t="shared" si="8"/>
        <v>4.1938176951747251E-2</v>
      </c>
      <c r="K85" s="295"/>
    </row>
    <row r="86" spans="1:11" ht="15.75" customHeight="1" x14ac:dyDescent="0.4">
      <c r="A86" s="268" t="s">
        <v>193</v>
      </c>
      <c r="B86" s="281">
        <v>2.3782343987823439E-2</v>
      </c>
      <c r="C86" s="268"/>
      <c r="D86" s="277" t="str">
        <f t="shared" si="9"/>
        <v>6M</v>
      </c>
      <c r="E86" s="277" t="s">
        <v>193</v>
      </c>
      <c r="F86" s="281">
        <f t="shared" si="8"/>
        <v>2.8538812785388126E-2</v>
      </c>
      <c r="G86" s="281">
        <f t="shared" si="8"/>
        <v>3.2106164383561647E-2</v>
      </c>
      <c r="H86" s="281">
        <f t="shared" si="8"/>
        <v>3.5673515981735154E-2</v>
      </c>
      <c r="I86" s="281">
        <f t="shared" si="8"/>
        <v>3.9240867579908668E-2</v>
      </c>
      <c r="J86" s="281">
        <f t="shared" si="8"/>
        <v>4.3997336377473363E-2</v>
      </c>
      <c r="K86" s="295"/>
    </row>
    <row r="87" spans="1:11" ht="15.75" customHeight="1" x14ac:dyDescent="0.4">
      <c r="A87" s="268" t="s">
        <v>194</v>
      </c>
      <c r="B87" s="281">
        <v>2.5156839884521429E-2</v>
      </c>
      <c r="C87" s="268"/>
      <c r="D87" s="277" t="str">
        <f t="shared" si="9"/>
        <v>6M</v>
      </c>
      <c r="E87" s="277" t="s">
        <v>194</v>
      </c>
      <c r="F87" s="281">
        <f t="shared" si="8"/>
        <v>3.0188207861425714E-2</v>
      </c>
      <c r="G87" s="281">
        <f t="shared" si="8"/>
        <v>3.3961733844103933E-2</v>
      </c>
      <c r="H87" s="281">
        <f t="shared" si="8"/>
        <v>3.7735259826782143E-2</v>
      </c>
      <c r="I87" s="281">
        <f t="shared" si="8"/>
        <v>4.1508785809460352E-2</v>
      </c>
      <c r="J87" s="281">
        <f t="shared" si="8"/>
        <v>4.6540153786364648E-2</v>
      </c>
      <c r="K87" s="295"/>
    </row>
    <row r="88" spans="1:11" ht="15.75" customHeight="1" x14ac:dyDescent="0.4">
      <c r="A88" s="268" t="s">
        <v>195</v>
      </c>
      <c r="B88" s="281">
        <v>2.7299153537970296E-2</v>
      </c>
      <c r="C88" s="268"/>
      <c r="D88" s="277" t="str">
        <f t="shared" si="9"/>
        <v>6M</v>
      </c>
      <c r="E88" s="277" t="s">
        <v>195</v>
      </c>
      <c r="F88" s="281">
        <f t="shared" si="8"/>
        <v>3.2758984245564352E-2</v>
      </c>
      <c r="G88" s="281">
        <f t="shared" si="8"/>
        <v>3.6853857276259901E-2</v>
      </c>
      <c r="H88" s="281">
        <f t="shared" si="8"/>
        <v>4.0948730306955443E-2</v>
      </c>
      <c r="I88" s="281">
        <f t="shared" si="8"/>
        <v>4.5043603337650985E-2</v>
      </c>
      <c r="J88" s="281">
        <f t="shared" si="8"/>
        <v>5.0503434045245051E-2</v>
      </c>
      <c r="K88" s="295"/>
    </row>
    <row r="89" spans="1:11" ht="15.75" customHeight="1" x14ac:dyDescent="0.4">
      <c r="A89" s="268"/>
      <c r="B89" s="269"/>
      <c r="C89" s="268"/>
      <c r="D89" s="268"/>
      <c r="E89" s="268"/>
      <c r="F89" s="268"/>
      <c r="G89" s="268"/>
      <c r="H89" s="268"/>
      <c r="I89" s="268"/>
      <c r="J89" s="269"/>
      <c r="K89" s="295"/>
    </row>
    <row r="90" spans="1:11" ht="15.75" customHeight="1" x14ac:dyDescent="0.4">
      <c r="A90" s="268"/>
      <c r="B90" s="273" t="str">
        <f>D90</f>
        <v>10k</v>
      </c>
      <c r="C90" s="274"/>
      <c r="D90" s="486" t="s">
        <v>448</v>
      </c>
      <c r="E90" s="487"/>
      <c r="F90" s="487"/>
      <c r="G90" s="487"/>
      <c r="H90" s="487"/>
      <c r="I90" s="487"/>
      <c r="J90" s="487"/>
      <c r="K90" s="295"/>
    </row>
    <row r="91" spans="1:11" ht="34" x14ac:dyDescent="0.4">
      <c r="A91" s="268"/>
      <c r="B91" s="276" t="s">
        <v>429</v>
      </c>
      <c r="C91" s="268"/>
      <c r="D91" s="277" t="s">
        <v>430</v>
      </c>
      <c r="E91" s="277" t="s">
        <v>231</v>
      </c>
      <c r="F91" s="278" t="s">
        <v>431</v>
      </c>
      <c r="G91" s="278" t="s">
        <v>432</v>
      </c>
      <c r="H91" s="278" t="s">
        <v>433</v>
      </c>
      <c r="I91" s="278" t="s">
        <v>434</v>
      </c>
      <c r="J91" s="278" t="s">
        <v>435</v>
      </c>
      <c r="K91" s="295"/>
    </row>
    <row r="92" spans="1:11" ht="15.75" customHeight="1" x14ac:dyDescent="0.4">
      <c r="A92" s="268" t="s">
        <v>436</v>
      </c>
      <c r="B92" s="281">
        <v>1.8333333333333333E-2</v>
      </c>
      <c r="C92" s="268"/>
      <c r="D92" s="277" t="str">
        <f>D90</f>
        <v>10k</v>
      </c>
      <c r="E92" s="277" t="s">
        <v>437</v>
      </c>
      <c r="F92" s="281">
        <f t="shared" ref="F92:J103" si="10">$B92*F$1</f>
        <v>2.1999999999999999E-2</v>
      </c>
      <c r="G92" s="281">
        <f t="shared" si="10"/>
        <v>2.4750000000000001E-2</v>
      </c>
      <c r="H92" s="281">
        <f t="shared" si="10"/>
        <v>2.75E-2</v>
      </c>
      <c r="I92" s="281">
        <f t="shared" si="10"/>
        <v>3.0249999999999999E-2</v>
      </c>
      <c r="J92" s="281">
        <f t="shared" si="10"/>
        <v>3.3916666666666671E-2</v>
      </c>
      <c r="K92" s="295"/>
    </row>
    <row r="93" spans="1:11" ht="15.75" customHeight="1" x14ac:dyDescent="0.4">
      <c r="A93" s="268" t="s">
        <v>438</v>
      </c>
      <c r="B93" s="281">
        <v>1.9305555555555555E-2</v>
      </c>
      <c r="C93" s="268"/>
      <c r="D93" s="277" t="str">
        <f t="shared" ref="D93:D103" si="11">D92</f>
        <v>10k</v>
      </c>
      <c r="E93" s="277" t="s">
        <v>438</v>
      </c>
      <c r="F93" s="281">
        <f t="shared" si="10"/>
        <v>2.3166666666666665E-2</v>
      </c>
      <c r="G93" s="281">
        <f t="shared" si="10"/>
        <v>2.6062500000000002E-2</v>
      </c>
      <c r="H93" s="281">
        <f t="shared" si="10"/>
        <v>2.8958333333333332E-2</v>
      </c>
      <c r="I93" s="281">
        <f t="shared" si="10"/>
        <v>3.1854166666666663E-2</v>
      </c>
      <c r="J93" s="281">
        <f t="shared" si="10"/>
        <v>3.5715277777777776E-2</v>
      </c>
      <c r="K93" s="295"/>
    </row>
    <row r="94" spans="1:11" ht="15.75" customHeight="1" x14ac:dyDescent="0.4">
      <c r="A94" s="268" t="s">
        <v>439</v>
      </c>
      <c r="B94" s="281">
        <v>1.9305555555555555E-2</v>
      </c>
      <c r="C94" s="268"/>
      <c r="D94" s="277" t="str">
        <f t="shared" si="11"/>
        <v>10k</v>
      </c>
      <c r="E94" s="277" t="s">
        <v>439</v>
      </c>
      <c r="F94" s="281">
        <f t="shared" si="10"/>
        <v>2.3166666666666665E-2</v>
      </c>
      <c r="G94" s="281">
        <f t="shared" si="10"/>
        <v>2.6062500000000002E-2</v>
      </c>
      <c r="H94" s="281">
        <f t="shared" si="10"/>
        <v>2.8958333333333332E-2</v>
      </c>
      <c r="I94" s="281">
        <f t="shared" si="10"/>
        <v>3.1854166666666663E-2</v>
      </c>
      <c r="J94" s="281">
        <f t="shared" si="10"/>
        <v>3.5715277777777776E-2</v>
      </c>
      <c r="K94" s="295"/>
    </row>
    <row r="95" spans="1:11" ht="15.75" customHeight="1" x14ac:dyDescent="0.4">
      <c r="A95" s="268" t="s">
        <v>441</v>
      </c>
      <c r="B95" s="281">
        <v>2.056712962962963E-2</v>
      </c>
      <c r="C95" s="268"/>
      <c r="D95" s="277" t="str">
        <f t="shared" si="11"/>
        <v>10k</v>
      </c>
      <c r="E95" s="277" t="s">
        <v>441</v>
      </c>
      <c r="F95" s="281">
        <f t="shared" si="10"/>
        <v>2.4680555555555556E-2</v>
      </c>
      <c r="G95" s="281">
        <f t="shared" si="10"/>
        <v>2.7765625000000002E-2</v>
      </c>
      <c r="H95" s="281">
        <f t="shared" si="10"/>
        <v>3.0850694444444444E-2</v>
      </c>
      <c r="I95" s="281">
        <f t="shared" si="10"/>
        <v>3.3935763888888887E-2</v>
      </c>
      <c r="J95" s="281">
        <f t="shared" si="10"/>
        <v>3.8049189814814817E-2</v>
      </c>
      <c r="K95" s="295"/>
    </row>
    <row r="96" spans="1:11" ht="15.75" customHeight="1" x14ac:dyDescent="0.4">
      <c r="A96" s="268" t="s">
        <v>442</v>
      </c>
      <c r="B96" s="281">
        <v>2.0879629629629626E-2</v>
      </c>
      <c r="C96" s="268"/>
      <c r="D96" s="277" t="str">
        <f t="shared" si="11"/>
        <v>10k</v>
      </c>
      <c r="E96" s="277" t="s">
        <v>442</v>
      </c>
      <c r="F96" s="281">
        <f t="shared" si="10"/>
        <v>2.505555555555555E-2</v>
      </c>
      <c r="G96" s="281">
        <f t="shared" si="10"/>
        <v>2.8187499999999997E-2</v>
      </c>
      <c r="H96" s="281">
        <f t="shared" si="10"/>
        <v>3.1319444444444441E-2</v>
      </c>
      <c r="I96" s="281">
        <f t="shared" si="10"/>
        <v>3.4451388888888879E-2</v>
      </c>
      <c r="J96" s="281">
        <f t="shared" si="10"/>
        <v>3.8627314814814809E-2</v>
      </c>
      <c r="K96" s="295"/>
    </row>
    <row r="97" spans="1:11" ht="15.75" customHeight="1" x14ac:dyDescent="0.4">
      <c r="A97" s="268" t="s">
        <v>443</v>
      </c>
      <c r="B97" s="281">
        <v>2.1990740740740741E-2</v>
      </c>
      <c r="C97" s="268"/>
      <c r="D97" s="277" t="str">
        <f t="shared" si="11"/>
        <v>10k</v>
      </c>
      <c r="E97" s="277" t="s">
        <v>443</v>
      </c>
      <c r="F97" s="281">
        <f t="shared" si="10"/>
        <v>2.6388888888888889E-2</v>
      </c>
      <c r="G97" s="281">
        <f t="shared" si="10"/>
        <v>2.9687500000000002E-2</v>
      </c>
      <c r="H97" s="281">
        <f t="shared" si="10"/>
        <v>3.2986111111111112E-2</v>
      </c>
      <c r="I97" s="281">
        <f t="shared" si="10"/>
        <v>3.6284722222222218E-2</v>
      </c>
      <c r="J97" s="281">
        <f t="shared" si="10"/>
        <v>4.0682870370370376E-2</v>
      </c>
      <c r="K97" s="295"/>
    </row>
    <row r="98" spans="1:11" ht="15.75" customHeight="1" x14ac:dyDescent="0.4">
      <c r="A98" s="268" t="s">
        <v>192</v>
      </c>
      <c r="B98" s="281">
        <v>2.2777777777777775E-2</v>
      </c>
      <c r="C98" s="268"/>
      <c r="D98" s="277" t="str">
        <f t="shared" si="11"/>
        <v>10k</v>
      </c>
      <c r="E98" s="277" t="s">
        <v>192</v>
      </c>
      <c r="F98" s="281">
        <f t="shared" si="10"/>
        <v>2.7333333333333331E-2</v>
      </c>
      <c r="G98" s="281">
        <f t="shared" si="10"/>
        <v>3.075E-2</v>
      </c>
      <c r="H98" s="281">
        <f t="shared" si="10"/>
        <v>3.4166666666666665E-2</v>
      </c>
      <c r="I98" s="281">
        <f t="shared" si="10"/>
        <v>3.758333333333333E-2</v>
      </c>
      <c r="J98" s="281">
        <f t="shared" si="10"/>
        <v>4.2138888888888885E-2</v>
      </c>
      <c r="K98" s="295"/>
    </row>
    <row r="99" spans="1:11" ht="15.75" customHeight="1" x14ac:dyDescent="0.4">
      <c r="A99" s="268" t="s">
        <v>193</v>
      </c>
      <c r="B99" s="281">
        <v>2.3981481481481479E-2</v>
      </c>
      <c r="C99" s="268"/>
      <c r="D99" s="277" t="str">
        <f t="shared" si="11"/>
        <v>10k</v>
      </c>
      <c r="E99" s="277" t="s">
        <v>193</v>
      </c>
      <c r="F99" s="281">
        <f t="shared" si="10"/>
        <v>2.8777777777777774E-2</v>
      </c>
      <c r="G99" s="281">
        <f t="shared" si="10"/>
        <v>3.2375000000000001E-2</v>
      </c>
      <c r="H99" s="281">
        <f t="shared" si="10"/>
        <v>3.5972222222222218E-2</v>
      </c>
      <c r="I99" s="281">
        <f t="shared" si="10"/>
        <v>3.9569444444444435E-2</v>
      </c>
      <c r="J99" s="281">
        <f t="shared" si="10"/>
        <v>4.436574074074074E-2</v>
      </c>
      <c r="K99" s="295"/>
    </row>
    <row r="100" spans="1:11" ht="15.75" customHeight="1" x14ac:dyDescent="0.4">
      <c r="A100" s="268" t="s">
        <v>194</v>
      </c>
      <c r="B100" s="281">
        <v>2.5833333333333333E-2</v>
      </c>
      <c r="C100" s="268"/>
      <c r="D100" s="277" t="str">
        <f t="shared" si="11"/>
        <v>10k</v>
      </c>
      <c r="E100" s="277" t="s">
        <v>194</v>
      </c>
      <c r="F100" s="281">
        <f t="shared" si="10"/>
        <v>3.1E-2</v>
      </c>
      <c r="G100" s="281">
        <f t="shared" si="10"/>
        <v>3.4875000000000003E-2</v>
      </c>
      <c r="H100" s="281">
        <f t="shared" si="10"/>
        <v>3.875E-2</v>
      </c>
      <c r="I100" s="281">
        <f t="shared" si="10"/>
        <v>4.2624999999999996E-2</v>
      </c>
      <c r="J100" s="281">
        <f t="shared" si="10"/>
        <v>4.779166666666667E-2</v>
      </c>
      <c r="K100" s="295"/>
    </row>
    <row r="101" spans="1:11" ht="15.75" customHeight="1" x14ac:dyDescent="0.4">
      <c r="A101" s="268" t="s">
        <v>195</v>
      </c>
      <c r="B101" s="281">
        <v>2.7893518518518515E-2</v>
      </c>
      <c r="C101" s="268"/>
      <c r="D101" s="277" t="str">
        <f t="shared" si="11"/>
        <v>10k</v>
      </c>
      <c r="E101" s="277" t="s">
        <v>195</v>
      </c>
      <c r="F101" s="281">
        <f t="shared" si="10"/>
        <v>3.3472222222222216E-2</v>
      </c>
      <c r="G101" s="281">
        <f t="shared" si="10"/>
        <v>3.7656249999999995E-2</v>
      </c>
      <c r="H101" s="281">
        <f t="shared" si="10"/>
        <v>4.1840277777777775E-2</v>
      </c>
      <c r="I101" s="281">
        <f t="shared" si="10"/>
        <v>4.6024305555555547E-2</v>
      </c>
      <c r="J101" s="281">
        <f t="shared" si="10"/>
        <v>5.1603009259259258E-2</v>
      </c>
      <c r="K101" s="295"/>
    </row>
    <row r="102" spans="1:11" ht="15.75" customHeight="1" x14ac:dyDescent="0.4">
      <c r="A102" s="268" t="s">
        <v>196</v>
      </c>
      <c r="B102" s="281">
        <v>2.9837962962962965E-2</v>
      </c>
      <c r="C102" s="268"/>
      <c r="D102" s="277" t="str">
        <f t="shared" si="11"/>
        <v>10k</v>
      </c>
      <c r="E102" s="277" t="s">
        <v>196</v>
      </c>
      <c r="F102" s="281">
        <f t="shared" si="10"/>
        <v>3.5805555555555556E-2</v>
      </c>
      <c r="G102" s="281">
        <f t="shared" si="10"/>
        <v>4.0281250000000005E-2</v>
      </c>
      <c r="H102" s="281">
        <f t="shared" si="10"/>
        <v>4.4756944444444446E-2</v>
      </c>
      <c r="I102" s="281">
        <f t="shared" si="10"/>
        <v>4.9232638888888888E-2</v>
      </c>
      <c r="J102" s="281">
        <f t="shared" si="10"/>
        <v>5.5200231481481489E-2</v>
      </c>
      <c r="K102" s="295"/>
    </row>
    <row r="103" spans="1:11" ht="15.75" customHeight="1" x14ac:dyDescent="0.4">
      <c r="A103" s="268" t="s">
        <v>444</v>
      </c>
      <c r="B103" s="281">
        <v>3.6724537037037035E-2</v>
      </c>
      <c r="C103" s="268"/>
      <c r="D103" s="277" t="str">
        <f t="shared" si="11"/>
        <v>10k</v>
      </c>
      <c r="E103" s="277" t="s">
        <v>444</v>
      </c>
      <c r="F103" s="281">
        <f t="shared" si="10"/>
        <v>4.4069444444444439E-2</v>
      </c>
      <c r="G103" s="281">
        <f t="shared" si="10"/>
        <v>4.9578125000000001E-2</v>
      </c>
      <c r="H103" s="281">
        <f t="shared" si="10"/>
        <v>5.5086805555555549E-2</v>
      </c>
      <c r="I103" s="281">
        <f t="shared" si="10"/>
        <v>6.0595486111111103E-2</v>
      </c>
      <c r="J103" s="281">
        <f t="shared" si="10"/>
        <v>6.7940393518518521E-2</v>
      </c>
      <c r="K103" s="295"/>
    </row>
    <row r="104" spans="1:11" ht="15.75" customHeight="1" x14ac:dyDescent="0.4">
      <c r="A104" s="268"/>
      <c r="B104" s="291"/>
      <c r="C104" s="268"/>
      <c r="D104" s="269"/>
      <c r="E104" s="269"/>
      <c r="F104" s="291"/>
      <c r="G104" s="291"/>
      <c r="H104" s="291"/>
      <c r="I104" s="291"/>
      <c r="J104" s="291"/>
      <c r="K104" s="295"/>
    </row>
    <row r="105" spans="1:11" ht="15.75" customHeight="1" x14ac:dyDescent="0.4">
      <c r="A105" s="268"/>
      <c r="B105" s="273" t="str">
        <f>D105</f>
        <v>7M</v>
      </c>
      <c r="C105" s="274"/>
      <c r="D105" s="486" t="s">
        <v>449</v>
      </c>
      <c r="E105" s="487"/>
      <c r="F105" s="487"/>
      <c r="G105" s="487"/>
      <c r="H105" s="487"/>
      <c r="I105" s="487"/>
      <c r="J105" s="487"/>
      <c r="K105" s="295"/>
    </row>
    <row r="106" spans="1:11" ht="34" x14ac:dyDescent="0.4">
      <c r="A106" s="268"/>
      <c r="B106" s="276" t="s">
        <v>429</v>
      </c>
      <c r="C106" s="268"/>
      <c r="D106" s="277" t="s">
        <v>430</v>
      </c>
      <c r="E106" s="277" t="s">
        <v>231</v>
      </c>
      <c r="F106" s="278" t="s">
        <v>431</v>
      </c>
      <c r="G106" s="278" t="s">
        <v>432</v>
      </c>
      <c r="H106" s="278" t="s">
        <v>433</v>
      </c>
      <c r="I106" s="278" t="s">
        <v>434</v>
      </c>
      <c r="J106" s="278" t="s">
        <v>435</v>
      </c>
      <c r="K106" s="295"/>
    </row>
    <row r="107" spans="1:11" ht="15.75" customHeight="1" x14ac:dyDescent="0.4">
      <c r="A107" s="268" t="s">
        <v>436</v>
      </c>
      <c r="B107" s="281">
        <v>2.1145833333333332E-2</v>
      </c>
      <c r="C107" s="268"/>
      <c r="D107" s="277" t="str">
        <f>D105</f>
        <v>7M</v>
      </c>
      <c r="E107" s="277" t="s">
        <v>437</v>
      </c>
      <c r="F107" s="281">
        <f t="shared" ref="F107:J118" si="12">$B107*F$1</f>
        <v>2.5374999999999998E-2</v>
      </c>
      <c r="G107" s="281">
        <f t="shared" si="12"/>
        <v>2.8546874999999999E-2</v>
      </c>
      <c r="H107" s="281">
        <f t="shared" si="12"/>
        <v>3.1718749999999997E-2</v>
      </c>
      <c r="I107" s="281">
        <f t="shared" si="12"/>
        <v>3.4890624999999995E-2</v>
      </c>
      <c r="J107" s="281">
        <f t="shared" si="12"/>
        <v>3.9119791666666667E-2</v>
      </c>
      <c r="K107" s="295"/>
    </row>
    <row r="108" spans="1:11" ht="15.75" customHeight="1" x14ac:dyDescent="0.4">
      <c r="A108" s="268" t="s">
        <v>438</v>
      </c>
      <c r="B108" s="281">
        <v>2.1459136729585278E-2</v>
      </c>
      <c r="C108" s="268"/>
      <c r="D108" s="277" t="str">
        <f t="shared" ref="D108:D118" si="13">D107</f>
        <v>7M</v>
      </c>
      <c r="E108" s="277" t="s">
        <v>438</v>
      </c>
      <c r="F108" s="281">
        <f t="shared" si="12"/>
        <v>2.5750964075502331E-2</v>
      </c>
      <c r="G108" s="281">
        <f t="shared" si="12"/>
        <v>2.8969834584940127E-2</v>
      </c>
      <c r="H108" s="281">
        <f t="shared" si="12"/>
        <v>3.218870509437792E-2</v>
      </c>
      <c r="I108" s="281">
        <f t="shared" si="12"/>
        <v>3.5407575603815709E-2</v>
      </c>
      <c r="J108" s="281">
        <f t="shared" si="12"/>
        <v>3.9699402949732766E-2</v>
      </c>
      <c r="K108" s="295"/>
    </row>
    <row r="109" spans="1:11" ht="15.75" customHeight="1" x14ac:dyDescent="0.4">
      <c r="A109" s="268" t="s">
        <v>439</v>
      </c>
      <c r="B109" s="281">
        <v>2.214826375068954E-2</v>
      </c>
      <c r="C109" s="268"/>
      <c r="D109" s="277" t="str">
        <f t="shared" si="13"/>
        <v>7M</v>
      </c>
      <c r="E109" s="277" t="s">
        <v>439</v>
      </c>
      <c r="F109" s="281">
        <f t="shared" si="12"/>
        <v>2.6577916500827446E-2</v>
      </c>
      <c r="G109" s="281">
        <f t="shared" si="12"/>
        <v>2.9900156063430879E-2</v>
      </c>
      <c r="H109" s="281">
        <f t="shared" si="12"/>
        <v>3.322239562603431E-2</v>
      </c>
      <c r="I109" s="281">
        <f t="shared" si="12"/>
        <v>3.6544635188637736E-2</v>
      </c>
      <c r="J109" s="281">
        <f t="shared" si="12"/>
        <v>4.0974287938775653E-2</v>
      </c>
      <c r="K109" s="295"/>
    </row>
    <row r="110" spans="1:11" ht="15.75" customHeight="1" x14ac:dyDescent="0.4">
      <c r="A110" s="268" t="s">
        <v>441</v>
      </c>
      <c r="B110" s="281">
        <v>2.3070866428093448E-2</v>
      </c>
      <c r="C110" s="268"/>
      <c r="D110" s="277" t="str">
        <f t="shared" si="13"/>
        <v>7M</v>
      </c>
      <c r="E110" s="277" t="s">
        <v>441</v>
      </c>
      <c r="F110" s="281">
        <f t="shared" si="12"/>
        <v>2.7685039713712136E-2</v>
      </c>
      <c r="G110" s="281">
        <f t="shared" si="12"/>
        <v>3.1145669677926157E-2</v>
      </c>
      <c r="H110" s="281">
        <f t="shared" si="12"/>
        <v>3.4606299642140174E-2</v>
      </c>
      <c r="I110" s="281">
        <f t="shared" si="12"/>
        <v>3.8066929606354188E-2</v>
      </c>
      <c r="J110" s="281">
        <f t="shared" si="12"/>
        <v>4.2681102891972883E-2</v>
      </c>
      <c r="K110" s="295"/>
    </row>
    <row r="111" spans="1:11" ht="15.75" customHeight="1" x14ac:dyDescent="0.4">
      <c r="A111" s="268" t="s">
        <v>442</v>
      </c>
      <c r="B111" s="281">
        <v>2.4078607758293478E-2</v>
      </c>
      <c r="C111" s="268"/>
      <c r="D111" s="277" t="str">
        <f t="shared" si="13"/>
        <v>7M</v>
      </c>
      <c r="E111" s="277" t="s">
        <v>442</v>
      </c>
      <c r="F111" s="281">
        <f t="shared" si="12"/>
        <v>2.8894329309952171E-2</v>
      </c>
      <c r="G111" s="281">
        <f t="shared" si="12"/>
        <v>3.25061204736962E-2</v>
      </c>
      <c r="H111" s="281">
        <f t="shared" si="12"/>
        <v>3.6117911637440214E-2</v>
      </c>
      <c r="I111" s="281">
        <f t="shared" si="12"/>
        <v>3.9729702801184236E-2</v>
      </c>
      <c r="J111" s="281">
        <f t="shared" si="12"/>
        <v>4.4545424352842936E-2</v>
      </c>
      <c r="K111" s="295"/>
    </row>
    <row r="112" spans="1:11" ht="15.75" customHeight="1" x14ac:dyDescent="0.4">
      <c r="A112" s="268" t="s">
        <v>443</v>
      </c>
      <c r="B112" s="281">
        <v>2.5177807412346501E-2</v>
      </c>
      <c r="C112" s="268"/>
      <c r="D112" s="277" t="str">
        <f t="shared" si="13"/>
        <v>7M</v>
      </c>
      <c r="E112" s="277" t="s">
        <v>443</v>
      </c>
      <c r="F112" s="281">
        <f t="shared" si="12"/>
        <v>3.0213368894815799E-2</v>
      </c>
      <c r="G112" s="281">
        <f t="shared" si="12"/>
        <v>3.3990040006667777E-2</v>
      </c>
      <c r="H112" s="281">
        <f t="shared" si="12"/>
        <v>3.7766711118519751E-2</v>
      </c>
      <c r="I112" s="281">
        <f t="shared" si="12"/>
        <v>4.1543382230371725E-2</v>
      </c>
      <c r="J112" s="281">
        <f t="shared" si="12"/>
        <v>4.6578943712841027E-2</v>
      </c>
      <c r="K112" s="295"/>
    </row>
    <row r="113" spans="1:11" ht="15.75" customHeight="1" x14ac:dyDescent="0.4">
      <c r="A113" s="268" t="s">
        <v>192</v>
      </c>
      <c r="B113" s="281">
        <v>2.6382823871906842E-2</v>
      </c>
      <c r="C113" s="268"/>
      <c r="D113" s="277" t="str">
        <f t="shared" si="13"/>
        <v>7M</v>
      </c>
      <c r="E113" s="277" t="s">
        <v>192</v>
      </c>
      <c r="F113" s="281">
        <f t="shared" si="12"/>
        <v>3.1659388646288207E-2</v>
      </c>
      <c r="G113" s="281">
        <f t="shared" si="12"/>
        <v>3.5616812227074239E-2</v>
      </c>
      <c r="H113" s="281">
        <f t="shared" si="12"/>
        <v>3.9574235807860264E-2</v>
      </c>
      <c r="I113" s="281">
        <f t="shared" si="12"/>
        <v>4.3531659388646289E-2</v>
      </c>
      <c r="J113" s="281">
        <f t="shared" si="12"/>
        <v>4.8808224163027658E-2</v>
      </c>
      <c r="K113" s="295"/>
    </row>
    <row r="114" spans="1:11" ht="15.75" customHeight="1" x14ac:dyDescent="0.4">
      <c r="A114" s="268" t="s">
        <v>193</v>
      </c>
      <c r="B114" s="281">
        <v>2.7708983061212007E-2</v>
      </c>
      <c r="C114" s="268"/>
      <c r="D114" s="277" t="str">
        <f t="shared" si="13"/>
        <v>7M</v>
      </c>
      <c r="E114" s="277" t="s">
        <v>193</v>
      </c>
      <c r="F114" s="281">
        <f t="shared" si="12"/>
        <v>3.3250779673454404E-2</v>
      </c>
      <c r="G114" s="281">
        <f t="shared" si="12"/>
        <v>3.7407127132636213E-2</v>
      </c>
      <c r="H114" s="281">
        <f t="shared" si="12"/>
        <v>4.1563474591818014E-2</v>
      </c>
      <c r="I114" s="281">
        <f t="shared" si="12"/>
        <v>4.5719822050999809E-2</v>
      </c>
      <c r="J114" s="281">
        <f t="shared" si="12"/>
        <v>5.1261618663242213E-2</v>
      </c>
      <c r="K114" s="295"/>
    </row>
    <row r="115" spans="1:11" ht="15.75" customHeight="1" x14ac:dyDescent="0.4">
      <c r="A115" s="268" t="s">
        <v>194</v>
      </c>
      <c r="B115" s="281">
        <v>2.9287046526873677E-2</v>
      </c>
      <c r="C115" s="268"/>
      <c r="D115" s="277" t="str">
        <f t="shared" si="13"/>
        <v>7M</v>
      </c>
      <c r="E115" s="277" t="s">
        <v>194</v>
      </c>
      <c r="F115" s="281">
        <f t="shared" si="12"/>
        <v>3.5144455832248414E-2</v>
      </c>
      <c r="G115" s="281">
        <f t="shared" si="12"/>
        <v>3.9537512811279464E-2</v>
      </c>
      <c r="H115" s="281">
        <f t="shared" si="12"/>
        <v>4.3930569790310514E-2</v>
      </c>
      <c r="I115" s="281">
        <f t="shared" si="12"/>
        <v>4.8323626769341564E-2</v>
      </c>
      <c r="J115" s="281">
        <f t="shared" si="12"/>
        <v>5.4181036074716304E-2</v>
      </c>
      <c r="K115" s="295"/>
    </row>
    <row r="116" spans="1:11" ht="15.75" customHeight="1" x14ac:dyDescent="0.4">
      <c r="A116" s="268" t="s">
        <v>195</v>
      </c>
      <c r="B116" s="281">
        <v>3.1721922192219219E-2</v>
      </c>
      <c r="C116" s="268"/>
      <c r="D116" s="277" t="str">
        <f t="shared" si="13"/>
        <v>7M</v>
      </c>
      <c r="E116" s="277" t="s">
        <v>195</v>
      </c>
      <c r="F116" s="281">
        <f t="shared" si="12"/>
        <v>3.8066306630663065E-2</v>
      </c>
      <c r="G116" s="281">
        <f t="shared" si="12"/>
        <v>4.2824594959495949E-2</v>
      </c>
      <c r="H116" s="281">
        <f t="shared" si="12"/>
        <v>4.7582883288328826E-2</v>
      </c>
      <c r="I116" s="281">
        <f t="shared" si="12"/>
        <v>5.2341171617161709E-2</v>
      </c>
      <c r="J116" s="281">
        <f t="shared" si="12"/>
        <v>5.8685556055605562E-2</v>
      </c>
      <c r="K116" s="295"/>
    </row>
    <row r="117" spans="1:11" ht="15.75" customHeight="1" x14ac:dyDescent="0.4">
      <c r="A117" s="268" t="s">
        <v>196</v>
      </c>
      <c r="B117" s="281">
        <v>3.559664893497632E-2</v>
      </c>
      <c r="C117" s="268"/>
      <c r="D117" s="277" t="str">
        <f t="shared" si="13"/>
        <v>7M</v>
      </c>
      <c r="E117" s="277" t="s">
        <v>196</v>
      </c>
      <c r="F117" s="281">
        <f t="shared" si="12"/>
        <v>4.2715978721971581E-2</v>
      </c>
      <c r="G117" s="281">
        <f t="shared" si="12"/>
        <v>4.8055476062218036E-2</v>
      </c>
      <c r="H117" s="281">
        <f t="shared" si="12"/>
        <v>5.3394973402464477E-2</v>
      </c>
      <c r="I117" s="281">
        <f t="shared" si="12"/>
        <v>5.8734470742710924E-2</v>
      </c>
      <c r="J117" s="281">
        <f t="shared" si="12"/>
        <v>6.58538005297062E-2</v>
      </c>
      <c r="K117" s="295"/>
    </row>
    <row r="118" spans="1:11" ht="15.75" customHeight="1" x14ac:dyDescent="0.4">
      <c r="A118" s="268" t="s">
        <v>444</v>
      </c>
      <c r="B118" s="281">
        <v>4.1926071324715146E-2</v>
      </c>
      <c r="C118" s="268"/>
      <c r="D118" s="277" t="str">
        <f t="shared" si="13"/>
        <v>7M</v>
      </c>
      <c r="E118" s="277" t="s">
        <v>444</v>
      </c>
      <c r="F118" s="281">
        <f t="shared" si="12"/>
        <v>5.0311285589658174E-2</v>
      </c>
      <c r="G118" s="281">
        <f t="shared" si="12"/>
        <v>5.6600196288365448E-2</v>
      </c>
      <c r="H118" s="281">
        <f t="shared" si="12"/>
        <v>6.2889106987072715E-2</v>
      </c>
      <c r="I118" s="281">
        <f t="shared" si="12"/>
        <v>6.9178017685779983E-2</v>
      </c>
      <c r="J118" s="281">
        <f t="shared" si="12"/>
        <v>7.7563231950723024E-2</v>
      </c>
      <c r="K118" s="295"/>
    </row>
    <row r="119" spans="1:11" ht="15.75" customHeight="1" x14ac:dyDescent="0.4">
      <c r="A119" s="268"/>
      <c r="B119" s="291"/>
      <c r="C119" s="268"/>
      <c r="D119" s="269"/>
      <c r="E119" s="269"/>
      <c r="F119" s="291"/>
      <c r="G119" s="291"/>
      <c r="H119" s="291"/>
      <c r="I119" s="291"/>
      <c r="J119" s="291"/>
      <c r="K119" s="295"/>
    </row>
    <row r="120" spans="1:11" ht="15.75" customHeight="1" x14ac:dyDescent="0.4">
      <c r="A120" s="268"/>
      <c r="B120" s="273" t="str">
        <f>D120</f>
        <v>8M</v>
      </c>
      <c r="C120" s="274"/>
      <c r="D120" s="486" t="s">
        <v>450</v>
      </c>
      <c r="E120" s="487"/>
      <c r="F120" s="487"/>
      <c r="G120" s="487"/>
      <c r="H120" s="487"/>
      <c r="I120" s="487"/>
      <c r="J120" s="487"/>
      <c r="K120" s="295"/>
    </row>
    <row r="121" spans="1:11" ht="34" x14ac:dyDescent="0.4">
      <c r="A121" s="268"/>
      <c r="B121" s="276" t="s">
        <v>429</v>
      </c>
      <c r="C121" s="268"/>
      <c r="D121" s="277" t="s">
        <v>430</v>
      </c>
      <c r="E121" s="277" t="s">
        <v>231</v>
      </c>
      <c r="F121" s="278" t="s">
        <v>431</v>
      </c>
      <c r="G121" s="278" t="s">
        <v>432</v>
      </c>
      <c r="H121" s="278" t="s">
        <v>433</v>
      </c>
      <c r="I121" s="278" t="s">
        <v>434</v>
      </c>
      <c r="J121" s="278" t="s">
        <v>435</v>
      </c>
      <c r="K121" s="295"/>
    </row>
    <row r="122" spans="1:11" ht="15.75" customHeight="1" x14ac:dyDescent="0.4">
      <c r="A122" s="268" t="s">
        <v>436</v>
      </c>
      <c r="B122" s="281">
        <v>2.4166666666666666E-2</v>
      </c>
      <c r="C122" s="268"/>
      <c r="D122" s="277" t="str">
        <f>D120</f>
        <v>8M</v>
      </c>
      <c r="E122" s="277" t="s">
        <v>437</v>
      </c>
      <c r="F122" s="281">
        <f t="shared" ref="F122:J133" si="14">$B122*F$1</f>
        <v>2.8999999999999998E-2</v>
      </c>
      <c r="G122" s="281">
        <f t="shared" si="14"/>
        <v>3.2625000000000001E-2</v>
      </c>
      <c r="H122" s="281">
        <f t="shared" si="14"/>
        <v>3.6249999999999998E-2</v>
      </c>
      <c r="I122" s="281">
        <f t="shared" si="14"/>
        <v>3.9874999999999994E-2</v>
      </c>
      <c r="J122" s="281">
        <f t="shared" si="14"/>
        <v>4.4708333333333336E-2</v>
      </c>
      <c r="K122" s="295"/>
    </row>
    <row r="123" spans="1:11" ht="15.75" customHeight="1" x14ac:dyDescent="0.4">
      <c r="A123" s="268" t="s">
        <v>438</v>
      </c>
      <c r="B123" s="281">
        <v>2.4524727690954602E-2</v>
      </c>
      <c r="C123" s="268"/>
      <c r="D123" s="277" t="str">
        <f t="shared" ref="D123:D133" si="15">D122</f>
        <v>8M</v>
      </c>
      <c r="E123" s="277" t="s">
        <v>438</v>
      </c>
      <c r="F123" s="281">
        <f t="shared" si="14"/>
        <v>2.9429673229145522E-2</v>
      </c>
      <c r="G123" s="281">
        <f t="shared" si="14"/>
        <v>3.3108382382788716E-2</v>
      </c>
      <c r="H123" s="281">
        <f t="shared" si="14"/>
        <v>3.6787091536431907E-2</v>
      </c>
      <c r="I123" s="281">
        <f t="shared" si="14"/>
        <v>4.0465800690075091E-2</v>
      </c>
      <c r="J123" s="281">
        <f t="shared" si="14"/>
        <v>4.5370746228266014E-2</v>
      </c>
      <c r="K123" s="295"/>
    </row>
    <row r="124" spans="1:11" ht="15.75" customHeight="1" x14ac:dyDescent="0.4">
      <c r="A124" s="268" t="s">
        <v>439</v>
      </c>
      <c r="B124" s="281">
        <v>2.5312301429359474E-2</v>
      </c>
      <c r="C124" s="268"/>
      <c r="D124" s="277" t="str">
        <f t="shared" si="15"/>
        <v>8M</v>
      </c>
      <c r="E124" s="277" t="s">
        <v>439</v>
      </c>
      <c r="F124" s="281">
        <f t="shared" si="14"/>
        <v>3.0374761715231367E-2</v>
      </c>
      <c r="G124" s="281">
        <f t="shared" si="14"/>
        <v>3.4171606929635293E-2</v>
      </c>
      <c r="H124" s="281">
        <f t="shared" si="14"/>
        <v>3.7968452144039211E-2</v>
      </c>
      <c r="I124" s="281">
        <f t="shared" si="14"/>
        <v>4.1765297358443129E-2</v>
      </c>
      <c r="J124" s="281">
        <f t="shared" si="14"/>
        <v>4.682775764431503E-2</v>
      </c>
      <c r="K124" s="295"/>
    </row>
    <row r="125" spans="1:11" ht="15.75" customHeight="1" x14ac:dyDescent="0.4">
      <c r="A125" s="268" t="s">
        <v>441</v>
      </c>
      <c r="B125" s="281">
        <v>2.6366704489249656E-2</v>
      </c>
      <c r="C125" s="268"/>
      <c r="D125" s="277" t="str">
        <f t="shared" si="15"/>
        <v>8M</v>
      </c>
      <c r="E125" s="277" t="s">
        <v>441</v>
      </c>
      <c r="F125" s="281">
        <f t="shared" si="14"/>
        <v>3.1640045387099587E-2</v>
      </c>
      <c r="G125" s="281">
        <f t="shared" si="14"/>
        <v>3.5595051060487035E-2</v>
      </c>
      <c r="H125" s="281">
        <f t="shared" si="14"/>
        <v>3.9550056733874482E-2</v>
      </c>
      <c r="I125" s="281">
        <f t="shared" si="14"/>
        <v>4.350506240726193E-2</v>
      </c>
      <c r="J125" s="281">
        <f t="shared" si="14"/>
        <v>4.8778403305111864E-2</v>
      </c>
      <c r="K125" s="295"/>
    </row>
    <row r="126" spans="1:11" ht="15.75" customHeight="1" x14ac:dyDescent="0.4">
      <c r="A126" s="268" t="s">
        <v>442</v>
      </c>
      <c r="B126" s="281">
        <v>2.751840886662112E-2</v>
      </c>
      <c r="C126" s="268"/>
      <c r="D126" s="277" t="str">
        <f t="shared" si="15"/>
        <v>8M</v>
      </c>
      <c r="E126" s="277" t="s">
        <v>442</v>
      </c>
      <c r="F126" s="281">
        <f t="shared" si="14"/>
        <v>3.3022090639945344E-2</v>
      </c>
      <c r="G126" s="281">
        <f t="shared" si="14"/>
        <v>3.7149851969938516E-2</v>
      </c>
      <c r="H126" s="281">
        <f t="shared" si="14"/>
        <v>4.1277613299931681E-2</v>
      </c>
      <c r="I126" s="281">
        <f t="shared" si="14"/>
        <v>4.5405374629924847E-2</v>
      </c>
      <c r="J126" s="281">
        <f t="shared" si="14"/>
        <v>5.0909056403249074E-2</v>
      </c>
      <c r="K126" s="295"/>
    </row>
    <row r="127" spans="1:11" ht="15.75" customHeight="1" x14ac:dyDescent="0.4">
      <c r="A127" s="268" t="s">
        <v>443</v>
      </c>
      <c r="B127" s="281">
        <v>2.8774637042681715E-2</v>
      </c>
      <c r="C127" s="268"/>
      <c r="D127" s="277" t="str">
        <f t="shared" si="15"/>
        <v>8M</v>
      </c>
      <c r="E127" s="277" t="s">
        <v>443</v>
      </c>
      <c r="F127" s="281">
        <f t="shared" si="14"/>
        <v>3.4529564451218055E-2</v>
      </c>
      <c r="G127" s="281">
        <f t="shared" si="14"/>
        <v>3.8845760007620314E-2</v>
      </c>
      <c r="H127" s="281">
        <f t="shared" si="14"/>
        <v>4.3161955564022574E-2</v>
      </c>
      <c r="I127" s="281">
        <f t="shared" si="14"/>
        <v>4.7478151120424826E-2</v>
      </c>
      <c r="J127" s="281">
        <f t="shared" si="14"/>
        <v>5.3233078528961177E-2</v>
      </c>
      <c r="K127" s="295"/>
    </row>
    <row r="128" spans="1:11" ht="15.75" customHeight="1" x14ac:dyDescent="0.4">
      <c r="A128" s="268" t="s">
        <v>192</v>
      </c>
      <c r="B128" s="281">
        <v>3.0151798710750674E-2</v>
      </c>
      <c r="C128" s="268"/>
      <c r="D128" s="277" t="str">
        <f t="shared" si="15"/>
        <v>8M</v>
      </c>
      <c r="E128" s="277" t="s">
        <v>192</v>
      </c>
      <c r="F128" s="281">
        <f t="shared" si="14"/>
        <v>3.6182158452900806E-2</v>
      </c>
      <c r="G128" s="281">
        <f t="shared" si="14"/>
        <v>4.0704928259513412E-2</v>
      </c>
      <c r="H128" s="281">
        <f t="shared" si="14"/>
        <v>4.5227698066126011E-2</v>
      </c>
      <c r="I128" s="281">
        <f t="shared" si="14"/>
        <v>4.975046787273861E-2</v>
      </c>
      <c r="J128" s="281">
        <f t="shared" si="14"/>
        <v>5.5780827614888749E-2</v>
      </c>
      <c r="K128" s="295"/>
    </row>
    <row r="129" spans="1:11" ht="15.75" customHeight="1" x14ac:dyDescent="0.4">
      <c r="A129" s="268" t="s">
        <v>193</v>
      </c>
      <c r="B129" s="281">
        <v>3.1667409212813726E-2</v>
      </c>
      <c r="C129" s="268"/>
      <c r="D129" s="277" t="str">
        <f t="shared" si="15"/>
        <v>8M</v>
      </c>
      <c r="E129" s="277" t="s">
        <v>193</v>
      </c>
      <c r="F129" s="281">
        <f t="shared" si="14"/>
        <v>3.8000891055376469E-2</v>
      </c>
      <c r="G129" s="281">
        <f t="shared" si="14"/>
        <v>4.2751002437298534E-2</v>
      </c>
      <c r="H129" s="281">
        <f t="shared" si="14"/>
        <v>4.7501113819220592E-2</v>
      </c>
      <c r="I129" s="281">
        <f t="shared" si="14"/>
        <v>5.2251225201142643E-2</v>
      </c>
      <c r="J129" s="281">
        <f t="shared" si="14"/>
        <v>5.8584707043705393E-2</v>
      </c>
      <c r="K129" s="295"/>
    </row>
    <row r="130" spans="1:11" ht="15.75" customHeight="1" x14ac:dyDescent="0.4">
      <c r="A130" s="268" t="s">
        <v>194</v>
      </c>
      <c r="B130" s="281">
        <v>3.3470910316427058E-2</v>
      </c>
      <c r="C130" s="268"/>
      <c r="D130" s="277" t="str">
        <f t="shared" si="15"/>
        <v>8M</v>
      </c>
      <c r="E130" s="277" t="s">
        <v>194</v>
      </c>
      <c r="F130" s="281">
        <f t="shared" si="14"/>
        <v>4.0165092379712469E-2</v>
      </c>
      <c r="G130" s="281">
        <f t="shared" si="14"/>
        <v>4.5185728927176531E-2</v>
      </c>
      <c r="H130" s="281">
        <f t="shared" si="14"/>
        <v>5.0206365474640587E-2</v>
      </c>
      <c r="I130" s="281">
        <f t="shared" si="14"/>
        <v>5.5227002022104642E-2</v>
      </c>
      <c r="J130" s="281">
        <f t="shared" si="14"/>
        <v>6.192118408539006E-2</v>
      </c>
      <c r="K130" s="295"/>
    </row>
    <row r="131" spans="1:11" ht="15.75" customHeight="1" x14ac:dyDescent="0.4">
      <c r="A131" s="268" t="s">
        <v>195</v>
      </c>
      <c r="B131" s="281">
        <v>3.6253625362536256E-2</v>
      </c>
      <c r="C131" s="268"/>
      <c r="D131" s="277" t="str">
        <f t="shared" si="15"/>
        <v>8M</v>
      </c>
      <c r="E131" s="277" t="s">
        <v>195</v>
      </c>
      <c r="F131" s="281">
        <f t="shared" si="14"/>
        <v>4.3504350435043505E-2</v>
      </c>
      <c r="G131" s="281">
        <f t="shared" si="14"/>
        <v>4.8942394239423946E-2</v>
      </c>
      <c r="H131" s="281">
        <f t="shared" si="14"/>
        <v>5.438043804380438E-2</v>
      </c>
      <c r="I131" s="281">
        <f t="shared" si="14"/>
        <v>5.9818481848184821E-2</v>
      </c>
      <c r="J131" s="281">
        <f t="shared" si="14"/>
        <v>6.706920692069207E-2</v>
      </c>
      <c r="K131" s="295"/>
    </row>
    <row r="132" spans="1:11" ht="15.75" customHeight="1" x14ac:dyDescent="0.4">
      <c r="A132" s="268" t="s">
        <v>196</v>
      </c>
      <c r="B132" s="281">
        <v>4.0681884497115794E-2</v>
      </c>
      <c r="C132" s="268"/>
      <c r="D132" s="277" t="str">
        <f t="shared" si="15"/>
        <v>8M</v>
      </c>
      <c r="E132" s="277" t="s">
        <v>196</v>
      </c>
      <c r="F132" s="281">
        <f t="shared" si="14"/>
        <v>4.8818261396538949E-2</v>
      </c>
      <c r="G132" s="281">
        <f t="shared" si="14"/>
        <v>5.4920544071106324E-2</v>
      </c>
      <c r="H132" s="281">
        <f t="shared" si="14"/>
        <v>6.1022826745673692E-2</v>
      </c>
      <c r="I132" s="281">
        <f t="shared" si="14"/>
        <v>6.7125109420241053E-2</v>
      </c>
      <c r="J132" s="281">
        <f t="shared" si="14"/>
        <v>7.5261486319664228E-2</v>
      </c>
      <c r="K132" s="295"/>
    </row>
    <row r="133" spans="1:11" ht="15.75" customHeight="1" x14ac:dyDescent="0.4">
      <c r="A133" s="268" t="s">
        <v>444</v>
      </c>
      <c r="B133" s="281">
        <v>4.7915510085388739E-2</v>
      </c>
      <c r="C133" s="268"/>
      <c r="D133" s="277" t="str">
        <f t="shared" si="15"/>
        <v>8M</v>
      </c>
      <c r="E133" s="277" t="s">
        <v>444</v>
      </c>
      <c r="F133" s="281">
        <f t="shared" si="14"/>
        <v>5.7498612102466484E-2</v>
      </c>
      <c r="G133" s="281">
        <f t="shared" si="14"/>
        <v>6.4685938615274802E-2</v>
      </c>
      <c r="H133" s="281">
        <f t="shared" si="14"/>
        <v>7.1873265128083105E-2</v>
      </c>
      <c r="I133" s="281">
        <f t="shared" si="14"/>
        <v>7.9060591640891409E-2</v>
      </c>
      <c r="J133" s="281">
        <f t="shared" si="14"/>
        <v>8.8643693657969175E-2</v>
      </c>
      <c r="K133" s="295"/>
    </row>
    <row r="134" spans="1:11" ht="15.75" customHeight="1" x14ac:dyDescent="0.4">
      <c r="A134" s="268"/>
      <c r="B134" s="291"/>
      <c r="C134" s="268"/>
      <c r="D134" s="269"/>
      <c r="E134" s="269"/>
      <c r="F134" s="291"/>
      <c r="G134" s="291"/>
      <c r="H134" s="291"/>
      <c r="I134" s="291"/>
      <c r="J134" s="291"/>
      <c r="K134" s="295"/>
    </row>
    <row r="135" spans="1:11" ht="15.75" customHeight="1" x14ac:dyDescent="0.4">
      <c r="A135" s="268"/>
      <c r="B135" s="291"/>
      <c r="C135" s="268"/>
      <c r="D135" s="269"/>
      <c r="E135" s="269"/>
      <c r="F135" s="291"/>
      <c r="G135" s="291"/>
      <c r="H135" s="291"/>
      <c r="I135" s="291"/>
      <c r="J135" s="291"/>
      <c r="K135" s="295"/>
    </row>
    <row r="136" spans="1:11" ht="15.75" customHeight="1" x14ac:dyDescent="0.4">
      <c r="A136" s="268"/>
      <c r="B136" s="291"/>
      <c r="C136" s="268"/>
      <c r="D136" s="269"/>
      <c r="E136" s="269"/>
      <c r="F136" s="291"/>
      <c r="G136" s="291"/>
      <c r="H136" s="291"/>
      <c r="I136" s="291"/>
      <c r="J136" s="291"/>
      <c r="K136" s="295"/>
    </row>
    <row r="137" spans="1:11" ht="15.75" customHeight="1" x14ac:dyDescent="0.4">
      <c r="A137" s="268"/>
      <c r="B137" s="291"/>
      <c r="C137" s="268"/>
      <c r="D137" s="269"/>
      <c r="E137" s="269"/>
      <c r="F137" s="291"/>
      <c r="G137" s="291"/>
      <c r="H137" s="291"/>
      <c r="I137" s="291"/>
      <c r="J137" s="291"/>
      <c r="K137" s="295"/>
    </row>
    <row r="138" spans="1:11" ht="15.75" customHeight="1" x14ac:dyDescent="0.4">
      <c r="A138" s="268"/>
      <c r="B138" s="291"/>
      <c r="C138" s="268"/>
      <c r="D138" s="269"/>
      <c r="E138" s="269"/>
      <c r="F138" s="291"/>
      <c r="G138" s="291"/>
      <c r="H138" s="291"/>
      <c r="I138" s="291"/>
      <c r="J138" s="291"/>
      <c r="K138" s="295"/>
    </row>
    <row r="139" spans="1:11" ht="15.75" customHeight="1" x14ac:dyDescent="0.4">
      <c r="A139" s="268"/>
      <c r="B139" s="291"/>
      <c r="C139" s="268"/>
      <c r="D139" s="269"/>
      <c r="E139" s="269"/>
      <c r="F139" s="291"/>
      <c r="G139" s="291"/>
      <c r="H139" s="291"/>
      <c r="I139" s="291"/>
      <c r="J139" s="291"/>
      <c r="K139" s="295"/>
    </row>
    <row r="140" spans="1:11" ht="15.75" customHeight="1" x14ac:dyDescent="0.4">
      <c r="A140" s="268"/>
      <c r="B140" s="291"/>
      <c r="C140" s="268"/>
      <c r="D140" s="269"/>
      <c r="E140" s="269"/>
      <c r="F140" s="291"/>
      <c r="G140" s="291"/>
      <c r="H140" s="291"/>
      <c r="I140" s="291"/>
      <c r="J140" s="291"/>
      <c r="K140" s="295"/>
    </row>
    <row r="141" spans="1:11" ht="15.75" customHeight="1" x14ac:dyDescent="0.4">
      <c r="A141" s="268"/>
      <c r="B141" s="291"/>
      <c r="C141" s="268"/>
      <c r="D141" s="269"/>
      <c r="E141" s="269"/>
      <c r="F141" s="291"/>
      <c r="G141" s="291"/>
      <c r="H141" s="291"/>
      <c r="I141" s="291"/>
      <c r="J141" s="291"/>
      <c r="K141" s="295"/>
    </row>
    <row r="142" spans="1:11" ht="15.75" customHeight="1" x14ac:dyDescent="0.4">
      <c r="A142" s="268"/>
      <c r="B142" s="291"/>
      <c r="C142" s="268"/>
      <c r="D142" s="269"/>
      <c r="E142" s="269"/>
      <c r="F142" s="291"/>
      <c r="G142" s="291"/>
      <c r="H142" s="291"/>
      <c r="I142" s="291"/>
      <c r="J142" s="291"/>
      <c r="K142" s="295"/>
    </row>
    <row r="143" spans="1:11" ht="15.75" customHeight="1" x14ac:dyDescent="0.4">
      <c r="A143" s="268"/>
      <c r="B143" s="291"/>
      <c r="C143" s="268"/>
      <c r="D143" s="269"/>
      <c r="E143" s="269"/>
      <c r="F143" s="291"/>
      <c r="G143" s="291"/>
      <c r="H143" s="291"/>
      <c r="I143" s="291"/>
      <c r="J143" s="291"/>
      <c r="K143" s="295"/>
    </row>
    <row r="144" spans="1:11" ht="15.75" customHeight="1" x14ac:dyDescent="0.4">
      <c r="A144" s="268"/>
      <c r="B144" s="291"/>
      <c r="C144" s="268"/>
      <c r="D144" s="269"/>
      <c r="E144" s="269"/>
      <c r="F144" s="291"/>
      <c r="G144" s="291"/>
      <c r="H144" s="291"/>
      <c r="I144" s="291"/>
      <c r="J144" s="291"/>
      <c r="K144" s="295"/>
    </row>
    <row r="145" spans="1:11" ht="15.75" customHeight="1" x14ac:dyDescent="0.4">
      <c r="A145" s="268"/>
      <c r="B145" s="291"/>
      <c r="C145" s="268"/>
      <c r="D145" s="269"/>
      <c r="E145" s="269"/>
      <c r="F145" s="291"/>
      <c r="G145" s="291"/>
      <c r="H145" s="291"/>
      <c r="I145" s="291"/>
      <c r="J145" s="291"/>
      <c r="K145" s="295"/>
    </row>
    <row r="146" spans="1:11" ht="15.75" customHeight="1" x14ac:dyDescent="0.4">
      <c r="A146" s="268"/>
      <c r="B146" s="269"/>
      <c r="C146" s="268"/>
      <c r="D146" s="268"/>
      <c r="E146" s="268"/>
      <c r="F146" s="268"/>
      <c r="G146" s="268"/>
      <c r="H146" s="268"/>
      <c r="I146" s="268"/>
      <c r="J146" s="269"/>
      <c r="K146" s="295"/>
    </row>
    <row r="147" spans="1:11" ht="15.75" customHeight="1" x14ac:dyDescent="0.4">
      <c r="A147" s="268"/>
      <c r="B147" s="273" t="str">
        <f>D147</f>
        <v>10M</v>
      </c>
      <c r="C147" s="274"/>
      <c r="D147" s="486" t="s">
        <v>451</v>
      </c>
      <c r="E147" s="487"/>
      <c r="F147" s="487"/>
      <c r="G147" s="487"/>
      <c r="H147" s="487"/>
      <c r="I147" s="487"/>
      <c r="J147" s="487"/>
      <c r="K147" s="295"/>
    </row>
    <row r="148" spans="1:11" ht="34" x14ac:dyDescent="0.4">
      <c r="A148" s="268"/>
      <c r="B148" s="276" t="s">
        <v>429</v>
      </c>
      <c r="C148" s="268"/>
      <c r="D148" s="277" t="s">
        <v>430</v>
      </c>
      <c r="E148" s="277" t="s">
        <v>231</v>
      </c>
      <c r="F148" s="278" t="s">
        <v>431</v>
      </c>
      <c r="G148" s="278" t="s">
        <v>432</v>
      </c>
      <c r="H148" s="278" t="s">
        <v>433</v>
      </c>
      <c r="I148" s="278" t="s">
        <v>434</v>
      </c>
      <c r="J148" s="278" t="s">
        <v>435</v>
      </c>
      <c r="K148" s="295"/>
    </row>
    <row r="149" spans="1:11" ht="15.75" customHeight="1" x14ac:dyDescent="0.4">
      <c r="A149" s="268" t="s">
        <v>436</v>
      </c>
      <c r="B149" s="281">
        <v>3.0601851851851852E-2</v>
      </c>
      <c r="C149" s="268"/>
      <c r="D149" s="277" t="str">
        <f>D147</f>
        <v>10M</v>
      </c>
      <c r="E149" s="277" t="s">
        <v>437</v>
      </c>
      <c r="F149" s="281">
        <f t="shared" ref="F149:J160" si="16">$B149*F$1</f>
        <v>3.6722222222222219E-2</v>
      </c>
      <c r="G149" s="281">
        <f t="shared" si="16"/>
        <v>4.1312500000000002E-2</v>
      </c>
      <c r="H149" s="281">
        <f t="shared" si="16"/>
        <v>4.5902777777777778E-2</v>
      </c>
      <c r="I149" s="281">
        <f t="shared" si="16"/>
        <v>5.0493055555555555E-2</v>
      </c>
      <c r="J149" s="281">
        <f t="shared" si="16"/>
        <v>5.6613425925925928E-2</v>
      </c>
      <c r="K149" s="295"/>
    </row>
    <row r="150" spans="1:11" ht="15.75" customHeight="1" x14ac:dyDescent="0.4">
      <c r="A150" s="268" t="s">
        <v>438</v>
      </c>
      <c r="B150" s="281">
        <v>3.0601851851851852E-2</v>
      </c>
      <c r="C150" s="268"/>
      <c r="D150" s="277" t="str">
        <f t="shared" ref="D150:D160" si="17">D149</f>
        <v>10M</v>
      </c>
      <c r="E150" s="277" t="s">
        <v>438</v>
      </c>
      <c r="F150" s="281">
        <f t="shared" si="16"/>
        <v>3.6722222222222219E-2</v>
      </c>
      <c r="G150" s="281">
        <f t="shared" si="16"/>
        <v>4.1312500000000002E-2</v>
      </c>
      <c r="H150" s="281">
        <f t="shared" si="16"/>
        <v>4.5902777777777778E-2</v>
      </c>
      <c r="I150" s="281">
        <f t="shared" si="16"/>
        <v>5.0493055555555555E-2</v>
      </c>
      <c r="J150" s="281">
        <f t="shared" si="16"/>
        <v>5.6613425925925928E-2</v>
      </c>
      <c r="K150" s="295"/>
    </row>
    <row r="151" spans="1:11" ht="15.75" customHeight="1" x14ac:dyDescent="0.4">
      <c r="A151" s="268" t="s">
        <v>439</v>
      </c>
      <c r="B151" s="281">
        <v>3.2488969267568675E-2</v>
      </c>
      <c r="C151" s="268"/>
      <c r="D151" s="277" t="str">
        <f t="shared" si="17"/>
        <v>10M</v>
      </c>
      <c r="E151" s="277" t="s">
        <v>439</v>
      </c>
      <c r="F151" s="281">
        <f t="shared" si="16"/>
        <v>3.8986763121082409E-2</v>
      </c>
      <c r="G151" s="281">
        <f t="shared" si="16"/>
        <v>4.3860108511217716E-2</v>
      </c>
      <c r="H151" s="281">
        <f t="shared" si="16"/>
        <v>4.8733453901353016E-2</v>
      </c>
      <c r="I151" s="281">
        <f t="shared" si="16"/>
        <v>5.3606799291488309E-2</v>
      </c>
      <c r="J151" s="281">
        <f t="shared" si="16"/>
        <v>6.010459314500205E-2</v>
      </c>
      <c r="K151" s="295"/>
    </row>
    <row r="152" spans="1:11" ht="15.75" customHeight="1" x14ac:dyDescent="0.4">
      <c r="A152" s="268" t="s">
        <v>440</v>
      </c>
      <c r="B152" s="281">
        <v>3.3842321854017754E-2</v>
      </c>
      <c r="C152" s="268"/>
      <c r="D152" s="277" t="str">
        <f t="shared" si="17"/>
        <v>10M</v>
      </c>
      <c r="E152" s="277" t="s">
        <v>441</v>
      </c>
      <c r="F152" s="281">
        <f t="shared" si="16"/>
        <v>4.0610786224821303E-2</v>
      </c>
      <c r="G152" s="281">
        <f t="shared" si="16"/>
        <v>4.5687134502923971E-2</v>
      </c>
      <c r="H152" s="281">
        <f t="shared" si="16"/>
        <v>5.0763482781026631E-2</v>
      </c>
      <c r="I152" s="281">
        <f t="shared" si="16"/>
        <v>5.5839831059129291E-2</v>
      </c>
      <c r="J152" s="281">
        <f t="shared" si="16"/>
        <v>6.2608295429932848E-2</v>
      </c>
      <c r="K152" s="295"/>
    </row>
    <row r="153" spans="1:11" ht="15.75" customHeight="1" x14ac:dyDescent="0.4">
      <c r="A153" s="268" t="s">
        <v>442</v>
      </c>
      <c r="B153" s="281">
        <v>3.5320563104666948E-2</v>
      </c>
      <c r="C153" s="268"/>
      <c r="D153" s="277" t="str">
        <f t="shared" si="17"/>
        <v>10M</v>
      </c>
      <c r="E153" s="277" t="s">
        <v>442</v>
      </c>
      <c r="F153" s="281">
        <f t="shared" si="16"/>
        <v>4.2384675725600333E-2</v>
      </c>
      <c r="G153" s="281">
        <f t="shared" si="16"/>
        <v>4.7682760191300383E-2</v>
      </c>
      <c r="H153" s="281">
        <f t="shared" si="16"/>
        <v>5.2980844657000425E-2</v>
      </c>
      <c r="I153" s="281">
        <f t="shared" si="16"/>
        <v>5.8278929122700461E-2</v>
      </c>
      <c r="J153" s="281">
        <f t="shared" si="16"/>
        <v>6.5343041743633853E-2</v>
      </c>
      <c r="K153" s="295"/>
    </row>
    <row r="154" spans="1:11" ht="15.75" customHeight="1" x14ac:dyDescent="0.4">
      <c r="A154" s="268" t="s">
        <v>443</v>
      </c>
      <c r="B154" s="281">
        <v>3.6932963254016758E-2</v>
      </c>
      <c r="C154" s="268"/>
      <c r="D154" s="277" t="str">
        <f t="shared" si="17"/>
        <v>10M</v>
      </c>
      <c r="E154" s="277" t="s">
        <v>443</v>
      </c>
      <c r="F154" s="281">
        <f t="shared" si="16"/>
        <v>4.4319555904820111E-2</v>
      </c>
      <c r="G154" s="281">
        <f t="shared" si="16"/>
        <v>4.9859500392922626E-2</v>
      </c>
      <c r="H154" s="281">
        <f t="shared" si="16"/>
        <v>5.5399444881025134E-2</v>
      </c>
      <c r="I154" s="281">
        <f t="shared" si="16"/>
        <v>6.0939389369127649E-2</v>
      </c>
      <c r="J154" s="281">
        <f t="shared" si="16"/>
        <v>6.8325982019931009E-2</v>
      </c>
      <c r="K154" s="295"/>
    </row>
    <row r="155" spans="1:11" ht="15.75" customHeight="1" x14ac:dyDescent="0.4">
      <c r="A155" s="268" t="s">
        <v>192</v>
      </c>
      <c r="B155" s="281">
        <v>3.8700584552112935E-2</v>
      </c>
      <c r="C155" s="268"/>
      <c r="D155" s="277" t="str">
        <f t="shared" si="17"/>
        <v>10M</v>
      </c>
      <c r="E155" s="277" t="s">
        <v>192</v>
      </c>
      <c r="F155" s="281">
        <f t="shared" si="16"/>
        <v>4.6440701462535518E-2</v>
      </c>
      <c r="G155" s="281">
        <f t="shared" si="16"/>
        <v>5.2245789145352467E-2</v>
      </c>
      <c r="H155" s="281">
        <f t="shared" si="16"/>
        <v>5.8050876828169402E-2</v>
      </c>
      <c r="I155" s="281">
        <f t="shared" si="16"/>
        <v>6.3855964510986338E-2</v>
      </c>
      <c r="J155" s="281">
        <f t="shared" si="16"/>
        <v>7.1596081421408928E-2</v>
      </c>
      <c r="K155" s="295"/>
    </row>
    <row r="156" spans="1:11" ht="15.75" customHeight="1" x14ac:dyDescent="0.4">
      <c r="A156" s="268" t="s">
        <v>193</v>
      </c>
      <c r="B156" s="281">
        <v>4.0645908376599989E-2</v>
      </c>
      <c r="C156" s="268"/>
      <c r="D156" s="277" t="str">
        <f t="shared" si="17"/>
        <v>10M</v>
      </c>
      <c r="E156" s="277" t="s">
        <v>193</v>
      </c>
      <c r="F156" s="281">
        <f t="shared" si="16"/>
        <v>4.8775090051919982E-2</v>
      </c>
      <c r="G156" s="281">
        <f t="shared" si="16"/>
        <v>5.4871976308409988E-2</v>
      </c>
      <c r="H156" s="281">
        <f t="shared" si="16"/>
        <v>6.0968862564899987E-2</v>
      </c>
      <c r="I156" s="281">
        <f t="shared" si="16"/>
        <v>6.7065748821389978E-2</v>
      </c>
      <c r="J156" s="281">
        <f t="shared" si="16"/>
        <v>7.5194930496709986E-2</v>
      </c>
      <c r="K156" s="295"/>
    </row>
    <row r="157" spans="1:11" ht="15.75" customHeight="1" x14ac:dyDescent="0.4">
      <c r="A157" s="268" t="s">
        <v>194</v>
      </c>
      <c r="B157" s="281">
        <v>4.2960746957866149E-2</v>
      </c>
      <c r="C157" s="268"/>
      <c r="D157" s="277" t="str">
        <f t="shared" si="17"/>
        <v>10M</v>
      </c>
      <c r="E157" s="277" t="s">
        <v>194</v>
      </c>
      <c r="F157" s="281">
        <f t="shared" si="16"/>
        <v>5.1552896349439374E-2</v>
      </c>
      <c r="G157" s="281">
        <f t="shared" si="16"/>
        <v>5.7997008393119304E-2</v>
      </c>
      <c r="H157" s="281">
        <f t="shared" si="16"/>
        <v>6.4441120436799226E-2</v>
      </c>
      <c r="I157" s="281">
        <f t="shared" si="16"/>
        <v>7.0885232480479135E-2</v>
      </c>
      <c r="J157" s="281">
        <f t="shared" si="16"/>
        <v>7.9477381872052374E-2</v>
      </c>
      <c r="K157" s="295"/>
    </row>
    <row r="158" spans="1:11" ht="15.75" customHeight="1" x14ac:dyDescent="0.4">
      <c r="A158" s="268" t="s">
        <v>195</v>
      </c>
      <c r="B158" s="281">
        <v>4.6532431020879859E-2</v>
      </c>
      <c r="C158" s="268"/>
      <c r="D158" s="277" t="str">
        <f t="shared" si="17"/>
        <v>10M</v>
      </c>
      <c r="E158" s="277" t="s">
        <v>195</v>
      </c>
      <c r="F158" s="281">
        <f t="shared" si="16"/>
        <v>5.583891722505583E-2</v>
      </c>
      <c r="G158" s="281">
        <f t="shared" si="16"/>
        <v>6.2818781878187818E-2</v>
      </c>
      <c r="H158" s="281">
        <f t="shared" si="16"/>
        <v>6.9798646531319786E-2</v>
      </c>
      <c r="I158" s="281">
        <f t="shared" si="16"/>
        <v>7.6778511184451767E-2</v>
      </c>
      <c r="J158" s="281">
        <f t="shared" si="16"/>
        <v>8.6084997388627738E-2</v>
      </c>
      <c r="K158" s="295"/>
    </row>
    <row r="159" spans="1:11" ht="15.75" customHeight="1" x14ac:dyDescent="0.4">
      <c r="A159" s="268" t="s">
        <v>196</v>
      </c>
      <c r="B159" s="281">
        <v>5.2216211902428311E-2</v>
      </c>
      <c r="C159" s="268"/>
      <c r="D159" s="277" t="str">
        <f t="shared" si="17"/>
        <v>10M</v>
      </c>
      <c r="E159" s="277" t="s">
        <v>196</v>
      </c>
      <c r="F159" s="281">
        <f t="shared" si="16"/>
        <v>6.2659454282913973E-2</v>
      </c>
      <c r="G159" s="281">
        <f t="shared" si="16"/>
        <v>7.049188606827822E-2</v>
      </c>
      <c r="H159" s="281">
        <f t="shared" si="16"/>
        <v>7.8324317853642467E-2</v>
      </c>
      <c r="I159" s="281">
        <f t="shared" si="16"/>
        <v>8.6156749639006713E-2</v>
      </c>
      <c r="J159" s="281">
        <f t="shared" si="16"/>
        <v>9.6599992019492376E-2</v>
      </c>
      <c r="K159" s="295"/>
    </row>
    <row r="160" spans="1:11" ht="15.75" customHeight="1" x14ac:dyDescent="0.4">
      <c r="A160" s="268" t="s">
        <v>444</v>
      </c>
      <c r="B160" s="281">
        <v>6.1500750492740328E-2</v>
      </c>
      <c r="C160" s="268"/>
      <c r="D160" s="277" t="str">
        <f t="shared" si="17"/>
        <v>10M</v>
      </c>
      <c r="E160" s="277" t="s">
        <v>444</v>
      </c>
      <c r="F160" s="281">
        <f t="shared" si="16"/>
        <v>7.3800900591288396E-2</v>
      </c>
      <c r="G160" s="281">
        <f t="shared" si="16"/>
        <v>8.3026013165199447E-2</v>
      </c>
      <c r="H160" s="281">
        <f t="shared" si="16"/>
        <v>9.2251125739110484E-2</v>
      </c>
      <c r="I160" s="281">
        <f t="shared" si="16"/>
        <v>0.10147623831302154</v>
      </c>
      <c r="J160" s="281">
        <f t="shared" si="16"/>
        <v>0.11377638841156962</v>
      </c>
      <c r="K160" s="295"/>
    </row>
    <row r="161" spans="1:11" ht="15.75" customHeight="1" x14ac:dyDescent="0.4">
      <c r="A161" s="268"/>
      <c r="B161" s="269"/>
      <c r="C161" s="268"/>
      <c r="D161" s="268"/>
      <c r="E161" s="268"/>
      <c r="F161" s="268"/>
      <c r="G161" s="268"/>
      <c r="H161" s="268"/>
      <c r="I161" s="268"/>
      <c r="J161" s="269"/>
      <c r="K161" s="295"/>
    </row>
    <row r="162" spans="1:11" ht="15.75" customHeight="1" x14ac:dyDescent="0.4">
      <c r="A162" s="268"/>
      <c r="B162" s="292" t="str">
        <f>D162</f>
        <v>½ Marathon</v>
      </c>
      <c r="C162" s="268"/>
      <c r="D162" s="490" t="s">
        <v>456</v>
      </c>
      <c r="E162" s="491"/>
      <c r="F162" s="491"/>
      <c r="G162" s="491"/>
      <c r="H162" s="491"/>
      <c r="I162" s="491"/>
      <c r="J162" s="491"/>
      <c r="K162" s="295"/>
    </row>
    <row r="163" spans="1:11" ht="34" x14ac:dyDescent="0.4">
      <c r="A163" s="268"/>
      <c r="B163" s="276" t="s">
        <v>429</v>
      </c>
      <c r="C163" s="268"/>
      <c r="D163" s="277" t="s">
        <v>430</v>
      </c>
      <c r="E163" s="277" t="s">
        <v>231</v>
      </c>
      <c r="F163" s="278" t="s">
        <v>431</v>
      </c>
      <c r="G163" s="278" t="s">
        <v>432</v>
      </c>
      <c r="H163" s="278" t="s">
        <v>433</v>
      </c>
      <c r="I163" s="278" t="s">
        <v>434</v>
      </c>
      <c r="J163" s="278" t="s">
        <v>435</v>
      </c>
      <c r="K163" s="295"/>
    </row>
    <row r="164" spans="1:11" ht="15.75" customHeight="1" x14ac:dyDescent="0.4">
      <c r="A164" s="268" t="s">
        <v>436</v>
      </c>
      <c r="B164" s="281">
        <v>3.9942129629629626E-2</v>
      </c>
      <c r="C164" s="268"/>
      <c r="D164" s="277" t="str">
        <f>D162</f>
        <v>½ Marathon</v>
      </c>
      <c r="E164" s="277" t="s">
        <v>437</v>
      </c>
      <c r="F164" s="281">
        <f t="shared" ref="F164:J175" si="18">$B164*F$1</f>
        <v>4.7930555555555553E-2</v>
      </c>
      <c r="G164" s="281">
        <f t="shared" si="18"/>
        <v>5.3921875000000001E-2</v>
      </c>
      <c r="H164" s="281">
        <f t="shared" si="18"/>
        <v>5.9913194444444443E-2</v>
      </c>
      <c r="I164" s="281">
        <f t="shared" si="18"/>
        <v>6.5904513888888877E-2</v>
      </c>
      <c r="J164" s="281">
        <f t="shared" si="18"/>
        <v>7.3892939814814818E-2</v>
      </c>
      <c r="K164" s="295"/>
    </row>
    <row r="165" spans="1:11" ht="15.75" customHeight="1" x14ac:dyDescent="0.4">
      <c r="A165" s="268" t="s">
        <v>438</v>
      </c>
      <c r="B165" s="281">
        <v>4.1949659845574618E-2</v>
      </c>
      <c r="C165" s="268"/>
      <c r="D165" s="277" t="str">
        <f t="shared" ref="D165:D175" si="19">D164</f>
        <v>½ Marathon</v>
      </c>
      <c r="E165" s="277" t="s">
        <v>438</v>
      </c>
      <c r="F165" s="281">
        <f t="shared" si="18"/>
        <v>5.0339591814689541E-2</v>
      </c>
      <c r="G165" s="281">
        <f t="shared" si="18"/>
        <v>5.6632040791525735E-2</v>
      </c>
      <c r="H165" s="281">
        <f t="shared" si="18"/>
        <v>6.292448976836193E-2</v>
      </c>
      <c r="I165" s="281">
        <f t="shared" si="18"/>
        <v>6.9216938745198117E-2</v>
      </c>
      <c r="J165" s="281">
        <f t="shared" si="18"/>
        <v>7.7606870714313048E-2</v>
      </c>
      <c r="K165" s="295"/>
    </row>
    <row r="166" spans="1:11" ht="15.75" customHeight="1" x14ac:dyDescent="0.4">
      <c r="A166" s="268" t="s">
        <v>439</v>
      </c>
      <c r="B166" s="281">
        <v>4.2465277777777775E-2</v>
      </c>
      <c r="C166" s="268"/>
      <c r="D166" s="277" t="str">
        <f t="shared" si="19"/>
        <v>½ Marathon</v>
      </c>
      <c r="E166" s="277" t="s">
        <v>439</v>
      </c>
      <c r="F166" s="281">
        <f t="shared" si="18"/>
        <v>5.0958333333333328E-2</v>
      </c>
      <c r="G166" s="281">
        <f t="shared" si="18"/>
        <v>5.7328125000000001E-2</v>
      </c>
      <c r="H166" s="281">
        <f t="shared" si="18"/>
        <v>6.369791666666666E-2</v>
      </c>
      <c r="I166" s="281">
        <f t="shared" si="18"/>
        <v>7.0067708333333326E-2</v>
      </c>
      <c r="J166" s="281">
        <f t="shared" si="18"/>
        <v>7.8560763888888885E-2</v>
      </c>
      <c r="K166" s="295"/>
    </row>
    <row r="167" spans="1:11" ht="15.75" customHeight="1" x14ac:dyDescent="0.4">
      <c r="A167" s="268" t="s">
        <v>440</v>
      </c>
      <c r="B167" s="281">
        <v>4.5150462962962962E-2</v>
      </c>
      <c r="C167" s="268"/>
      <c r="D167" s="277" t="str">
        <f t="shared" si="19"/>
        <v>½ Marathon</v>
      </c>
      <c r="E167" s="277" t="s">
        <v>441</v>
      </c>
      <c r="F167" s="281">
        <f t="shared" si="18"/>
        <v>5.4180555555555551E-2</v>
      </c>
      <c r="G167" s="281">
        <f t="shared" si="18"/>
        <v>6.0953125000000004E-2</v>
      </c>
      <c r="H167" s="281">
        <f t="shared" si="18"/>
        <v>6.7725694444444443E-2</v>
      </c>
      <c r="I167" s="281">
        <f t="shared" si="18"/>
        <v>7.4498263888888888E-2</v>
      </c>
      <c r="J167" s="281">
        <f t="shared" si="18"/>
        <v>8.3528356481481478E-2</v>
      </c>
      <c r="K167" s="295"/>
    </row>
    <row r="168" spans="1:11" ht="15.75" customHeight="1" x14ac:dyDescent="0.4">
      <c r="A168" s="268" t="s">
        <v>442</v>
      </c>
      <c r="B168" s="281">
        <v>4.6099537037037036E-2</v>
      </c>
      <c r="C168" s="268"/>
      <c r="D168" s="277" t="str">
        <f t="shared" si="19"/>
        <v>½ Marathon</v>
      </c>
      <c r="E168" s="277" t="s">
        <v>442</v>
      </c>
      <c r="F168" s="281">
        <f t="shared" si="18"/>
        <v>5.5319444444444442E-2</v>
      </c>
      <c r="G168" s="281">
        <f t="shared" si="18"/>
        <v>6.2234375000000001E-2</v>
      </c>
      <c r="H168" s="281">
        <f t="shared" si="18"/>
        <v>6.9149305555555554E-2</v>
      </c>
      <c r="I168" s="281">
        <f t="shared" si="18"/>
        <v>7.60642361111111E-2</v>
      </c>
      <c r="J168" s="281">
        <f t="shared" si="18"/>
        <v>8.5284143518518526E-2</v>
      </c>
      <c r="K168" s="295"/>
    </row>
    <row r="169" spans="1:11" ht="15.75" customHeight="1" x14ac:dyDescent="0.4">
      <c r="A169" s="268" t="s">
        <v>443</v>
      </c>
      <c r="B169" s="281">
        <v>4.8877314814814811E-2</v>
      </c>
      <c r="C169" s="268"/>
      <c r="D169" s="277" t="str">
        <f t="shared" si="19"/>
        <v>½ Marathon</v>
      </c>
      <c r="E169" s="277" t="s">
        <v>443</v>
      </c>
      <c r="F169" s="281">
        <f t="shared" si="18"/>
        <v>5.8652777777777769E-2</v>
      </c>
      <c r="G169" s="281">
        <f t="shared" si="18"/>
        <v>6.5984374999999998E-2</v>
      </c>
      <c r="H169" s="281">
        <f t="shared" si="18"/>
        <v>7.331597222222222E-2</v>
      </c>
      <c r="I169" s="281">
        <f t="shared" si="18"/>
        <v>8.0647569444444428E-2</v>
      </c>
      <c r="J169" s="281">
        <f t="shared" si="18"/>
        <v>9.04230324074074E-2</v>
      </c>
      <c r="K169" s="295"/>
    </row>
    <row r="170" spans="1:11" ht="15.75" customHeight="1" x14ac:dyDescent="0.4">
      <c r="A170" s="268" t="s">
        <v>192</v>
      </c>
      <c r="B170" s="281">
        <v>4.9664351851851855E-2</v>
      </c>
      <c r="C170" s="268"/>
      <c r="D170" s="277" t="str">
        <f t="shared" si="19"/>
        <v>½ Marathon</v>
      </c>
      <c r="E170" s="277" t="s">
        <v>192</v>
      </c>
      <c r="F170" s="281">
        <f t="shared" si="18"/>
        <v>5.9597222222222225E-2</v>
      </c>
      <c r="G170" s="281">
        <f t="shared" si="18"/>
        <v>6.7046875000000006E-2</v>
      </c>
      <c r="H170" s="281">
        <f t="shared" si="18"/>
        <v>7.449652777777778E-2</v>
      </c>
      <c r="I170" s="281">
        <f t="shared" si="18"/>
        <v>8.1946180555555553E-2</v>
      </c>
      <c r="J170" s="281">
        <f t="shared" si="18"/>
        <v>9.1879050925925937E-2</v>
      </c>
      <c r="K170" s="295"/>
    </row>
    <row r="171" spans="1:11" ht="15.75" customHeight="1" x14ac:dyDescent="0.4">
      <c r="A171" s="268" t="s">
        <v>193</v>
      </c>
      <c r="B171" s="281">
        <v>5.3067129629629638E-2</v>
      </c>
      <c r="C171" s="268"/>
      <c r="D171" s="277" t="str">
        <f t="shared" si="19"/>
        <v>½ Marathon</v>
      </c>
      <c r="E171" s="277" t="s">
        <v>193</v>
      </c>
      <c r="F171" s="281">
        <f t="shared" si="18"/>
        <v>6.368055555555556E-2</v>
      </c>
      <c r="G171" s="281">
        <f t="shared" si="18"/>
        <v>7.1640625000000013E-2</v>
      </c>
      <c r="H171" s="281">
        <f t="shared" si="18"/>
        <v>7.9600694444444453E-2</v>
      </c>
      <c r="I171" s="281">
        <f t="shared" si="18"/>
        <v>8.7560763888888893E-2</v>
      </c>
      <c r="J171" s="281">
        <f t="shared" si="18"/>
        <v>9.8174189814814836E-2</v>
      </c>
      <c r="K171" s="295"/>
    </row>
    <row r="172" spans="1:11" ht="15.75" customHeight="1" x14ac:dyDescent="0.4">
      <c r="A172" s="268" t="s">
        <v>194</v>
      </c>
      <c r="B172" s="281">
        <v>5.6527777777777781E-2</v>
      </c>
      <c r="C172" s="268"/>
      <c r="D172" s="277" t="str">
        <f t="shared" si="19"/>
        <v>½ Marathon</v>
      </c>
      <c r="E172" s="277" t="s">
        <v>194</v>
      </c>
      <c r="F172" s="281">
        <f t="shared" si="18"/>
        <v>6.7833333333333329E-2</v>
      </c>
      <c r="G172" s="281">
        <f t="shared" si="18"/>
        <v>7.6312500000000005E-2</v>
      </c>
      <c r="H172" s="281">
        <f t="shared" si="18"/>
        <v>8.4791666666666668E-2</v>
      </c>
      <c r="I172" s="281">
        <f t="shared" si="18"/>
        <v>9.3270833333333331E-2</v>
      </c>
      <c r="J172" s="281">
        <f t="shared" si="18"/>
        <v>0.1045763888888889</v>
      </c>
      <c r="K172" s="295"/>
    </row>
    <row r="173" spans="1:11" ht="15.75" customHeight="1" x14ac:dyDescent="0.4">
      <c r="A173" s="268" t="s">
        <v>195</v>
      </c>
      <c r="B173" s="281">
        <v>6.2106481481481485E-2</v>
      </c>
      <c r="C173" s="268"/>
      <c r="D173" s="277" t="str">
        <f t="shared" si="19"/>
        <v>½ Marathon</v>
      </c>
      <c r="E173" s="277" t="s">
        <v>195</v>
      </c>
      <c r="F173" s="281">
        <f t="shared" si="18"/>
        <v>7.4527777777777776E-2</v>
      </c>
      <c r="G173" s="281">
        <f t="shared" si="18"/>
        <v>8.3843750000000009E-2</v>
      </c>
      <c r="H173" s="281">
        <f t="shared" si="18"/>
        <v>9.3159722222222227E-2</v>
      </c>
      <c r="I173" s="281">
        <f t="shared" si="18"/>
        <v>0.10247569444444445</v>
      </c>
      <c r="J173" s="281">
        <f t="shared" si="18"/>
        <v>0.11489699074074075</v>
      </c>
      <c r="K173" s="295"/>
    </row>
    <row r="174" spans="1:11" ht="15.75" customHeight="1" x14ac:dyDescent="0.4">
      <c r="A174" s="268" t="s">
        <v>196</v>
      </c>
      <c r="B174" s="281">
        <v>6.8738425925925925E-2</v>
      </c>
      <c r="C174" s="268"/>
      <c r="D174" s="277" t="str">
        <f t="shared" si="19"/>
        <v>½ Marathon</v>
      </c>
      <c r="E174" s="277" t="s">
        <v>196</v>
      </c>
      <c r="F174" s="281">
        <f t="shared" si="18"/>
        <v>8.2486111111111107E-2</v>
      </c>
      <c r="G174" s="281">
        <f t="shared" si="18"/>
        <v>9.2796875000000001E-2</v>
      </c>
      <c r="H174" s="281">
        <f t="shared" si="18"/>
        <v>0.10310763888888888</v>
      </c>
      <c r="I174" s="281">
        <f t="shared" si="18"/>
        <v>0.11341840277777777</v>
      </c>
      <c r="J174" s="281">
        <f t="shared" si="18"/>
        <v>0.12716608796296297</v>
      </c>
      <c r="K174" s="295"/>
    </row>
    <row r="175" spans="1:11" ht="15.75" customHeight="1" x14ac:dyDescent="0.4">
      <c r="A175" s="268" t="s">
        <v>444</v>
      </c>
      <c r="B175" s="281">
        <v>7.6932870370370374E-2</v>
      </c>
      <c r="C175" s="268"/>
      <c r="D175" s="277" t="str">
        <f t="shared" si="19"/>
        <v>½ Marathon</v>
      </c>
      <c r="E175" s="277" t="s">
        <v>444</v>
      </c>
      <c r="F175" s="281">
        <f t="shared" si="18"/>
        <v>9.231944444444444E-2</v>
      </c>
      <c r="G175" s="281">
        <f t="shared" si="18"/>
        <v>0.10385937500000002</v>
      </c>
      <c r="H175" s="281">
        <f t="shared" si="18"/>
        <v>0.11539930555555555</v>
      </c>
      <c r="I175" s="281">
        <f t="shared" si="18"/>
        <v>0.1269392361111111</v>
      </c>
      <c r="J175" s="281">
        <f t="shared" si="18"/>
        <v>0.1423258101851852</v>
      </c>
      <c r="K175" s="295"/>
    </row>
    <row r="176" spans="1:11" ht="15.75" customHeight="1" x14ac:dyDescent="0.4">
      <c r="A176" s="268"/>
      <c r="B176" s="291"/>
      <c r="C176" s="268"/>
      <c r="D176" s="269"/>
      <c r="E176" s="269"/>
      <c r="F176" s="291"/>
      <c r="G176" s="291"/>
      <c r="H176" s="291"/>
      <c r="I176" s="291"/>
      <c r="J176" s="291"/>
      <c r="K176" s="295"/>
    </row>
    <row r="177" spans="1:11" ht="15.75" customHeight="1" x14ac:dyDescent="0.4">
      <c r="A177" s="268"/>
      <c r="B177" s="291"/>
      <c r="C177" s="268"/>
      <c r="D177" s="269"/>
      <c r="E177" s="269"/>
      <c r="F177" s="291"/>
      <c r="G177" s="291"/>
      <c r="H177" s="291"/>
      <c r="I177" s="291"/>
      <c r="J177" s="291"/>
      <c r="K177" s="295"/>
    </row>
    <row r="178" spans="1:11" ht="15.75" customHeight="1" x14ac:dyDescent="0.4">
      <c r="A178" s="268"/>
      <c r="B178" s="291"/>
      <c r="C178" s="268"/>
      <c r="D178" s="269"/>
      <c r="E178" s="269"/>
      <c r="F178" s="291"/>
      <c r="G178" s="291"/>
      <c r="H178" s="291"/>
      <c r="I178" s="291"/>
      <c r="J178" s="291"/>
      <c r="K178" s="295"/>
    </row>
    <row r="179" spans="1:11" ht="15.75" customHeight="1" x14ac:dyDescent="0.4">
      <c r="A179" s="268"/>
      <c r="B179" s="291"/>
      <c r="C179" s="268"/>
      <c r="D179" s="269"/>
      <c r="E179" s="269"/>
      <c r="F179" s="291"/>
      <c r="G179" s="291"/>
      <c r="H179" s="291"/>
      <c r="I179" s="291"/>
      <c r="J179" s="291"/>
      <c r="K179" s="295"/>
    </row>
    <row r="180" spans="1:11" ht="15.75" customHeight="1" x14ac:dyDescent="0.4">
      <c r="A180" s="268"/>
      <c r="B180" s="291"/>
      <c r="C180" s="268"/>
      <c r="D180" s="269"/>
      <c r="E180" s="269"/>
      <c r="F180" s="291"/>
      <c r="G180" s="291"/>
      <c r="H180" s="291"/>
      <c r="I180" s="291"/>
      <c r="J180" s="291"/>
      <c r="K180" s="295"/>
    </row>
    <row r="181" spans="1:11" ht="15.75" customHeight="1" x14ac:dyDescent="0.4">
      <c r="A181" s="268"/>
      <c r="B181" s="291"/>
      <c r="C181" s="268"/>
      <c r="D181" s="269"/>
      <c r="E181" s="269"/>
      <c r="F181" s="291"/>
      <c r="G181" s="291"/>
      <c r="H181" s="291"/>
      <c r="I181" s="291"/>
      <c r="J181" s="291"/>
      <c r="K181" s="295"/>
    </row>
    <row r="182" spans="1:11" ht="15.75" customHeight="1" x14ac:dyDescent="0.4">
      <c r="A182" s="268"/>
      <c r="B182" s="291"/>
      <c r="C182" s="268"/>
      <c r="D182" s="269"/>
      <c r="E182" s="269"/>
      <c r="F182" s="291"/>
      <c r="G182" s="291"/>
      <c r="H182" s="291"/>
      <c r="I182" s="291"/>
      <c r="J182" s="291"/>
      <c r="K182" s="295"/>
    </row>
    <row r="183" spans="1:11" ht="15.75" customHeight="1" x14ac:dyDescent="0.4">
      <c r="A183" s="268"/>
      <c r="B183" s="291"/>
      <c r="C183" s="268"/>
      <c r="D183" s="269"/>
      <c r="E183" s="269"/>
      <c r="F183" s="291"/>
      <c r="G183" s="291"/>
      <c r="H183" s="291"/>
      <c r="I183" s="291"/>
      <c r="J183" s="291"/>
      <c r="K183" s="295"/>
    </row>
    <row r="184" spans="1:11" ht="15.75" customHeight="1" x14ac:dyDescent="0.4">
      <c r="A184" s="268"/>
      <c r="B184" s="291"/>
      <c r="C184" s="268"/>
      <c r="D184" s="269"/>
      <c r="E184" s="269"/>
      <c r="F184" s="291"/>
      <c r="G184" s="291"/>
      <c r="H184" s="291"/>
      <c r="I184" s="291"/>
      <c r="J184" s="291"/>
      <c r="K184" s="295"/>
    </row>
    <row r="185" spans="1:11" ht="15.75" customHeight="1" x14ac:dyDescent="0.4">
      <c r="A185" s="268"/>
      <c r="B185" s="291"/>
      <c r="C185" s="268"/>
      <c r="D185" s="269"/>
      <c r="E185" s="269"/>
      <c r="F185" s="291"/>
      <c r="G185" s="291"/>
      <c r="H185" s="291"/>
      <c r="I185" s="291"/>
      <c r="J185" s="291"/>
      <c r="K185" s="295"/>
    </row>
    <row r="186" spans="1:11" ht="15.75" customHeight="1" x14ac:dyDescent="0.4">
      <c r="A186" s="268"/>
      <c r="B186" s="291"/>
      <c r="C186" s="268"/>
      <c r="D186" s="269"/>
      <c r="E186" s="269"/>
      <c r="F186" s="291"/>
      <c r="G186" s="291"/>
      <c r="H186" s="291"/>
      <c r="I186" s="291"/>
      <c r="J186" s="291"/>
      <c r="K186" s="295"/>
    </row>
    <row r="187" spans="1:11" ht="15.75" customHeight="1" x14ac:dyDescent="0.4">
      <c r="A187" s="268"/>
      <c r="B187" s="291"/>
      <c r="C187" s="268"/>
      <c r="D187" s="269"/>
      <c r="E187" s="269"/>
      <c r="F187" s="291"/>
      <c r="G187" s="291"/>
      <c r="H187" s="291"/>
      <c r="I187" s="291"/>
      <c r="J187" s="291"/>
      <c r="K187" s="295"/>
    </row>
    <row r="188" spans="1:11" ht="15.75" customHeight="1" x14ac:dyDescent="0.4">
      <c r="A188" s="268"/>
      <c r="B188" s="269"/>
      <c r="C188" s="268"/>
      <c r="D188" s="268"/>
      <c r="E188" s="268"/>
      <c r="F188" s="268"/>
      <c r="G188" s="268"/>
      <c r="H188" s="268"/>
      <c r="I188" s="268"/>
      <c r="J188" s="269"/>
      <c r="K188" s="295"/>
    </row>
    <row r="189" spans="1:11" ht="15.75" customHeight="1" x14ac:dyDescent="0.4">
      <c r="A189" s="268"/>
      <c r="B189" s="273" t="str">
        <f>D189</f>
        <v>20M</v>
      </c>
      <c r="C189" s="274"/>
      <c r="D189" s="486" t="s">
        <v>453</v>
      </c>
      <c r="E189" s="487"/>
      <c r="F189" s="487"/>
      <c r="G189" s="487"/>
      <c r="H189" s="487"/>
      <c r="I189" s="487"/>
      <c r="J189" s="487"/>
      <c r="K189" s="295"/>
    </row>
    <row r="190" spans="1:11" ht="34" x14ac:dyDescent="0.4">
      <c r="A190" s="268"/>
      <c r="B190" s="276" t="s">
        <v>429</v>
      </c>
      <c r="C190" s="268"/>
      <c r="D190" s="277" t="s">
        <v>430</v>
      </c>
      <c r="E190" s="277" t="s">
        <v>231</v>
      </c>
      <c r="F190" s="278" t="s">
        <v>431</v>
      </c>
      <c r="G190" s="278" t="s">
        <v>432</v>
      </c>
      <c r="H190" s="278" t="s">
        <v>433</v>
      </c>
      <c r="I190" s="278" t="s">
        <v>434</v>
      </c>
      <c r="J190" s="278" t="s">
        <v>435</v>
      </c>
      <c r="K190" s="295"/>
    </row>
    <row r="191" spans="1:11" ht="15.75" customHeight="1" x14ac:dyDescent="0.4">
      <c r="A191" s="268" t="s">
        <v>436</v>
      </c>
      <c r="B191" s="281">
        <v>6.9594907407407411E-2</v>
      </c>
      <c r="C191" s="268"/>
      <c r="D191" s="277" t="str">
        <f>D189</f>
        <v>20M</v>
      </c>
      <c r="E191" s="277" t="s">
        <v>437</v>
      </c>
      <c r="F191" s="281">
        <f t="shared" ref="F191:J202" si="20">$B191*F$1</f>
        <v>8.3513888888888888E-2</v>
      </c>
      <c r="G191" s="281">
        <f t="shared" si="20"/>
        <v>9.3953125000000012E-2</v>
      </c>
      <c r="H191" s="281">
        <f t="shared" si="20"/>
        <v>0.10439236111111111</v>
      </c>
      <c r="I191" s="281">
        <f t="shared" si="20"/>
        <v>0.11483159722222222</v>
      </c>
      <c r="J191" s="281">
        <f t="shared" si="20"/>
        <v>0.12875057870370371</v>
      </c>
      <c r="K191" s="295"/>
    </row>
    <row r="192" spans="1:11" ht="15.75" customHeight="1" x14ac:dyDescent="0.4">
      <c r="A192" s="268" t="s">
        <v>438</v>
      </c>
      <c r="B192" s="281">
        <v>7.0478710436278347E-2</v>
      </c>
      <c r="C192" s="268"/>
      <c r="D192" s="277" t="str">
        <f t="shared" ref="D192:D202" si="21">D191</f>
        <v>20M</v>
      </c>
      <c r="E192" s="277" t="s">
        <v>438</v>
      </c>
      <c r="F192" s="281">
        <f t="shared" si="20"/>
        <v>8.4574452523534016E-2</v>
      </c>
      <c r="G192" s="281">
        <f t="shared" si="20"/>
        <v>9.5146259088975768E-2</v>
      </c>
      <c r="H192" s="281">
        <f t="shared" si="20"/>
        <v>0.10571806565441752</v>
      </c>
      <c r="I192" s="281">
        <f t="shared" si="20"/>
        <v>0.11628987221985927</v>
      </c>
      <c r="J192" s="281">
        <f t="shared" si="20"/>
        <v>0.13038561430711496</v>
      </c>
      <c r="K192" s="295"/>
    </row>
    <row r="193" spans="1:11" ht="15.75" customHeight="1" x14ac:dyDescent="0.4">
      <c r="A193" s="268" t="s">
        <v>439</v>
      </c>
      <c r="B193" s="281">
        <v>7.2644524547929495E-2</v>
      </c>
      <c r="C193" s="268"/>
      <c r="D193" s="277" t="str">
        <f t="shared" si="21"/>
        <v>20M</v>
      </c>
      <c r="E193" s="277" t="s">
        <v>439</v>
      </c>
      <c r="F193" s="281">
        <f t="shared" si="20"/>
        <v>8.7173429457515397E-2</v>
      </c>
      <c r="G193" s="281">
        <f t="shared" si="20"/>
        <v>9.807010813970482E-2</v>
      </c>
      <c r="H193" s="281">
        <f t="shared" si="20"/>
        <v>0.10896678682189424</v>
      </c>
      <c r="I193" s="281">
        <f t="shared" si="20"/>
        <v>0.11986346550408367</v>
      </c>
      <c r="J193" s="281">
        <f t="shared" si="20"/>
        <v>0.13439237041366958</v>
      </c>
      <c r="K193" s="295"/>
    </row>
    <row r="194" spans="1:11" ht="15.75" customHeight="1" x14ac:dyDescent="0.4">
      <c r="A194" s="268" t="s">
        <v>440</v>
      </c>
      <c r="B194" s="281">
        <v>7.5689419462530355E-2</v>
      </c>
      <c r="C194" s="268"/>
      <c r="D194" s="277" t="str">
        <f t="shared" si="21"/>
        <v>20M</v>
      </c>
      <c r="E194" s="277" t="s">
        <v>441</v>
      </c>
      <c r="F194" s="281">
        <f t="shared" si="20"/>
        <v>9.0827303355036429E-2</v>
      </c>
      <c r="G194" s="281">
        <f t="shared" si="20"/>
        <v>0.10218071627441598</v>
      </c>
      <c r="H194" s="281">
        <f t="shared" si="20"/>
        <v>0.11353412919379553</v>
      </c>
      <c r="I194" s="281">
        <f t="shared" si="20"/>
        <v>0.12488754211317508</v>
      </c>
      <c r="J194" s="281">
        <f t="shared" si="20"/>
        <v>0.14002542600568116</v>
      </c>
      <c r="K194" s="295"/>
    </row>
    <row r="195" spans="1:11" ht="15.75" customHeight="1" x14ac:dyDescent="0.4">
      <c r="A195" s="268" t="s">
        <v>442</v>
      </c>
      <c r="B195" s="281">
        <v>7.9033032100896461E-2</v>
      </c>
      <c r="C195" s="268"/>
      <c r="D195" s="277" t="str">
        <f t="shared" si="21"/>
        <v>20M</v>
      </c>
      <c r="E195" s="277" t="s">
        <v>442</v>
      </c>
      <c r="F195" s="281">
        <f t="shared" si="20"/>
        <v>9.4839638521075756E-2</v>
      </c>
      <c r="G195" s="281">
        <f t="shared" si="20"/>
        <v>0.10669459333621023</v>
      </c>
      <c r="H195" s="281">
        <f t="shared" si="20"/>
        <v>0.11854954815134469</v>
      </c>
      <c r="I195" s="281">
        <f t="shared" si="20"/>
        <v>0.13040450296647915</v>
      </c>
      <c r="J195" s="281">
        <f t="shared" si="20"/>
        <v>0.14621110938665846</v>
      </c>
      <c r="K195" s="295"/>
    </row>
    <row r="196" spans="1:11" ht="15.75" customHeight="1" x14ac:dyDescent="0.4">
      <c r="A196" s="268" t="s">
        <v>443</v>
      </c>
      <c r="B196" s="281">
        <v>8.2685708829255078E-2</v>
      </c>
      <c r="C196" s="268"/>
      <c r="D196" s="277" t="str">
        <f t="shared" si="21"/>
        <v>20M</v>
      </c>
      <c r="E196" s="277" t="s">
        <v>443</v>
      </c>
      <c r="F196" s="281">
        <f t="shared" si="20"/>
        <v>9.9222850595106091E-2</v>
      </c>
      <c r="G196" s="281">
        <f t="shared" si="20"/>
        <v>0.11162570691949436</v>
      </c>
      <c r="H196" s="281">
        <f t="shared" si="20"/>
        <v>0.12402856324388262</v>
      </c>
      <c r="I196" s="281">
        <f t="shared" si="20"/>
        <v>0.13643141956827087</v>
      </c>
      <c r="J196" s="281">
        <f t="shared" si="20"/>
        <v>0.1529685613341219</v>
      </c>
      <c r="K196" s="295"/>
    </row>
    <row r="197" spans="1:11" ht="15.75" customHeight="1" x14ac:dyDescent="0.4">
      <c r="A197" s="268" t="s">
        <v>192</v>
      </c>
      <c r="B197" s="281">
        <v>8.669237824485837E-2</v>
      </c>
      <c r="C197" s="268"/>
      <c r="D197" s="277" t="str">
        <f t="shared" si="21"/>
        <v>20M</v>
      </c>
      <c r="E197" s="277" t="s">
        <v>192</v>
      </c>
      <c r="F197" s="281">
        <f t="shared" si="20"/>
        <v>0.10403085389383004</v>
      </c>
      <c r="G197" s="281">
        <f t="shared" si="20"/>
        <v>0.11703471063055881</v>
      </c>
      <c r="H197" s="281">
        <f t="shared" si="20"/>
        <v>0.13003856736728756</v>
      </c>
      <c r="I197" s="281">
        <f t="shared" si="20"/>
        <v>0.1430424241040163</v>
      </c>
      <c r="J197" s="281">
        <f t="shared" si="20"/>
        <v>0.160380899752988</v>
      </c>
      <c r="K197" s="295"/>
    </row>
    <row r="198" spans="1:11" ht="15.75" customHeight="1" x14ac:dyDescent="0.4">
      <c r="A198" s="268" t="s">
        <v>193</v>
      </c>
      <c r="B198" s="281">
        <v>9.1107120761647661E-2</v>
      </c>
      <c r="C198" s="268"/>
      <c r="D198" s="277" t="str">
        <f t="shared" si="21"/>
        <v>20M</v>
      </c>
      <c r="E198" s="277" t="s">
        <v>193</v>
      </c>
      <c r="F198" s="281">
        <f t="shared" si="20"/>
        <v>0.10932854491397719</v>
      </c>
      <c r="G198" s="281">
        <f t="shared" si="20"/>
        <v>0.12299461302822436</v>
      </c>
      <c r="H198" s="281">
        <f t="shared" si="20"/>
        <v>0.13666068114247149</v>
      </c>
      <c r="I198" s="281">
        <f t="shared" si="20"/>
        <v>0.15032674925671863</v>
      </c>
      <c r="J198" s="281">
        <f t="shared" si="20"/>
        <v>0.16854817340904818</v>
      </c>
      <c r="K198" s="295"/>
    </row>
    <row r="199" spans="1:11" ht="15.75" customHeight="1" x14ac:dyDescent="0.4">
      <c r="A199" s="268" t="s">
        <v>194</v>
      </c>
      <c r="B199" s="281">
        <v>9.6277159349538524E-2</v>
      </c>
      <c r="C199" s="268"/>
      <c r="D199" s="277" t="str">
        <f t="shared" si="21"/>
        <v>20M</v>
      </c>
      <c r="E199" s="277" t="s">
        <v>194</v>
      </c>
      <c r="F199" s="281">
        <f t="shared" si="20"/>
        <v>0.11553259121944623</v>
      </c>
      <c r="G199" s="281">
        <f t="shared" si="20"/>
        <v>0.12997416512187701</v>
      </c>
      <c r="H199" s="281">
        <f t="shared" si="20"/>
        <v>0.14441573902430779</v>
      </c>
      <c r="I199" s="281">
        <f t="shared" si="20"/>
        <v>0.15885731292673855</v>
      </c>
      <c r="J199" s="281">
        <f t="shared" si="20"/>
        <v>0.17811274479664627</v>
      </c>
      <c r="K199" s="295"/>
    </row>
    <row r="200" spans="1:11" ht="15.75" customHeight="1" x14ac:dyDescent="0.4">
      <c r="A200" s="268" t="s">
        <v>195</v>
      </c>
      <c r="B200" s="281">
        <v>0.1041465751936541</v>
      </c>
      <c r="C200" s="268"/>
      <c r="D200" s="277" t="str">
        <f t="shared" si="21"/>
        <v>20M</v>
      </c>
      <c r="E200" s="277" t="s">
        <v>195</v>
      </c>
      <c r="F200" s="281">
        <f t="shared" si="20"/>
        <v>0.12497589023238491</v>
      </c>
      <c r="G200" s="281">
        <f t="shared" si="20"/>
        <v>0.14059787651143305</v>
      </c>
      <c r="H200" s="281">
        <f t="shared" si="20"/>
        <v>0.15621986279048114</v>
      </c>
      <c r="I200" s="281">
        <f t="shared" si="20"/>
        <v>0.17184184906952926</v>
      </c>
      <c r="J200" s="281">
        <f t="shared" si="20"/>
        <v>0.1926711641082601</v>
      </c>
      <c r="K200" s="295"/>
    </row>
    <row r="201" spans="1:11" ht="15.75" customHeight="1" x14ac:dyDescent="0.4">
      <c r="A201" s="268" t="s">
        <v>196</v>
      </c>
      <c r="B201" s="281">
        <v>0.11675822468779554</v>
      </c>
      <c r="C201" s="268"/>
      <c r="D201" s="277" t="str">
        <f t="shared" si="21"/>
        <v>20M</v>
      </c>
      <c r="E201" s="277" t="s">
        <v>196</v>
      </c>
      <c r="F201" s="281">
        <f t="shared" si="20"/>
        <v>0.14010986962535463</v>
      </c>
      <c r="G201" s="281">
        <f t="shared" si="20"/>
        <v>0.15762360332852399</v>
      </c>
      <c r="H201" s="281">
        <f t="shared" si="20"/>
        <v>0.17513733703169332</v>
      </c>
      <c r="I201" s="281">
        <f t="shared" si="20"/>
        <v>0.19265107073486262</v>
      </c>
      <c r="J201" s="281">
        <f t="shared" si="20"/>
        <v>0.21600271567242174</v>
      </c>
      <c r="K201" s="295"/>
    </row>
    <row r="202" spans="1:11" ht="15.75" customHeight="1" x14ac:dyDescent="0.4">
      <c r="A202" s="268" t="s">
        <v>444</v>
      </c>
      <c r="B202" s="281">
        <v>0.13741984718309655</v>
      </c>
      <c r="C202" s="268"/>
      <c r="D202" s="277" t="str">
        <f t="shared" si="21"/>
        <v>20M</v>
      </c>
      <c r="E202" s="277" t="s">
        <v>444</v>
      </c>
      <c r="F202" s="281">
        <f t="shared" si="20"/>
        <v>0.16490381661971584</v>
      </c>
      <c r="G202" s="281">
        <f t="shared" si="20"/>
        <v>0.18551679369718035</v>
      </c>
      <c r="H202" s="281">
        <f t="shared" si="20"/>
        <v>0.20612977077464484</v>
      </c>
      <c r="I202" s="281">
        <f t="shared" si="20"/>
        <v>0.22674274785210929</v>
      </c>
      <c r="J202" s="281">
        <f t="shared" si="20"/>
        <v>0.25422671728872864</v>
      </c>
      <c r="K202" s="295"/>
    </row>
    <row r="203" spans="1:11" ht="15.75" customHeight="1" x14ac:dyDescent="0.4">
      <c r="A203" s="268"/>
      <c r="B203" s="269"/>
      <c r="C203" s="268"/>
      <c r="D203" s="268"/>
      <c r="E203" s="268"/>
      <c r="F203" s="268"/>
      <c r="G203" s="268"/>
      <c r="H203" s="268"/>
      <c r="I203" s="268"/>
      <c r="J203" s="269"/>
      <c r="K203" s="295"/>
    </row>
    <row r="204" spans="1:11" ht="15.75" customHeight="1" x14ac:dyDescent="0.4">
      <c r="A204" s="268"/>
      <c r="B204" s="273" t="str">
        <f>D204</f>
        <v>Marathon</v>
      </c>
      <c r="C204" s="274"/>
      <c r="D204" s="486" t="s">
        <v>454</v>
      </c>
      <c r="E204" s="487"/>
      <c r="F204" s="487"/>
      <c r="G204" s="487"/>
      <c r="H204" s="487"/>
      <c r="I204" s="487"/>
      <c r="J204" s="487"/>
      <c r="K204" s="295"/>
    </row>
    <row r="205" spans="1:11" ht="34" x14ac:dyDescent="0.4">
      <c r="A205" s="268"/>
      <c r="B205" s="276" t="s">
        <v>429</v>
      </c>
      <c r="C205" s="268"/>
      <c r="D205" s="277" t="s">
        <v>430</v>
      </c>
      <c r="E205" s="277" t="s">
        <v>231</v>
      </c>
      <c r="F205" s="278" t="s">
        <v>431</v>
      </c>
      <c r="G205" s="278" t="s">
        <v>432</v>
      </c>
      <c r="H205" s="278" t="s">
        <v>433</v>
      </c>
      <c r="I205" s="278" t="s">
        <v>434</v>
      </c>
      <c r="J205" s="278" t="s">
        <v>435</v>
      </c>
      <c r="K205" s="295"/>
    </row>
    <row r="206" spans="1:11" ht="15.75" customHeight="1" x14ac:dyDescent="0.4">
      <c r="A206" s="268" t="s">
        <v>436</v>
      </c>
      <c r="B206" s="281">
        <v>8.3738425925925938E-2</v>
      </c>
      <c r="C206" s="268"/>
      <c r="D206" s="277" t="str">
        <f>D204</f>
        <v>Marathon</v>
      </c>
      <c r="E206" s="277" t="s">
        <v>437</v>
      </c>
      <c r="F206" s="281">
        <f t="shared" ref="F206:J217" si="22">$B206*F$1</f>
        <v>0.10048611111111112</v>
      </c>
      <c r="G206" s="281">
        <f t="shared" si="22"/>
        <v>0.11304687500000002</v>
      </c>
      <c r="H206" s="281">
        <f t="shared" si="22"/>
        <v>0.1256076388888889</v>
      </c>
      <c r="I206" s="281">
        <f t="shared" si="22"/>
        <v>0.13816840277777778</v>
      </c>
      <c r="J206" s="281">
        <f t="shared" si="22"/>
        <v>0.15491608796296299</v>
      </c>
      <c r="K206" s="295"/>
    </row>
    <row r="207" spans="1:11" ht="15.75" customHeight="1" x14ac:dyDescent="0.4">
      <c r="A207" s="268" t="s">
        <v>438</v>
      </c>
      <c r="B207" s="281">
        <v>8.5520833333333338E-2</v>
      </c>
      <c r="C207" s="268"/>
      <c r="D207" s="277" t="str">
        <f t="shared" ref="D207:D217" si="23">D206</f>
        <v>Marathon</v>
      </c>
      <c r="E207" s="277" t="s">
        <v>438</v>
      </c>
      <c r="F207" s="281">
        <f t="shared" si="22"/>
        <v>0.10262500000000001</v>
      </c>
      <c r="G207" s="281">
        <f t="shared" si="22"/>
        <v>0.11545312500000002</v>
      </c>
      <c r="H207" s="281">
        <f t="shared" si="22"/>
        <v>0.12828125000000001</v>
      </c>
      <c r="I207" s="281">
        <f t="shared" si="22"/>
        <v>0.14110937500000001</v>
      </c>
      <c r="J207" s="281">
        <f t="shared" si="22"/>
        <v>0.15821354166666668</v>
      </c>
      <c r="K207" s="295"/>
    </row>
    <row r="208" spans="1:11" ht="15.75" customHeight="1" x14ac:dyDescent="0.4">
      <c r="A208" s="268" t="s">
        <v>439</v>
      </c>
      <c r="B208" s="281">
        <v>8.6921296296296302E-2</v>
      </c>
      <c r="C208" s="268"/>
      <c r="D208" s="277" t="str">
        <f t="shared" si="23"/>
        <v>Marathon</v>
      </c>
      <c r="E208" s="277" t="s">
        <v>439</v>
      </c>
      <c r="F208" s="281">
        <f t="shared" si="22"/>
        <v>0.10430555555555555</v>
      </c>
      <c r="G208" s="281">
        <f t="shared" si="22"/>
        <v>0.11734375000000001</v>
      </c>
      <c r="H208" s="281">
        <f t="shared" si="22"/>
        <v>0.13038194444444445</v>
      </c>
      <c r="I208" s="281">
        <f t="shared" si="22"/>
        <v>0.14342013888888888</v>
      </c>
      <c r="J208" s="281">
        <f t="shared" si="22"/>
        <v>0.16080439814814818</v>
      </c>
      <c r="K208" s="295"/>
    </row>
    <row r="209" spans="1:11" ht="15.75" customHeight="1" x14ac:dyDescent="0.4">
      <c r="A209" s="268" t="s">
        <v>440</v>
      </c>
      <c r="B209" s="281">
        <v>8.9722222222222217E-2</v>
      </c>
      <c r="C209" s="268"/>
      <c r="D209" s="277" t="str">
        <f t="shared" si="23"/>
        <v>Marathon</v>
      </c>
      <c r="E209" s="277" t="s">
        <v>441</v>
      </c>
      <c r="F209" s="281">
        <f t="shared" si="22"/>
        <v>0.10766666666666666</v>
      </c>
      <c r="G209" s="281">
        <f t="shared" si="22"/>
        <v>0.121125</v>
      </c>
      <c r="H209" s="281">
        <f t="shared" si="22"/>
        <v>0.13458333333333333</v>
      </c>
      <c r="I209" s="281">
        <f t="shared" si="22"/>
        <v>0.14804166666666665</v>
      </c>
      <c r="J209" s="281">
        <f t="shared" si="22"/>
        <v>0.16598611111111111</v>
      </c>
      <c r="K209" s="295"/>
    </row>
    <row r="210" spans="1:11" ht="15.75" customHeight="1" x14ac:dyDescent="0.4">
      <c r="A210" s="268" t="s">
        <v>442</v>
      </c>
      <c r="B210" s="281">
        <v>9.6666666666666665E-2</v>
      </c>
      <c r="C210" s="268"/>
      <c r="D210" s="277" t="str">
        <f t="shared" si="23"/>
        <v>Marathon</v>
      </c>
      <c r="E210" s="277" t="s">
        <v>442</v>
      </c>
      <c r="F210" s="281">
        <f t="shared" si="22"/>
        <v>0.11599999999999999</v>
      </c>
      <c r="G210" s="281">
        <f t="shared" si="22"/>
        <v>0.1305</v>
      </c>
      <c r="H210" s="281">
        <f t="shared" si="22"/>
        <v>0.14499999999999999</v>
      </c>
      <c r="I210" s="281">
        <f t="shared" si="22"/>
        <v>0.15949999999999998</v>
      </c>
      <c r="J210" s="281">
        <f t="shared" si="22"/>
        <v>0.17883333333333334</v>
      </c>
      <c r="K210" s="295"/>
    </row>
    <row r="211" spans="1:11" ht="15.75" customHeight="1" x14ac:dyDescent="0.4">
      <c r="A211" s="268" t="s">
        <v>443</v>
      </c>
      <c r="B211" s="281">
        <v>0.1013425925925926</v>
      </c>
      <c r="C211" s="268"/>
      <c r="D211" s="277" t="str">
        <f t="shared" si="23"/>
        <v>Marathon</v>
      </c>
      <c r="E211" s="277" t="s">
        <v>443</v>
      </c>
      <c r="F211" s="281">
        <f t="shared" si="22"/>
        <v>0.12161111111111111</v>
      </c>
      <c r="G211" s="281">
        <f t="shared" si="22"/>
        <v>0.1368125</v>
      </c>
      <c r="H211" s="281">
        <f t="shared" si="22"/>
        <v>0.15201388888888889</v>
      </c>
      <c r="I211" s="281">
        <f t="shared" si="22"/>
        <v>0.16721527777777778</v>
      </c>
      <c r="J211" s="281">
        <f t="shared" si="22"/>
        <v>0.1874837962962963</v>
      </c>
      <c r="K211" s="295"/>
    </row>
    <row r="212" spans="1:11" ht="15.75" customHeight="1" x14ac:dyDescent="0.4">
      <c r="A212" s="268" t="s">
        <v>192</v>
      </c>
      <c r="B212" s="281">
        <v>0.10418981481481482</v>
      </c>
      <c r="C212" s="268"/>
      <c r="D212" s="277" t="str">
        <f t="shared" si="23"/>
        <v>Marathon</v>
      </c>
      <c r="E212" s="277" t="s">
        <v>192</v>
      </c>
      <c r="F212" s="281">
        <f t="shared" si="22"/>
        <v>0.12502777777777777</v>
      </c>
      <c r="G212" s="281">
        <f t="shared" si="22"/>
        <v>0.14065625000000001</v>
      </c>
      <c r="H212" s="281">
        <f t="shared" si="22"/>
        <v>0.15628472222222223</v>
      </c>
      <c r="I212" s="281">
        <f t="shared" si="22"/>
        <v>0.17191319444444444</v>
      </c>
      <c r="J212" s="281">
        <f t="shared" si="22"/>
        <v>0.19275115740740742</v>
      </c>
      <c r="K212" s="295"/>
    </row>
    <row r="213" spans="1:11" ht="15.75" customHeight="1" x14ac:dyDescent="0.4">
      <c r="A213" s="268" t="s">
        <v>193</v>
      </c>
      <c r="B213" s="281">
        <v>0.12105324074074075</v>
      </c>
      <c r="C213" s="268"/>
      <c r="D213" s="277" t="str">
        <f t="shared" si="23"/>
        <v>Marathon</v>
      </c>
      <c r="E213" s="277" t="s">
        <v>193</v>
      </c>
      <c r="F213" s="281">
        <f t="shared" si="22"/>
        <v>0.14526388888888889</v>
      </c>
      <c r="G213" s="281">
        <f t="shared" si="22"/>
        <v>0.16342187500000002</v>
      </c>
      <c r="H213" s="281">
        <f t="shared" si="22"/>
        <v>0.18157986111111113</v>
      </c>
      <c r="I213" s="281">
        <f t="shared" si="22"/>
        <v>0.19973784722222224</v>
      </c>
      <c r="J213" s="281">
        <f t="shared" si="22"/>
        <v>0.2239484953703704</v>
      </c>
      <c r="K213" s="295"/>
    </row>
    <row r="214" spans="1:11" ht="15.75" customHeight="1" x14ac:dyDescent="0.4">
      <c r="A214" s="268" t="s">
        <v>194</v>
      </c>
      <c r="B214" s="281">
        <v>0.12184752746548945</v>
      </c>
      <c r="C214" s="268"/>
      <c r="D214" s="277" t="str">
        <f t="shared" si="23"/>
        <v>Marathon</v>
      </c>
      <c r="E214" s="277" t="s">
        <v>194</v>
      </c>
      <c r="F214" s="281">
        <f t="shared" si="22"/>
        <v>0.14621703295858735</v>
      </c>
      <c r="G214" s="281">
        <f t="shared" si="22"/>
        <v>0.16449416207841078</v>
      </c>
      <c r="H214" s="281">
        <f t="shared" si="22"/>
        <v>0.18277129119823418</v>
      </c>
      <c r="I214" s="281">
        <f t="shared" si="22"/>
        <v>0.20104842031805759</v>
      </c>
      <c r="J214" s="281">
        <f t="shared" si="22"/>
        <v>0.2254179258111555</v>
      </c>
      <c r="K214" s="295"/>
    </row>
    <row r="215" spans="1:11" ht="15.75" customHeight="1" x14ac:dyDescent="0.4">
      <c r="A215" s="268" t="s">
        <v>195</v>
      </c>
      <c r="B215" s="281">
        <v>0.12839120370370369</v>
      </c>
      <c r="C215" s="268"/>
      <c r="D215" s="277" t="str">
        <f t="shared" si="23"/>
        <v>Marathon</v>
      </c>
      <c r="E215" s="277" t="s">
        <v>195</v>
      </c>
      <c r="F215" s="281">
        <f t="shared" si="22"/>
        <v>0.15406944444444443</v>
      </c>
      <c r="G215" s="281">
        <f t="shared" si="22"/>
        <v>0.173328125</v>
      </c>
      <c r="H215" s="281">
        <f t="shared" si="22"/>
        <v>0.19258680555555552</v>
      </c>
      <c r="I215" s="281">
        <f t="shared" si="22"/>
        <v>0.21184548611111106</v>
      </c>
      <c r="J215" s="281">
        <f t="shared" si="22"/>
        <v>0.23752372685185183</v>
      </c>
      <c r="K215" s="295"/>
    </row>
    <row r="216" spans="1:11" ht="15.75" customHeight="1" x14ac:dyDescent="0.4">
      <c r="A216" s="268" t="s">
        <v>196</v>
      </c>
      <c r="B216" s="281">
        <v>0.13603009259259261</v>
      </c>
      <c r="C216" s="268"/>
      <c r="D216" s="277" t="str">
        <f t="shared" si="23"/>
        <v>Marathon</v>
      </c>
      <c r="E216" s="277" t="s">
        <v>196</v>
      </c>
      <c r="F216" s="281">
        <f t="shared" si="22"/>
        <v>0.16323611111111111</v>
      </c>
      <c r="G216" s="281">
        <f t="shared" si="22"/>
        <v>0.18364062500000003</v>
      </c>
      <c r="H216" s="281">
        <f t="shared" si="22"/>
        <v>0.20404513888888892</v>
      </c>
      <c r="I216" s="281">
        <f t="shared" si="22"/>
        <v>0.22444965277777779</v>
      </c>
      <c r="J216" s="281">
        <f t="shared" si="22"/>
        <v>0.25165567129629635</v>
      </c>
      <c r="K216" s="295"/>
    </row>
    <row r="217" spans="1:11" ht="15.75" customHeight="1" x14ac:dyDescent="0.4">
      <c r="A217" s="268" t="s">
        <v>444</v>
      </c>
      <c r="B217" s="281">
        <v>0.1643287037037037</v>
      </c>
      <c r="C217" s="268"/>
      <c r="D217" s="277" t="str">
        <f t="shared" si="23"/>
        <v>Marathon</v>
      </c>
      <c r="E217" s="277" t="s">
        <v>444</v>
      </c>
      <c r="F217" s="281">
        <f t="shared" si="22"/>
        <v>0.19719444444444442</v>
      </c>
      <c r="G217" s="281">
        <f t="shared" si="22"/>
        <v>0.22184375000000001</v>
      </c>
      <c r="H217" s="281">
        <f t="shared" si="22"/>
        <v>0.24649305555555556</v>
      </c>
      <c r="I217" s="281">
        <f t="shared" si="22"/>
        <v>0.27114236111111106</v>
      </c>
      <c r="J217" s="281">
        <f t="shared" si="22"/>
        <v>0.30400810185185184</v>
      </c>
      <c r="K217" s="295"/>
    </row>
    <row r="218" spans="1:11" ht="15.75" customHeight="1" x14ac:dyDescent="0.4">
      <c r="B218" s="297"/>
      <c r="J218" s="293"/>
      <c r="K218" s="295"/>
    </row>
    <row r="219" spans="1:11" ht="15.75" customHeight="1" x14ac:dyDescent="0.4">
      <c r="B219" s="297"/>
      <c r="J219" s="293"/>
      <c r="K219" s="295"/>
    </row>
    <row r="220" spans="1:11" ht="15.75" customHeight="1" x14ac:dyDescent="0.4">
      <c r="B220" s="297"/>
      <c r="J220" s="293"/>
      <c r="K220" s="295"/>
    </row>
    <row r="221" spans="1:11" ht="15.75" customHeight="1" x14ac:dyDescent="0.4">
      <c r="B221" s="297"/>
      <c r="J221" s="293"/>
      <c r="K221" s="295"/>
    </row>
    <row r="222" spans="1:11" ht="15.75" customHeight="1" x14ac:dyDescent="0.4">
      <c r="B222" s="297"/>
      <c r="J222" s="293"/>
      <c r="K222" s="295"/>
    </row>
    <row r="223" spans="1:11" ht="15.75" customHeight="1" x14ac:dyDescent="0.4">
      <c r="B223" s="297"/>
      <c r="J223" s="293"/>
      <c r="K223" s="295"/>
    </row>
    <row r="224" spans="1:11" ht="15.75" customHeight="1" x14ac:dyDescent="0.4">
      <c r="B224" s="297"/>
      <c r="J224" s="293"/>
      <c r="K224" s="295"/>
    </row>
    <row r="225" spans="2:11" ht="15.75" customHeight="1" x14ac:dyDescent="0.4">
      <c r="B225" s="297"/>
      <c r="J225" s="293"/>
      <c r="K225" s="295"/>
    </row>
    <row r="226" spans="2:11" ht="15.75" customHeight="1" x14ac:dyDescent="0.4">
      <c r="B226" s="297"/>
      <c r="J226" s="293"/>
      <c r="K226" s="295"/>
    </row>
    <row r="227" spans="2:11" ht="15.75" customHeight="1" x14ac:dyDescent="0.4">
      <c r="B227" s="297"/>
      <c r="J227" s="293"/>
      <c r="K227" s="295"/>
    </row>
    <row r="228" spans="2:11" ht="15.75" customHeight="1" x14ac:dyDescent="0.4">
      <c r="B228" s="297"/>
      <c r="J228" s="293"/>
      <c r="K228" s="295"/>
    </row>
    <row r="229" spans="2:11" ht="15.75" customHeight="1" x14ac:dyDescent="0.4">
      <c r="B229" s="297"/>
      <c r="J229" s="293"/>
      <c r="K229" s="295"/>
    </row>
    <row r="230" spans="2:11" ht="15.75" customHeight="1" x14ac:dyDescent="0.4">
      <c r="B230" s="297"/>
      <c r="J230" s="293"/>
      <c r="K230" s="295"/>
    </row>
    <row r="231" spans="2:11" ht="15.75" customHeight="1" x14ac:dyDescent="0.4">
      <c r="B231" s="297"/>
      <c r="J231" s="293"/>
      <c r="K231" s="295"/>
    </row>
    <row r="232" spans="2:11" ht="15.75" customHeight="1" x14ac:dyDescent="0.4">
      <c r="B232" s="297"/>
      <c r="J232" s="293"/>
      <c r="K232" s="295"/>
    </row>
    <row r="233" spans="2:11" ht="15.75" customHeight="1" x14ac:dyDescent="0.4">
      <c r="B233" s="297"/>
      <c r="J233" s="293"/>
      <c r="K233" s="295"/>
    </row>
    <row r="234" spans="2:11" ht="15.75" customHeight="1" x14ac:dyDescent="0.4">
      <c r="B234" s="297"/>
      <c r="J234" s="293"/>
      <c r="K234" s="295"/>
    </row>
    <row r="235" spans="2:11" ht="15.75" customHeight="1" x14ac:dyDescent="0.4">
      <c r="B235" s="297"/>
      <c r="J235" s="293"/>
      <c r="K235" s="295"/>
    </row>
    <row r="236" spans="2:11" ht="15.75" customHeight="1" x14ac:dyDescent="0.4">
      <c r="B236" s="297"/>
      <c r="J236" s="293"/>
      <c r="K236" s="295"/>
    </row>
    <row r="237" spans="2:11" ht="15.75" customHeight="1" x14ac:dyDescent="0.4">
      <c r="B237" s="297"/>
      <c r="J237" s="293"/>
      <c r="K237" s="295"/>
    </row>
    <row r="238" spans="2:11" ht="15.75" customHeight="1" x14ac:dyDescent="0.4">
      <c r="B238" s="297"/>
      <c r="J238" s="293"/>
      <c r="K238" s="295"/>
    </row>
    <row r="239" spans="2:11" ht="15.75" customHeight="1" x14ac:dyDescent="0.4">
      <c r="B239" s="297"/>
      <c r="J239" s="293"/>
      <c r="K239" s="295"/>
    </row>
    <row r="240" spans="2:11" ht="15.75" customHeight="1" x14ac:dyDescent="0.4">
      <c r="B240" s="297"/>
      <c r="J240" s="293"/>
      <c r="K240" s="295"/>
    </row>
    <row r="241" spans="2:11" ht="15.75" customHeight="1" x14ac:dyDescent="0.4">
      <c r="B241" s="297"/>
      <c r="J241" s="293"/>
      <c r="K241" s="295"/>
    </row>
    <row r="242" spans="2:11" ht="15.75" customHeight="1" x14ac:dyDescent="0.4">
      <c r="B242" s="297"/>
      <c r="J242" s="293"/>
      <c r="K242" s="295"/>
    </row>
    <row r="243" spans="2:11" ht="15.75" customHeight="1" x14ac:dyDescent="0.4">
      <c r="B243" s="297"/>
      <c r="J243" s="293"/>
      <c r="K243" s="295"/>
    </row>
    <row r="244" spans="2:11" ht="15.75" customHeight="1" x14ac:dyDescent="0.4">
      <c r="B244" s="297"/>
      <c r="J244" s="293"/>
      <c r="K244" s="295"/>
    </row>
    <row r="245" spans="2:11" ht="15.75" customHeight="1" x14ac:dyDescent="0.4">
      <c r="B245" s="297"/>
      <c r="J245" s="293"/>
      <c r="K245" s="295"/>
    </row>
    <row r="246" spans="2:11" ht="15.75" customHeight="1" x14ac:dyDescent="0.4">
      <c r="B246" s="297"/>
      <c r="J246" s="293"/>
      <c r="K246" s="295"/>
    </row>
    <row r="247" spans="2:11" ht="15.75" customHeight="1" x14ac:dyDescent="0.4">
      <c r="B247" s="297"/>
      <c r="J247" s="293"/>
      <c r="K247" s="295"/>
    </row>
    <row r="248" spans="2:11" ht="15.75" customHeight="1" x14ac:dyDescent="0.4">
      <c r="B248" s="297"/>
      <c r="J248" s="293"/>
      <c r="K248" s="295"/>
    </row>
    <row r="249" spans="2:11" ht="15.75" customHeight="1" x14ac:dyDescent="0.4">
      <c r="B249" s="297"/>
      <c r="J249" s="293"/>
      <c r="K249" s="295"/>
    </row>
    <row r="250" spans="2:11" ht="15.75" customHeight="1" x14ac:dyDescent="0.4">
      <c r="B250" s="297"/>
      <c r="J250" s="293"/>
      <c r="K250" s="295"/>
    </row>
    <row r="251" spans="2:11" ht="15.75" customHeight="1" x14ac:dyDescent="0.4">
      <c r="B251" s="297"/>
      <c r="J251" s="293"/>
      <c r="K251" s="295"/>
    </row>
    <row r="252" spans="2:11" ht="15.75" customHeight="1" x14ac:dyDescent="0.4">
      <c r="B252" s="297"/>
      <c r="J252" s="293"/>
      <c r="K252" s="295"/>
    </row>
    <row r="253" spans="2:11" ht="15.75" customHeight="1" x14ac:dyDescent="0.4">
      <c r="B253" s="297"/>
      <c r="J253" s="293"/>
      <c r="K253" s="295"/>
    </row>
    <row r="254" spans="2:11" ht="15.75" customHeight="1" x14ac:dyDescent="0.4">
      <c r="B254" s="297"/>
      <c r="J254" s="293"/>
      <c r="K254" s="295"/>
    </row>
    <row r="255" spans="2:11" ht="15.75" customHeight="1" x14ac:dyDescent="0.4">
      <c r="B255" s="297"/>
      <c r="J255" s="293"/>
      <c r="K255" s="295"/>
    </row>
    <row r="256" spans="2:11" ht="15.75" customHeight="1" x14ac:dyDescent="0.4">
      <c r="B256" s="297"/>
      <c r="J256" s="293"/>
      <c r="K256" s="295"/>
    </row>
    <row r="257" spans="2:11" ht="15.75" customHeight="1" x14ac:dyDescent="0.4">
      <c r="B257" s="297"/>
      <c r="J257" s="293"/>
      <c r="K257" s="295"/>
    </row>
    <row r="258" spans="2:11" ht="15.75" customHeight="1" x14ac:dyDescent="0.4">
      <c r="B258" s="297"/>
      <c r="J258" s="293"/>
      <c r="K258" s="295"/>
    </row>
    <row r="259" spans="2:11" ht="15.75" customHeight="1" x14ac:dyDescent="0.4">
      <c r="B259" s="297"/>
      <c r="J259" s="293"/>
      <c r="K259" s="295"/>
    </row>
    <row r="260" spans="2:11" ht="15.75" customHeight="1" x14ac:dyDescent="0.4">
      <c r="B260" s="297"/>
      <c r="J260" s="293"/>
      <c r="K260" s="295"/>
    </row>
    <row r="261" spans="2:11" ht="15.75" customHeight="1" x14ac:dyDescent="0.4">
      <c r="B261" s="297"/>
      <c r="J261" s="293"/>
      <c r="K261" s="295"/>
    </row>
    <row r="262" spans="2:11" ht="15.75" customHeight="1" x14ac:dyDescent="0.4">
      <c r="B262" s="297"/>
      <c r="J262" s="293"/>
      <c r="K262" s="295"/>
    </row>
    <row r="263" spans="2:11" ht="15.75" customHeight="1" x14ac:dyDescent="0.4">
      <c r="B263" s="297"/>
      <c r="J263" s="293"/>
      <c r="K263" s="295"/>
    </row>
    <row r="264" spans="2:11" ht="15.75" customHeight="1" x14ac:dyDescent="0.4">
      <c r="B264" s="297"/>
      <c r="J264" s="293"/>
      <c r="K264" s="295"/>
    </row>
    <row r="265" spans="2:11" ht="15.75" customHeight="1" x14ac:dyDescent="0.4">
      <c r="B265" s="297"/>
      <c r="J265" s="293"/>
      <c r="K265" s="295"/>
    </row>
    <row r="266" spans="2:11" ht="15.75" customHeight="1" x14ac:dyDescent="0.4">
      <c r="B266" s="297"/>
      <c r="J266" s="293"/>
      <c r="K266" s="295"/>
    </row>
    <row r="267" spans="2:11" ht="15.75" customHeight="1" x14ac:dyDescent="0.4">
      <c r="B267" s="297"/>
      <c r="J267" s="293"/>
      <c r="K267" s="295"/>
    </row>
    <row r="268" spans="2:11" ht="15.75" customHeight="1" x14ac:dyDescent="0.4">
      <c r="B268" s="297"/>
      <c r="J268" s="293"/>
      <c r="K268" s="295"/>
    </row>
    <row r="269" spans="2:11" ht="15.75" customHeight="1" x14ac:dyDescent="0.4">
      <c r="B269" s="297"/>
      <c r="J269" s="293"/>
      <c r="K269" s="295"/>
    </row>
    <row r="270" spans="2:11" ht="15.75" customHeight="1" x14ac:dyDescent="0.4">
      <c r="B270" s="297"/>
      <c r="J270" s="293"/>
      <c r="K270" s="295"/>
    </row>
    <row r="271" spans="2:11" ht="15.75" customHeight="1" x14ac:dyDescent="0.4">
      <c r="B271" s="297"/>
      <c r="J271" s="293"/>
      <c r="K271" s="295"/>
    </row>
    <row r="272" spans="2:11" ht="15.75" customHeight="1" x14ac:dyDescent="0.4">
      <c r="B272" s="297"/>
      <c r="J272" s="293"/>
      <c r="K272" s="295"/>
    </row>
    <row r="273" spans="2:11" ht="15.75" customHeight="1" x14ac:dyDescent="0.4">
      <c r="B273" s="297"/>
      <c r="J273" s="293"/>
      <c r="K273" s="295"/>
    </row>
    <row r="274" spans="2:11" ht="15.75" customHeight="1" x14ac:dyDescent="0.4">
      <c r="B274" s="297"/>
      <c r="J274" s="293"/>
      <c r="K274" s="295"/>
    </row>
    <row r="275" spans="2:11" ht="15.75" customHeight="1" x14ac:dyDescent="0.4">
      <c r="B275" s="297"/>
      <c r="J275" s="293"/>
      <c r="K275" s="295"/>
    </row>
    <row r="276" spans="2:11" ht="15.75" customHeight="1" x14ac:dyDescent="0.4">
      <c r="B276" s="297"/>
      <c r="J276" s="293"/>
      <c r="K276" s="295"/>
    </row>
    <row r="277" spans="2:11" ht="15.75" customHeight="1" x14ac:dyDescent="0.4">
      <c r="B277" s="297"/>
      <c r="J277" s="293"/>
      <c r="K277" s="295"/>
    </row>
    <row r="278" spans="2:11" ht="15.75" customHeight="1" x14ac:dyDescent="0.4">
      <c r="B278" s="297"/>
      <c r="J278" s="293"/>
      <c r="K278" s="295"/>
    </row>
    <row r="279" spans="2:11" ht="15.75" customHeight="1" x14ac:dyDescent="0.4">
      <c r="B279" s="297"/>
      <c r="J279" s="293"/>
      <c r="K279" s="295"/>
    </row>
    <row r="280" spans="2:11" ht="15.75" customHeight="1" x14ac:dyDescent="0.4">
      <c r="B280" s="297"/>
      <c r="J280" s="293"/>
      <c r="K280" s="295"/>
    </row>
    <row r="281" spans="2:11" ht="15.75" customHeight="1" x14ac:dyDescent="0.4">
      <c r="B281" s="297"/>
      <c r="J281" s="293"/>
      <c r="K281" s="295"/>
    </row>
    <row r="282" spans="2:11" ht="15.75" customHeight="1" x14ac:dyDescent="0.4">
      <c r="B282" s="297"/>
      <c r="J282" s="293"/>
      <c r="K282" s="295"/>
    </row>
    <row r="283" spans="2:11" ht="15.75" customHeight="1" x14ac:dyDescent="0.4">
      <c r="B283" s="297"/>
      <c r="J283" s="293"/>
      <c r="K283" s="295"/>
    </row>
    <row r="284" spans="2:11" ht="15.75" customHeight="1" x14ac:dyDescent="0.4">
      <c r="B284" s="297"/>
      <c r="J284" s="293"/>
      <c r="K284" s="295"/>
    </row>
    <row r="285" spans="2:11" ht="15.75" customHeight="1" x14ac:dyDescent="0.4">
      <c r="B285" s="297"/>
      <c r="J285" s="293"/>
      <c r="K285" s="295"/>
    </row>
    <row r="286" spans="2:11" ht="15.75" customHeight="1" x14ac:dyDescent="0.4">
      <c r="B286" s="297"/>
      <c r="J286" s="293"/>
      <c r="K286" s="295"/>
    </row>
    <row r="287" spans="2:11" ht="15.75" customHeight="1" x14ac:dyDescent="0.4">
      <c r="B287" s="297"/>
      <c r="J287" s="293"/>
      <c r="K287" s="295"/>
    </row>
    <row r="288" spans="2:11" ht="15.75" customHeight="1" x14ac:dyDescent="0.4">
      <c r="B288" s="297"/>
      <c r="J288" s="293"/>
      <c r="K288" s="295"/>
    </row>
    <row r="289" spans="2:11" ht="15.75" customHeight="1" x14ac:dyDescent="0.4">
      <c r="B289" s="297"/>
      <c r="J289" s="293"/>
      <c r="K289" s="295"/>
    </row>
    <row r="290" spans="2:11" ht="15.75" customHeight="1" x14ac:dyDescent="0.4">
      <c r="B290" s="297"/>
      <c r="J290" s="293"/>
      <c r="K290" s="295"/>
    </row>
    <row r="291" spans="2:11" ht="15.75" customHeight="1" x14ac:dyDescent="0.4">
      <c r="B291" s="297"/>
      <c r="J291" s="293"/>
      <c r="K291" s="295"/>
    </row>
    <row r="292" spans="2:11" ht="15.75" customHeight="1" x14ac:dyDescent="0.4">
      <c r="B292" s="297"/>
      <c r="J292" s="293"/>
      <c r="K292" s="295"/>
    </row>
    <row r="293" spans="2:11" ht="15.75" customHeight="1" x14ac:dyDescent="0.4">
      <c r="B293" s="297"/>
      <c r="J293" s="293"/>
      <c r="K293" s="295"/>
    </row>
    <row r="294" spans="2:11" ht="15.75" customHeight="1" x14ac:dyDescent="0.4">
      <c r="B294" s="297"/>
      <c r="J294" s="293"/>
      <c r="K294" s="295"/>
    </row>
    <row r="295" spans="2:11" ht="15.75" customHeight="1" x14ac:dyDescent="0.4">
      <c r="B295" s="297"/>
      <c r="J295" s="293"/>
      <c r="K295" s="295"/>
    </row>
    <row r="296" spans="2:11" ht="15.75" customHeight="1" x14ac:dyDescent="0.4">
      <c r="B296" s="297"/>
      <c r="J296" s="293"/>
      <c r="K296" s="295"/>
    </row>
    <row r="297" spans="2:11" ht="15.75" customHeight="1" x14ac:dyDescent="0.4">
      <c r="B297" s="297"/>
      <c r="J297" s="293"/>
      <c r="K297" s="295"/>
    </row>
    <row r="298" spans="2:11" ht="15.75" customHeight="1" x14ac:dyDescent="0.4">
      <c r="B298" s="297"/>
      <c r="J298" s="293"/>
      <c r="K298" s="295"/>
    </row>
    <row r="299" spans="2:11" ht="15.75" customHeight="1" x14ac:dyDescent="0.4">
      <c r="B299" s="297"/>
      <c r="J299" s="293"/>
      <c r="K299" s="295"/>
    </row>
    <row r="300" spans="2:11" ht="15.75" customHeight="1" x14ac:dyDescent="0.4">
      <c r="B300" s="297"/>
      <c r="J300" s="293"/>
      <c r="K300" s="295"/>
    </row>
    <row r="301" spans="2:11" ht="15.75" customHeight="1" x14ac:dyDescent="0.4">
      <c r="B301" s="297"/>
      <c r="J301" s="293"/>
      <c r="K301" s="295"/>
    </row>
    <row r="302" spans="2:11" ht="15.75" customHeight="1" x14ac:dyDescent="0.4">
      <c r="B302" s="297"/>
      <c r="J302" s="293"/>
      <c r="K302" s="295"/>
    </row>
    <row r="303" spans="2:11" ht="15.75" customHeight="1" x14ac:dyDescent="0.4">
      <c r="B303" s="297"/>
      <c r="J303" s="293"/>
      <c r="K303" s="295"/>
    </row>
    <row r="304" spans="2:11" ht="15.75" customHeight="1" x14ac:dyDescent="0.4">
      <c r="B304" s="297"/>
      <c r="J304" s="293"/>
      <c r="K304" s="295"/>
    </row>
    <row r="305" spans="2:11" ht="15.75" customHeight="1" x14ac:dyDescent="0.4">
      <c r="B305" s="297"/>
      <c r="J305" s="293"/>
      <c r="K305" s="295"/>
    </row>
    <row r="306" spans="2:11" ht="15.75" customHeight="1" x14ac:dyDescent="0.4">
      <c r="B306" s="297"/>
      <c r="J306" s="293"/>
      <c r="K306" s="295"/>
    </row>
    <row r="307" spans="2:11" ht="15.75" customHeight="1" x14ac:dyDescent="0.4">
      <c r="B307" s="297"/>
      <c r="J307" s="293"/>
      <c r="K307" s="295"/>
    </row>
    <row r="308" spans="2:11" ht="15.75" customHeight="1" x14ac:dyDescent="0.4">
      <c r="B308" s="297"/>
      <c r="J308" s="293"/>
      <c r="K308" s="295"/>
    </row>
    <row r="309" spans="2:11" ht="15.75" customHeight="1" x14ac:dyDescent="0.4">
      <c r="B309" s="297"/>
      <c r="J309" s="293"/>
      <c r="K309" s="295"/>
    </row>
    <row r="310" spans="2:11" ht="15.75" customHeight="1" x14ac:dyDescent="0.4">
      <c r="B310" s="297"/>
      <c r="J310" s="293"/>
      <c r="K310" s="295"/>
    </row>
    <row r="311" spans="2:11" ht="15.75" customHeight="1" x14ac:dyDescent="0.4">
      <c r="B311" s="297"/>
      <c r="J311" s="293"/>
      <c r="K311" s="295"/>
    </row>
    <row r="312" spans="2:11" ht="15.75" customHeight="1" x14ac:dyDescent="0.4">
      <c r="B312" s="297"/>
      <c r="J312" s="293"/>
      <c r="K312" s="295"/>
    </row>
    <row r="313" spans="2:11" ht="15.75" customHeight="1" x14ac:dyDescent="0.4">
      <c r="B313" s="297"/>
      <c r="J313" s="293"/>
      <c r="K313" s="295"/>
    </row>
    <row r="314" spans="2:11" ht="15.75" customHeight="1" x14ac:dyDescent="0.4">
      <c r="B314" s="297"/>
      <c r="J314" s="293"/>
      <c r="K314" s="295"/>
    </row>
    <row r="315" spans="2:11" ht="15.75" customHeight="1" x14ac:dyDescent="0.4">
      <c r="B315" s="297"/>
      <c r="J315" s="293"/>
      <c r="K315" s="295"/>
    </row>
    <row r="316" spans="2:11" ht="15.75" customHeight="1" x14ac:dyDescent="0.4">
      <c r="B316" s="297"/>
      <c r="J316" s="293"/>
      <c r="K316" s="295"/>
    </row>
    <row r="317" spans="2:11" ht="15.75" customHeight="1" x14ac:dyDescent="0.4">
      <c r="B317" s="297"/>
      <c r="J317" s="293"/>
      <c r="K317" s="295"/>
    </row>
    <row r="318" spans="2:11" ht="15.75" customHeight="1" x14ac:dyDescent="0.4">
      <c r="B318" s="297"/>
      <c r="J318" s="293"/>
      <c r="K318" s="295"/>
    </row>
    <row r="319" spans="2:11" ht="15.75" customHeight="1" x14ac:dyDescent="0.4">
      <c r="B319" s="297"/>
      <c r="J319" s="293"/>
      <c r="K319" s="295"/>
    </row>
    <row r="320" spans="2:11" ht="15.75" customHeight="1" x14ac:dyDescent="0.4">
      <c r="B320" s="297"/>
      <c r="J320" s="293"/>
      <c r="K320" s="295"/>
    </row>
    <row r="321" spans="2:11" ht="15.75" customHeight="1" x14ac:dyDescent="0.4">
      <c r="B321" s="297"/>
      <c r="J321" s="293"/>
      <c r="K321" s="295"/>
    </row>
    <row r="322" spans="2:11" ht="15.75" customHeight="1" x14ac:dyDescent="0.4">
      <c r="B322" s="297"/>
      <c r="J322" s="293"/>
      <c r="K322" s="295"/>
    </row>
    <row r="323" spans="2:11" ht="15.75" customHeight="1" x14ac:dyDescent="0.4">
      <c r="B323" s="297"/>
      <c r="J323" s="293"/>
      <c r="K323" s="295"/>
    </row>
    <row r="324" spans="2:11" ht="15.75" customHeight="1" x14ac:dyDescent="0.4">
      <c r="B324" s="297"/>
      <c r="J324" s="293"/>
      <c r="K324" s="295"/>
    </row>
    <row r="325" spans="2:11" ht="15.75" customHeight="1" x14ac:dyDescent="0.4">
      <c r="B325" s="297"/>
      <c r="J325" s="293"/>
      <c r="K325" s="295"/>
    </row>
    <row r="326" spans="2:11" ht="15.75" customHeight="1" x14ac:dyDescent="0.4">
      <c r="B326" s="297"/>
      <c r="J326" s="293"/>
      <c r="K326" s="295"/>
    </row>
    <row r="327" spans="2:11" ht="15.75" customHeight="1" x14ac:dyDescent="0.4">
      <c r="B327" s="297"/>
      <c r="J327" s="293"/>
      <c r="K327" s="295"/>
    </row>
    <row r="328" spans="2:11" ht="15.75" customHeight="1" x14ac:dyDescent="0.4">
      <c r="B328" s="297"/>
      <c r="J328" s="293"/>
      <c r="K328" s="295"/>
    </row>
    <row r="329" spans="2:11" ht="15.75" customHeight="1" x14ac:dyDescent="0.4">
      <c r="B329" s="297"/>
      <c r="J329" s="293"/>
      <c r="K329" s="295"/>
    </row>
    <row r="330" spans="2:11" ht="15.75" customHeight="1" x14ac:dyDescent="0.4">
      <c r="B330" s="297"/>
      <c r="J330" s="293"/>
      <c r="K330" s="295"/>
    </row>
    <row r="331" spans="2:11" ht="15.75" customHeight="1" x14ac:dyDescent="0.4">
      <c r="B331" s="297"/>
      <c r="J331" s="293"/>
      <c r="K331" s="295"/>
    </row>
    <row r="332" spans="2:11" ht="15.75" customHeight="1" x14ac:dyDescent="0.4">
      <c r="B332" s="297"/>
      <c r="J332" s="293"/>
      <c r="K332" s="295"/>
    </row>
    <row r="333" spans="2:11" ht="15.75" customHeight="1" x14ac:dyDescent="0.4">
      <c r="B333" s="297"/>
      <c r="J333" s="293"/>
      <c r="K333" s="295"/>
    </row>
    <row r="334" spans="2:11" ht="15.75" customHeight="1" x14ac:dyDescent="0.4">
      <c r="B334" s="297"/>
      <c r="J334" s="293"/>
      <c r="K334" s="295"/>
    </row>
    <row r="335" spans="2:11" ht="15.75" customHeight="1" x14ac:dyDescent="0.4">
      <c r="B335" s="297"/>
      <c r="J335" s="293"/>
      <c r="K335" s="295"/>
    </row>
    <row r="336" spans="2:11" ht="15.75" customHeight="1" x14ac:dyDescent="0.4">
      <c r="B336" s="297"/>
      <c r="J336" s="293"/>
      <c r="K336" s="295"/>
    </row>
    <row r="337" spans="2:11" ht="15.75" customHeight="1" x14ac:dyDescent="0.4">
      <c r="B337" s="297"/>
      <c r="J337" s="293"/>
      <c r="K337" s="295"/>
    </row>
    <row r="338" spans="2:11" ht="15.75" customHeight="1" x14ac:dyDescent="0.4">
      <c r="B338" s="297"/>
      <c r="J338" s="293"/>
      <c r="K338" s="295"/>
    </row>
    <row r="339" spans="2:11" ht="15.75" customHeight="1" x14ac:dyDescent="0.4">
      <c r="B339" s="297"/>
      <c r="J339" s="293"/>
      <c r="K339" s="295"/>
    </row>
    <row r="340" spans="2:11" ht="15.75" customHeight="1" x14ac:dyDescent="0.4">
      <c r="B340" s="297"/>
      <c r="J340" s="293"/>
      <c r="K340" s="295"/>
    </row>
    <row r="341" spans="2:11" ht="15.75" customHeight="1" x14ac:dyDescent="0.4">
      <c r="B341" s="297"/>
      <c r="J341" s="293"/>
      <c r="K341" s="295"/>
    </row>
    <row r="342" spans="2:11" ht="15.75" customHeight="1" x14ac:dyDescent="0.4">
      <c r="B342" s="297"/>
      <c r="J342" s="293"/>
      <c r="K342" s="295"/>
    </row>
    <row r="343" spans="2:11" ht="15.75" customHeight="1" x14ac:dyDescent="0.4">
      <c r="B343" s="297"/>
      <c r="J343" s="293"/>
      <c r="K343" s="295"/>
    </row>
    <row r="344" spans="2:11" ht="15.75" customHeight="1" x14ac:dyDescent="0.4">
      <c r="B344" s="297"/>
      <c r="J344" s="293"/>
      <c r="K344" s="295"/>
    </row>
    <row r="345" spans="2:11" ht="15.75" customHeight="1" x14ac:dyDescent="0.4">
      <c r="B345" s="297"/>
      <c r="J345" s="293"/>
      <c r="K345" s="295"/>
    </row>
    <row r="346" spans="2:11" ht="15.75" customHeight="1" x14ac:dyDescent="0.4">
      <c r="B346" s="297"/>
      <c r="J346" s="293"/>
      <c r="K346" s="295"/>
    </row>
    <row r="347" spans="2:11" ht="15.75" customHeight="1" x14ac:dyDescent="0.4">
      <c r="B347" s="297"/>
      <c r="J347" s="293"/>
      <c r="K347" s="295"/>
    </row>
    <row r="348" spans="2:11" ht="15.75" customHeight="1" x14ac:dyDescent="0.4">
      <c r="B348" s="297"/>
      <c r="J348" s="293"/>
      <c r="K348" s="295"/>
    </row>
    <row r="349" spans="2:11" ht="15.75" customHeight="1" x14ac:dyDescent="0.4">
      <c r="B349" s="297"/>
      <c r="J349" s="293"/>
      <c r="K349" s="295"/>
    </row>
    <row r="350" spans="2:11" ht="15.75" customHeight="1" x14ac:dyDescent="0.4">
      <c r="B350" s="297"/>
      <c r="J350" s="293"/>
      <c r="K350" s="295"/>
    </row>
    <row r="351" spans="2:11" ht="15.75" customHeight="1" x14ac:dyDescent="0.4">
      <c r="B351" s="297"/>
      <c r="J351" s="293"/>
      <c r="K351" s="295"/>
    </row>
    <row r="352" spans="2:11" ht="15.75" customHeight="1" x14ac:dyDescent="0.4">
      <c r="B352" s="297"/>
      <c r="J352" s="293"/>
      <c r="K352" s="295"/>
    </row>
    <row r="353" spans="2:11" ht="15.75" customHeight="1" x14ac:dyDescent="0.4">
      <c r="B353" s="297"/>
      <c r="J353" s="293"/>
      <c r="K353" s="295"/>
    </row>
    <row r="354" spans="2:11" ht="15.75" customHeight="1" x14ac:dyDescent="0.4">
      <c r="B354" s="297"/>
      <c r="J354" s="293"/>
      <c r="K354" s="295"/>
    </row>
    <row r="355" spans="2:11" ht="15.75" customHeight="1" x14ac:dyDescent="0.4">
      <c r="B355" s="297"/>
      <c r="J355" s="293"/>
      <c r="K355" s="295"/>
    </row>
    <row r="356" spans="2:11" ht="15.75" customHeight="1" x14ac:dyDescent="0.4">
      <c r="B356" s="297"/>
      <c r="J356" s="293"/>
      <c r="K356" s="295"/>
    </row>
    <row r="357" spans="2:11" ht="15.75" customHeight="1" x14ac:dyDescent="0.4">
      <c r="B357" s="297"/>
      <c r="J357" s="293"/>
      <c r="K357" s="295"/>
    </row>
    <row r="358" spans="2:11" ht="15.75" customHeight="1" x14ac:dyDescent="0.4">
      <c r="B358" s="297"/>
      <c r="J358" s="293"/>
      <c r="K358" s="295"/>
    </row>
    <row r="359" spans="2:11" ht="15.75" customHeight="1" x14ac:dyDescent="0.4">
      <c r="B359" s="297"/>
      <c r="J359" s="293"/>
      <c r="K359" s="295"/>
    </row>
    <row r="360" spans="2:11" ht="15.75" customHeight="1" x14ac:dyDescent="0.4">
      <c r="B360" s="297"/>
      <c r="J360" s="293"/>
      <c r="K360" s="295"/>
    </row>
    <row r="361" spans="2:11" ht="15.75" customHeight="1" x14ac:dyDescent="0.4">
      <c r="B361" s="297"/>
      <c r="J361" s="293"/>
      <c r="K361" s="295"/>
    </row>
    <row r="362" spans="2:11" ht="15.75" customHeight="1" x14ac:dyDescent="0.4">
      <c r="B362" s="297"/>
      <c r="J362" s="293"/>
      <c r="K362" s="295"/>
    </row>
    <row r="363" spans="2:11" ht="15.75" customHeight="1" x14ac:dyDescent="0.4">
      <c r="B363" s="297"/>
      <c r="J363" s="293"/>
      <c r="K363" s="295"/>
    </row>
    <row r="364" spans="2:11" ht="15.75" customHeight="1" x14ac:dyDescent="0.4">
      <c r="B364" s="297"/>
      <c r="J364" s="293"/>
      <c r="K364" s="295"/>
    </row>
    <row r="365" spans="2:11" ht="15.75" customHeight="1" x14ac:dyDescent="0.4">
      <c r="B365" s="297"/>
      <c r="J365" s="293"/>
      <c r="K365" s="295"/>
    </row>
    <row r="366" spans="2:11" ht="15.75" customHeight="1" x14ac:dyDescent="0.4">
      <c r="B366" s="297"/>
      <c r="J366" s="293"/>
      <c r="K366" s="295"/>
    </row>
    <row r="367" spans="2:11" ht="15.75" customHeight="1" x14ac:dyDescent="0.4">
      <c r="B367" s="297"/>
      <c r="J367" s="293"/>
      <c r="K367" s="295"/>
    </row>
    <row r="368" spans="2:11" ht="15.75" customHeight="1" x14ac:dyDescent="0.4">
      <c r="B368" s="297"/>
      <c r="J368" s="293"/>
      <c r="K368" s="295"/>
    </row>
    <row r="369" spans="2:11" ht="15.75" customHeight="1" x14ac:dyDescent="0.4">
      <c r="B369" s="297"/>
      <c r="J369" s="293"/>
      <c r="K369" s="295"/>
    </row>
    <row r="370" spans="2:11" ht="15.75" customHeight="1" x14ac:dyDescent="0.4">
      <c r="B370" s="297"/>
      <c r="J370" s="293"/>
      <c r="K370" s="295"/>
    </row>
    <row r="371" spans="2:11" ht="15.75" customHeight="1" x14ac:dyDescent="0.4">
      <c r="B371" s="297"/>
      <c r="J371" s="293"/>
      <c r="K371" s="295"/>
    </row>
    <row r="372" spans="2:11" ht="15.75" customHeight="1" x14ac:dyDescent="0.4">
      <c r="B372" s="297"/>
      <c r="J372" s="293"/>
      <c r="K372" s="295"/>
    </row>
    <row r="373" spans="2:11" ht="15.75" customHeight="1" x14ac:dyDescent="0.4">
      <c r="B373" s="297"/>
      <c r="J373" s="293"/>
      <c r="K373" s="295"/>
    </row>
    <row r="374" spans="2:11" ht="15.75" customHeight="1" x14ac:dyDescent="0.4">
      <c r="B374" s="297"/>
      <c r="J374" s="293"/>
      <c r="K374" s="295"/>
    </row>
    <row r="375" spans="2:11" ht="15.75" customHeight="1" x14ac:dyDescent="0.4">
      <c r="B375" s="297"/>
      <c r="J375" s="293"/>
      <c r="K375" s="295"/>
    </row>
    <row r="376" spans="2:11" ht="15.75" customHeight="1" x14ac:dyDescent="0.4">
      <c r="B376" s="297"/>
      <c r="J376" s="293"/>
      <c r="K376" s="295"/>
    </row>
    <row r="377" spans="2:11" ht="15.75" customHeight="1" x14ac:dyDescent="0.4">
      <c r="B377" s="297"/>
      <c r="J377" s="293"/>
      <c r="K377" s="295"/>
    </row>
    <row r="378" spans="2:11" ht="15.75" customHeight="1" x14ac:dyDescent="0.4">
      <c r="B378" s="297"/>
      <c r="J378" s="293"/>
      <c r="K378" s="295"/>
    </row>
    <row r="379" spans="2:11" ht="15.75" customHeight="1" x14ac:dyDescent="0.4">
      <c r="B379" s="297"/>
      <c r="J379" s="293"/>
      <c r="K379" s="295"/>
    </row>
    <row r="380" spans="2:11" ht="15.75" customHeight="1" x14ac:dyDescent="0.4">
      <c r="B380" s="297"/>
      <c r="J380" s="293"/>
      <c r="K380" s="295"/>
    </row>
    <row r="381" spans="2:11" ht="15.75" customHeight="1" x14ac:dyDescent="0.4">
      <c r="B381" s="297"/>
      <c r="J381" s="293"/>
      <c r="K381" s="295"/>
    </row>
    <row r="382" spans="2:11" ht="15.75" customHeight="1" x14ac:dyDescent="0.4">
      <c r="B382" s="297"/>
      <c r="J382" s="293"/>
      <c r="K382" s="295"/>
    </row>
    <row r="383" spans="2:11" ht="15.75" customHeight="1" x14ac:dyDescent="0.4">
      <c r="B383" s="297"/>
      <c r="J383" s="293"/>
      <c r="K383" s="295"/>
    </row>
    <row r="384" spans="2:11" ht="15.75" customHeight="1" x14ac:dyDescent="0.4">
      <c r="B384" s="297"/>
      <c r="J384" s="293"/>
      <c r="K384" s="295"/>
    </row>
    <row r="385" spans="2:11" ht="15.75" customHeight="1" x14ac:dyDescent="0.4">
      <c r="B385" s="297"/>
      <c r="J385" s="293"/>
      <c r="K385" s="295"/>
    </row>
    <row r="386" spans="2:11" ht="15.75" customHeight="1" x14ac:dyDescent="0.4">
      <c r="B386" s="297"/>
      <c r="J386" s="293"/>
      <c r="K386" s="295"/>
    </row>
    <row r="387" spans="2:11" ht="15.75" customHeight="1" x14ac:dyDescent="0.4">
      <c r="B387" s="297"/>
      <c r="J387" s="293"/>
      <c r="K387" s="295"/>
    </row>
    <row r="388" spans="2:11" ht="15.75" customHeight="1" x14ac:dyDescent="0.4">
      <c r="B388" s="297"/>
      <c r="J388" s="293"/>
      <c r="K388" s="295"/>
    </row>
    <row r="389" spans="2:11" ht="15.75" customHeight="1" x14ac:dyDescent="0.4">
      <c r="B389" s="297"/>
      <c r="J389" s="293"/>
      <c r="K389" s="295"/>
    </row>
    <row r="390" spans="2:11" ht="15.75" customHeight="1" x14ac:dyDescent="0.4">
      <c r="B390" s="297"/>
      <c r="J390" s="293"/>
      <c r="K390" s="295"/>
    </row>
    <row r="391" spans="2:11" ht="15.75" customHeight="1" x14ac:dyDescent="0.4">
      <c r="B391" s="297"/>
      <c r="J391" s="293"/>
      <c r="K391" s="295"/>
    </row>
    <row r="392" spans="2:11" ht="15.75" customHeight="1" x14ac:dyDescent="0.4">
      <c r="B392" s="297"/>
      <c r="J392" s="293"/>
      <c r="K392" s="295"/>
    </row>
    <row r="393" spans="2:11" ht="15.75" customHeight="1" x14ac:dyDescent="0.4">
      <c r="B393" s="297"/>
      <c r="J393" s="293"/>
      <c r="K393" s="295"/>
    </row>
    <row r="394" spans="2:11" ht="15.75" customHeight="1" x14ac:dyDescent="0.4">
      <c r="B394" s="297"/>
      <c r="J394" s="293"/>
      <c r="K394" s="295"/>
    </row>
    <row r="395" spans="2:11" ht="15.75" customHeight="1" x14ac:dyDescent="0.4">
      <c r="B395" s="297"/>
      <c r="J395" s="293"/>
      <c r="K395" s="295"/>
    </row>
    <row r="396" spans="2:11" ht="15.75" customHeight="1" x14ac:dyDescent="0.4">
      <c r="B396" s="297"/>
      <c r="J396" s="293"/>
      <c r="K396" s="295"/>
    </row>
    <row r="397" spans="2:11" ht="15.75" customHeight="1" x14ac:dyDescent="0.4">
      <c r="B397" s="297"/>
      <c r="J397" s="293"/>
      <c r="K397" s="295"/>
    </row>
    <row r="398" spans="2:11" ht="15.75" customHeight="1" x14ac:dyDescent="0.4">
      <c r="B398" s="297"/>
      <c r="J398" s="293"/>
      <c r="K398" s="295"/>
    </row>
    <row r="399" spans="2:11" ht="15.75" customHeight="1" x14ac:dyDescent="0.4">
      <c r="B399" s="297"/>
      <c r="J399" s="293"/>
      <c r="K399" s="295"/>
    </row>
    <row r="400" spans="2:11" ht="15.75" customHeight="1" x14ac:dyDescent="0.4">
      <c r="B400" s="297"/>
      <c r="J400" s="293"/>
      <c r="K400" s="295"/>
    </row>
    <row r="401" spans="2:11" ht="15.75" customHeight="1" x14ac:dyDescent="0.4">
      <c r="B401" s="297"/>
      <c r="J401" s="293"/>
      <c r="K401" s="295"/>
    </row>
    <row r="402" spans="2:11" ht="15.75" customHeight="1" x14ac:dyDescent="0.4">
      <c r="B402" s="297"/>
      <c r="J402" s="293"/>
      <c r="K402" s="295"/>
    </row>
    <row r="403" spans="2:11" ht="15.75" customHeight="1" x14ac:dyDescent="0.4">
      <c r="B403" s="297"/>
      <c r="J403" s="293"/>
      <c r="K403" s="295"/>
    </row>
    <row r="404" spans="2:11" ht="15.75" customHeight="1" x14ac:dyDescent="0.4">
      <c r="B404" s="297"/>
      <c r="J404" s="293"/>
      <c r="K404" s="295"/>
    </row>
    <row r="405" spans="2:11" ht="15.75" customHeight="1" x14ac:dyDescent="0.4">
      <c r="B405" s="297"/>
      <c r="J405" s="293"/>
      <c r="K405" s="295"/>
    </row>
    <row r="406" spans="2:11" ht="15.75" customHeight="1" x14ac:dyDescent="0.4">
      <c r="B406" s="297"/>
      <c r="J406" s="293"/>
      <c r="K406" s="295"/>
    </row>
    <row r="407" spans="2:11" ht="15.75" customHeight="1" x14ac:dyDescent="0.4">
      <c r="B407" s="297"/>
      <c r="J407" s="293"/>
      <c r="K407" s="295"/>
    </row>
    <row r="408" spans="2:11" ht="15.75" customHeight="1" x14ac:dyDescent="0.4">
      <c r="B408" s="297"/>
      <c r="J408" s="293"/>
      <c r="K408" s="295"/>
    </row>
    <row r="409" spans="2:11" ht="15.75" customHeight="1" x14ac:dyDescent="0.4">
      <c r="B409" s="297"/>
      <c r="J409" s="293"/>
      <c r="K409" s="295"/>
    </row>
    <row r="410" spans="2:11" ht="15.75" customHeight="1" x14ac:dyDescent="0.4">
      <c r="B410" s="297"/>
      <c r="J410" s="293"/>
      <c r="K410" s="295"/>
    </row>
    <row r="411" spans="2:11" ht="15.75" customHeight="1" x14ac:dyDescent="0.4">
      <c r="B411" s="297"/>
      <c r="J411" s="293"/>
      <c r="K411" s="295"/>
    </row>
    <row r="412" spans="2:11" ht="15.75" customHeight="1" x14ac:dyDescent="0.4">
      <c r="B412" s="297"/>
      <c r="J412" s="293"/>
      <c r="K412" s="295"/>
    </row>
    <row r="413" spans="2:11" ht="15.75" customHeight="1" x14ac:dyDescent="0.4">
      <c r="B413" s="297"/>
      <c r="J413" s="293"/>
      <c r="K413" s="295"/>
    </row>
    <row r="414" spans="2:11" ht="15.75" customHeight="1" x14ac:dyDescent="0.4">
      <c r="B414" s="297"/>
      <c r="J414" s="293"/>
      <c r="K414" s="295"/>
    </row>
    <row r="415" spans="2:11" ht="15.75" customHeight="1" x14ac:dyDescent="0.4">
      <c r="B415" s="297"/>
      <c r="J415" s="293"/>
      <c r="K415" s="295"/>
    </row>
    <row r="416" spans="2:11" ht="15.75" customHeight="1" x14ac:dyDescent="0.4">
      <c r="B416" s="297"/>
      <c r="J416" s="293"/>
      <c r="K416" s="295"/>
    </row>
    <row r="417" spans="2:11" ht="15.75" customHeight="1" x14ac:dyDescent="0.4">
      <c r="B417" s="297"/>
      <c r="J417" s="293"/>
      <c r="K417" s="295"/>
    </row>
    <row r="418" spans="2:11" ht="15.75" customHeight="1" x14ac:dyDescent="0.4">
      <c r="B418" s="297"/>
      <c r="J418" s="293"/>
      <c r="K418" s="295"/>
    </row>
    <row r="419" spans="2:11" ht="15.75" customHeight="1" x14ac:dyDescent="0.4">
      <c r="B419" s="297"/>
      <c r="J419" s="293"/>
      <c r="K419" s="295"/>
    </row>
    <row r="420" spans="2:11" ht="15.75" customHeight="1" x14ac:dyDescent="0.4">
      <c r="B420" s="297"/>
      <c r="J420" s="293"/>
      <c r="K420" s="295"/>
    </row>
    <row r="421" spans="2:11" ht="15.75" customHeight="1" x14ac:dyDescent="0.4">
      <c r="B421" s="297"/>
      <c r="J421" s="293"/>
      <c r="K421" s="295"/>
    </row>
    <row r="422" spans="2:11" ht="15.75" customHeight="1" x14ac:dyDescent="0.4">
      <c r="B422" s="297"/>
      <c r="J422" s="293"/>
      <c r="K422" s="295"/>
    </row>
    <row r="423" spans="2:11" ht="15.75" customHeight="1" x14ac:dyDescent="0.4">
      <c r="B423" s="297"/>
      <c r="J423" s="293"/>
      <c r="K423" s="295"/>
    </row>
    <row r="424" spans="2:11" ht="15.75" customHeight="1" x14ac:dyDescent="0.4">
      <c r="B424" s="297"/>
      <c r="J424" s="293"/>
      <c r="K424" s="295"/>
    </row>
    <row r="425" spans="2:11" ht="15.75" customHeight="1" x14ac:dyDescent="0.4">
      <c r="B425" s="297"/>
      <c r="J425" s="293"/>
      <c r="K425" s="295"/>
    </row>
    <row r="426" spans="2:11" ht="15.75" customHeight="1" x14ac:dyDescent="0.4">
      <c r="B426" s="297"/>
      <c r="J426" s="293"/>
      <c r="K426" s="295"/>
    </row>
    <row r="427" spans="2:11" ht="15.75" customHeight="1" x14ac:dyDescent="0.4">
      <c r="B427" s="297"/>
      <c r="J427" s="293"/>
      <c r="K427" s="295"/>
    </row>
    <row r="428" spans="2:11" ht="15.75" customHeight="1" x14ac:dyDescent="0.4">
      <c r="B428" s="297"/>
      <c r="J428" s="293"/>
      <c r="K428" s="295"/>
    </row>
    <row r="429" spans="2:11" ht="15.75" customHeight="1" x14ac:dyDescent="0.4">
      <c r="B429" s="297"/>
      <c r="J429" s="293"/>
      <c r="K429" s="295"/>
    </row>
    <row r="430" spans="2:11" ht="15.75" customHeight="1" x14ac:dyDescent="0.4">
      <c r="B430" s="297"/>
      <c r="J430" s="293"/>
      <c r="K430" s="295"/>
    </row>
    <row r="431" spans="2:11" ht="15.75" customHeight="1" x14ac:dyDescent="0.4">
      <c r="B431" s="297"/>
      <c r="J431" s="293"/>
      <c r="K431" s="295"/>
    </row>
    <row r="432" spans="2:11" ht="15.75" customHeight="1" x14ac:dyDescent="0.4">
      <c r="B432" s="297"/>
      <c r="J432" s="293"/>
      <c r="K432" s="295"/>
    </row>
    <row r="433" spans="2:11" ht="15.75" customHeight="1" x14ac:dyDescent="0.4">
      <c r="B433" s="297"/>
      <c r="J433" s="293"/>
      <c r="K433" s="295"/>
    </row>
    <row r="434" spans="2:11" ht="15.75" customHeight="1" x14ac:dyDescent="0.4">
      <c r="B434" s="297"/>
      <c r="J434" s="293"/>
      <c r="K434" s="295"/>
    </row>
    <row r="435" spans="2:11" ht="15.75" customHeight="1" x14ac:dyDescent="0.4">
      <c r="B435" s="297"/>
      <c r="J435" s="293"/>
      <c r="K435" s="295"/>
    </row>
    <row r="436" spans="2:11" ht="15.75" customHeight="1" x14ac:dyDescent="0.4">
      <c r="B436" s="297"/>
      <c r="J436" s="293"/>
      <c r="K436" s="295"/>
    </row>
    <row r="437" spans="2:11" ht="15.75" customHeight="1" x14ac:dyDescent="0.4">
      <c r="B437" s="297"/>
      <c r="J437" s="293"/>
      <c r="K437" s="295"/>
    </row>
    <row r="438" spans="2:11" ht="15.75" customHeight="1" x14ac:dyDescent="0.4">
      <c r="B438" s="297"/>
      <c r="J438" s="293"/>
      <c r="K438" s="295"/>
    </row>
    <row r="439" spans="2:11" ht="15.75" customHeight="1" x14ac:dyDescent="0.4">
      <c r="B439" s="297"/>
      <c r="J439" s="293"/>
      <c r="K439" s="295"/>
    </row>
    <row r="440" spans="2:11" ht="15.75" customHeight="1" x14ac:dyDescent="0.4">
      <c r="B440" s="297"/>
      <c r="J440" s="293"/>
      <c r="K440" s="295"/>
    </row>
    <row r="441" spans="2:11" ht="15.75" customHeight="1" x14ac:dyDescent="0.4">
      <c r="B441" s="297"/>
      <c r="J441" s="293"/>
      <c r="K441" s="295"/>
    </row>
    <row r="442" spans="2:11" ht="15.75" customHeight="1" x14ac:dyDescent="0.4">
      <c r="B442" s="297"/>
      <c r="J442" s="293"/>
      <c r="K442" s="295"/>
    </row>
    <row r="443" spans="2:11" ht="15.75" customHeight="1" x14ac:dyDescent="0.4">
      <c r="B443" s="297"/>
      <c r="J443" s="293"/>
      <c r="K443" s="295"/>
    </row>
    <row r="444" spans="2:11" ht="15.75" customHeight="1" x14ac:dyDescent="0.4">
      <c r="B444" s="297"/>
      <c r="J444" s="293"/>
      <c r="K444" s="295"/>
    </row>
    <row r="445" spans="2:11" ht="15.75" customHeight="1" x14ac:dyDescent="0.4">
      <c r="B445" s="297"/>
      <c r="J445" s="293"/>
      <c r="K445" s="295"/>
    </row>
    <row r="446" spans="2:11" ht="15.75" customHeight="1" x14ac:dyDescent="0.4">
      <c r="B446" s="297"/>
      <c r="J446" s="293"/>
      <c r="K446" s="295"/>
    </row>
    <row r="447" spans="2:11" ht="15.75" customHeight="1" x14ac:dyDescent="0.4">
      <c r="B447" s="297"/>
      <c r="J447" s="293"/>
      <c r="K447" s="295"/>
    </row>
    <row r="448" spans="2:11" ht="15.75" customHeight="1" x14ac:dyDescent="0.4">
      <c r="B448" s="297"/>
      <c r="J448" s="293"/>
      <c r="K448" s="295"/>
    </row>
    <row r="449" spans="2:11" ht="15.75" customHeight="1" x14ac:dyDescent="0.4">
      <c r="B449" s="297"/>
      <c r="J449" s="293"/>
      <c r="K449" s="295"/>
    </row>
    <row r="450" spans="2:11" ht="15.75" customHeight="1" x14ac:dyDescent="0.4">
      <c r="B450" s="297"/>
      <c r="J450" s="293"/>
      <c r="K450" s="295"/>
    </row>
    <row r="451" spans="2:11" ht="15.75" customHeight="1" x14ac:dyDescent="0.4">
      <c r="B451" s="297"/>
      <c r="J451" s="293"/>
      <c r="K451" s="295"/>
    </row>
    <row r="452" spans="2:11" ht="15.75" customHeight="1" x14ac:dyDescent="0.4">
      <c r="B452" s="297"/>
      <c r="J452" s="293"/>
      <c r="K452" s="295"/>
    </row>
    <row r="453" spans="2:11" ht="15.75" customHeight="1" x14ac:dyDescent="0.4">
      <c r="B453" s="297"/>
      <c r="J453" s="293"/>
      <c r="K453" s="295"/>
    </row>
    <row r="454" spans="2:11" ht="15.75" customHeight="1" x14ac:dyDescent="0.4">
      <c r="B454" s="297"/>
      <c r="J454" s="293"/>
      <c r="K454" s="295"/>
    </row>
    <row r="455" spans="2:11" ht="15.75" customHeight="1" x14ac:dyDescent="0.4">
      <c r="B455" s="297"/>
      <c r="J455" s="293"/>
      <c r="K455" s="295"/>
    </row>
    <row r="456" spans="2:11" ht="15.75" customHeight="1" x14ac:dyDescent="0.4">
      <c r="B456" s="297"/>
      <c r="J456" s="293"/>
      <c r="K456" s="295"/>
    </row>
    <row r="457" spans="2:11" ht="15.75" customHeight="1" x14ac:dyDescent="0.4">
      <c r="B457" s="297"/>
      <c r="J457" s="293"/>
      <c r="K457" s="295"/>
    </row>
    <row r="458" spans="2:11" ht="15.75" customHeight="1" x14ac:dyDescent="0.4">
      <c r="B458" s="297"/>
      <c r="J458" s="293"/>
      <c r="K458" s="295"/>
    </row>
    <row r="459" spans="2:11" ht="15.75" customHeight="1" x14ac:dyDescent="0.4">
      <c r="B459" s="297"/>
      <c r="J459" s="293"/>
      <c r="K459" s="295"/>
    </row>
    <row r="460" spans="2:11" ht="15.75" customHeight="1" x14ac:dyDescent="0.4">
      <c r="B460" s="297"/>
      <c r="J460" s="293"/>
      <c r="K460" s="295"/>
    </row>
    <row r="461" spans="2:11" ht="15.75" customHeight="1" x14ac:dyDescent="0.4">
      <c r="B461" s="297"/>
      <c r="J461" s="293"/>
      <c r="K461" s="295"/>
    </row>
    <row r="462" spans="2:11" ht="15.75" customHeight="1" x14ac:dyDescent="0.4">
      <c r="B462" s="297"/>
      <c r="J462" s="293"/>
      <c r="K462" s="295"/>
    </row>
    <row r="463" spans="2:11" ht="15.75" customHeight="1" x14ac:dyDescent="0.4">
      <c r="B463" s="297"/>
      <c r="J463" s="293"/>
      <c r="K463" s="295"/>
    </row>
    <row r="464" spans="2:11" ht="15.75" customHeight="1" x14ac:dyDescent="0.4">
      <c r="B464" s="297"/>
      <c r="J464" s="293"/>
      <c r="K464" s="295"/>
    </row>
    <row r="465" spans="2:11" ht="15.75" customHeight="1" x14ac:dyDescent="0.4">
      <c r="B465" s="297"/>
      <c r="J465" s="293"/>
      <c r="K465" s="295"/>
    </row>
    <row r="466" spans="2:11" ht="15.75" customHeight="1" x14ac:dyDescent="0.4">
      <c r="B466" s="297"/>
      <c r="J466" s="293"/>
      <c r="K466" s="295"/>
    </row>
    <row r="467" spans="2:11" ht="15.75" customHeight="1" x14ac:dyDescent="0.4">
      <c r="B467" s="297"/>
      <c r="J467" s="293"/>
      <c r="K467" s="295"/>
    </row>
    <row r="468" spans="2:11" ht="15.75" customHeight="1" x14ac:dyDescent="0.4">
      <c r="B468" s="297"/>
      <c r="J468" s="293"/>
      <c r="K468" s="295"/>
    </row>
    <row r="469" spans="2:11" ht="15.75" customHeight="1" x14ac:dyDescent="0.4">
      <c r="B469" s="297"/>
      <c r="J469" s="293"/>
      <c r="K469" s="295"/>
    </row>
    <row r="470" spans="2:11" ht="15.75" customHeight="1" x14ac:dyDescent="0.4">
      <c r="B470" s="297"/>
      <c r="J470" s="293"/>
      <c r="K470" s="295"/>
    </row>
    <row r="471" spans="2:11" ht="15.75" customHeight="1" x14ac:dyDescent="0.4">
      <c r="B471" s="297"/>
      <c r="J471" s="293"/>
      <c r="K471" s="295"/>
    </row>
    <row r="472" spans="2:11" ht="15.75" customHeight="1" x14ac:dyDescent="0.4">
      <c r="B472" s="297"/>
      <c r="J472" s="293"/>
      <c r="K472" s="295"/>
    </row>
    <row r="473" spans="2:11" ht="15.75" customHeight="1" x14ac:dyDescent="0.4">
      <c r="B473" s="297"/>
      <c r="J473" s="293"/>
      <c r="K473" s="295"/>
    </row>
    <row r="474" spans="2:11" ht="15.75" customHeight="1" x14ac:dyDescent="0.4">
      <c r="B474" s="297"/>
      <c r="J474" s="293"/>
      <c r="K474" s="295"/>
    </row>
    <row r="475" spans="2:11" ht="15.75" customHeight="1" x14ac:dyDescent="0.4">
      <c r="B475" s="297"/>
      <c r="J475" s="293"/>
      <c r="K475" s="295"/>
    </row>
    <row r="476" spans="2:11" ht="15.75" customHeight="1" x14ac:dyDescent="0.4">
      <c r="B476" s="297"/>
      <c r="J476" s="293"/>
      <c r="K476" s="295"/>
    </row>
    <row r="477" spans="2:11" ht="15.75" customHeight="1" x14ac:dyDescent="0.4">
      <c r="B477" s="297"/>
      <c r="J477" s="293"/>
      <c r="K477" s="295"/>
    </row>
    <row r="478" spans="2:11" ht="15.75" customHeight="1" x14ac:dyDescent="0.4">
      <c r="B478" s="297"/>
      <c r="J478" s="293"/>
      <c r="K478" s="295"/>
    </row>
    <row r="479" spans="2:11" ht="15.75" customHeight="1" x14ac:dyDescent="0.4">
      <c r="B479" s="297"/>
      <c r="J479" s="293"/>
      <c r="K479" s="295"/>
    </row>
    <row r="480" spans="2:11" ht="15.75" customHeight="1" x14ac:dyDescent="0.4">
      <c r="B480" s="297"/>
      <c r="J480" s="293"/>
      <c r="K480" s="295"/>
    </row>
    <row r="481" spans="2:11" ht="15.75" customHeight="1" x14ac:dyDescent="0.4">
      <c r="B481" s="297"/>
      <c r="J481" s="293"/>
      <c r="K481" s="295"/>
    </row>
    <row r="482" spans="2:11" ht="15.75" customHeight="1" x14ac:dyDescent="0.4">
      <c r="B482" s="297"/>
      <c r="J482" s="293"/>
      <c r="K482" s="295"/>
    </row>
    <row r="483" spans="2:11" ht="15.75" customHeight="1" x14ac:dyDescent="0.4">
      <c r="B483" s="297"/>
      <c r="J483" s="293"/>
      <c r="K483" s="295"/>
    </row>
    <row r="484" spans="2:11" ht="15.75" customHeight="1" x14ac:dyDescent="0.4">
      <c r="B484" s="297"/>
      <c r="J484" s="293"/>
      <c r="K484" s="295"/>
    </row>
    <row r="485" spans="2:11" ht="15.75" customHeight="1" x14ac:dyDescent="0.4">
      <c r="B485" s="297"/>
      <c r="J485" s="293"/>
      <c r="K485" s="295"/>
    </row>
    <row r="486" spans="2:11" ht="15.75" customHeight="1" x14ac:dyDescent="0.4">
      <c r="B486" s="297"/>
      <c r="J486" s="293"/>
      <c r="K486" s="295"/>
    </row>
    <row r="487" spans="2:11" ht="15.75" customHeight="1" x14ac:dyDescent="0.4">
      <c r="B487" s="297"/>
      <c r="J487" s="293"/>
      <c r="K487" s="295"/>
    </row>
    <row r="488" spans="2:11" ht="15.75" customHeight="1" x14ac:dyDescent="0.4">
      <c r="B488" s="297"/>
      <c r="J488" s="293"/>
      <c r="K488" s="295"/>
    </row>
    <row r="489" spans="2:11" ht="15.75" customHeight="1" x14ac:dyDescent="0.4">
      <c r="B489" s="297"/>
      <c r="J489" s="293"/>
      <c r="K489" s="295"/>
    </row>
    <row r="490" spans="2:11" ht="15.75" customHeight="1" x14ac:dyDescent="0.4">
      <c r="B490" s="297"/>
      <c r="J490" s="293"/>
      <c r="K490" s="295"/>
    </row>
    <row r="491" spans="2:11" ht="15.75" customHeight="1" x14ac:dyDescent="0.4">
      <c r="B491" s="297"/>
      <c r="J491" s="293"/>
      <c r="K491" s="295"/>
    </row>
    <row r="492" spans="2:11" ht="15.75" customHeight="1" x14ac:dyDescent="0.4">
      <c r="B492" s="297"/>
      <c r="J492" s="293"/>
      <c r="K492" s="295"/>
    </row>
    <row r="493" spans="2:11" ht="15.75" customHeight="1" x14ac:dyDescent="0.4">
      <c r="B493" s="297"/>
      <c r="J493" s="293"/>
      <c r="K493" s="295"/>
    </row>
    <row r="494" spans="2:11" ht="15.75" customHeight="1" x14ac:dyDescent="0.4">
      <c r="B494" s="297"/>
      <c r="J494" s="293"/>
      <c r="K494" s="295"/>
    </row>
    <row r="495" spans="2:11" ht="15.75" customHeight="1" x14ac:dyDescent="0.4">
      <c r="B495" s="297"/>
      <c r="J495" s="293"/>
      <c r="K495" s="295"/>
    </row>
    <row r="496" spans="2:11" ht="15.75" customHeight="1" x14ac:dyDescent="0.4">
      <c r="B496" s="297"/>
      <c r="J496" s="293"/>
      <c r="K496" s="295"/>
    </row>
    <row r="497" spans="2:11" ht="15.75" customHeight="1" x14ac:dyDescent="0.4">
      <c r="B497" s="297"/>
      <c r="J497" s="293"/>
      <c r="K497" s="295"/>
    </row>
    <row r="498" spans="2:11" ht="15.75" customHeight="1" x14ac:dyDescent="0.4">
      <c r="B498" s="297"/>
      <c r="J498" s="293"/>
      <c r="K498" s="295"/>
    </row>
    <row r="499" spans="2:11" ht="15.75" customHeight="1" x14ac:dyDescent="0.4">
      <c r="B499" s="297"/>
      <c r="J499" s="293"/>
      <c r="K499" s="295"/>
    </row>
    <row r="500" spans="2:11" ht="15.75" customHeight="1" x14ac:dyDescent="0.4">
      <c r="B500" s="297"/>
      <c r="J500" s="293"/>
      <c r="K500" s="295"/>
    </row>
    <row r="501" spans="2:11" ht="15.75" customHeight="1" x14ac:dyDescent="0.4">
      <c r="B501" s="297"/>
      <c r="J501" s="293"/>
      <c r="K501" s="295"/>
    </row>
    <row r="502" spans="2:11" ht="15.75" customHeight="1" x14ac:dyDescent="0.4">
      <c r="B502" s="297"/>
      <c r="J502" s="293"/>
      <c r="K502" s="295"/>
    </row>
    <row r="503" spans="2:11" ht="15.75" customHeight="1" x14ac:dyDescent="0.4">
      <c r="B503" s="297"/>
      <c r="J503" s="293"/>
      <c r="K503" s="295"/>
    </row>
    <row r="504" spans="2:11" ht="15.75" customHeight="1" x14ac:dyDescent="0.4">
      <c r="B504" s="297"/>
      <c r="J504" s="293"/>
      <c r="K504" s="295"/>
    </row>
    <row r="505" spans="2:11" ht="15.75" customHeight="1" x14ac:dyDescent="0.4">
      <c r="B505" s="297"/>
      <c r="J505" s="293"/>
      <c r="K505" s="295"/>
    </row>
    <row r="506" spans="2:11" ht="15.75" customHeight="1" x14ac:dyDescent="0.4">
      <c r="B506" s="297"/>
      <c r="J506" s="293"/>
      <c r="K506" s="295"/>
    </row>
    <row r="507" spans="2:11" ht="15.75" customHeight="1" x14ac:dyDescent="0.4">
      <c r="B507" s="297"/>
      <c r="J507" s="293"/>
      <c r="K507" s="295"/>
    </row>
    <row r="508" spans="2:11" ht="15.75" customHeight="1" x14ac:dyDescent="0.4">
      <c r="B508" s="297"/>
      <c r="J508" s="293"/>
      <c r="K508" s="295"/>
    </row>
    <row r="509" spans="2:11" ht="15.75" customHeight="1" x14ac:dyDescent="0.4">
      <c r="B509" s="297"/>
      <c r="J509" s="293"/>
      <c r="K509" s="295"/>
    </row>
    <row r="510" spans="2:11" ht="15.75" customHeight="1" x14ac:dyDescent="0.4">
      <c r="B510" s="297"/>
      <c r="J510" s="293"/>
      <c r="K510" s="295"/>
    </row>
    <row r="511" spans="2:11" ht="15.75" customHeight="1" x14ac:dyDescent="0.4">
      <c r="B511" s="297"/>
      <c r="J511" s="293"/>
      <c r="K511" s="295"/>
    </row>
    <row r="512" spans="2:11" ht="15.75" customHeight="1" x14ac:dyDescent="0.4">
      <c r="B512" s="297"/>
      <c r="J512" s="293"/>
      <c r="K512" s="295"/>
    </row>
    <row r="513" spans="2:11" ht="15.75" customHeight="1" x14ac:dyDescent="0.4">
      <c r="B513" s="297"/>
      <c r="J513" s="293"/>
      <c r="K513" s="295"/>
    </row>
    <row r="514" spans="2:11" ht="15.75" customHeight="1" x14ac:dyDescent="0.4">
      <c r="B514" s="297"/>
      <c r="J514" s="293"/>
      <c r="K514" s="295"/>
    </row>
    <row r="515" spans="2:11" ht="15.75" customHeight="1" x14ac:dyDescent="0.4">
      <c r="B515" s="297"/>
      <c r="J515" s="293"/>
      <c r="K515" s="295"/>
    </row>
    <row r="516" spans="2:11" ht="15.75" customHeight="1" x14ac:dyDescent="0.4">
      <c r="B516" s="297"/>
      <c r="J516" s="293"/>
      <c r="K516" s="295"/>
    </row>
    <row r="517" spans="2:11" ht="15.75" customHeight="1" x14ac:dyDescent="0.4">
      <c r="B517" s="297"/>
      <c r="J517" s="293"/>
      <c r="K517" s="295"/>
    </row>
    <row r="518" spans="2:11" ht="15.75" customHeight="1" x14ac:dyDescent="0.4">
      <c r="B518" s="297"/>
      <c r="J518" s="293"/>
      <c r="K518" s="295"/>
    </row>
    <row r="519" spans="2:11" ht="15.75" customHeight="1" x14ac:dyDescent="0.4">
      <c r="B519" s="297"/>
      <c r="J519" s="293"/>
      <c r="K519" s="295"/>
    </row>
    <row r="520" spans="2:11" ht="15.75" customHeight="1" x14ac:dyDescent="0.4">
      <c r="B520" s="297"/>
      <c r="J520" s="293"/>
      <c r="K520" s="295"/>
    </row>
    <row r="521" spans="2:11" ht="15.75" customHeight="1" x14ac:dyDescent="0.4">
      <c r="B521" s="297"/>
      <c r="J521" s="293"/>
      <c r="K521" s="295"/>
    </row>
    <row r="522" spans="2:11" ht="15.75" customHeight="1" x14ac:dyDescent="0.4">
      <c r="B522" s="297"/>
      <c r="J522" s="293"/>
      <c r="K522" s="295"/>
    </row>
    <row r="523" spans="2:11" ht="15.75" customHeight="1" x14ac:dyDescent="0.4">
      <c r="B523" s="297"/>
      <c r="J523" s="293"/>
      <c r="K523" s="295"/>
    </row>
    <row r="524" spans="2:11" ht="15.75" customHeight="1" x14ac:dyDescent="0.4">
      <c r="B524" s="297"/>
      <c r="J524" s="293"/>
      <c r="K524" s="295"/>
    </row>
    <row r="525" spans="2:11" ht="15.75" customHeight="1" x14ac:dyDescent="0.4">
      <c r="B525" s="297"/>
      <c r="J525" s="293"/>
      <c r="K525" s="295"/>
    </row>
    <row r="526" spans="2:11" ht="15.75" customHeight="1" x14ac:dyDescent="0.4">
      <c r="B526" s="297"/>
      <c r="J526" s="293"/>
      <c r="K526" s="295"/>
    </row>
    <row r="527" spans="2:11" ht="15.75" customHeight="1" x14ac:dyDescent="0.4">
      <c r="B527" s="297"/>
      <c r="J527" s="293"/>
      <c r="K527" s="295"/>
    </row>
    <row r="528" spans="2:11" ht="15.75" customHeight="1" x14ac:dyDescent="0.4">
      <c r="B528" s="297"/>
      <c r="J528" s="293"/>
      <c r="K528" s="295"/>
    </row>
    <row r="529" spans="2:11" ht="15.75" customHeight="1" x14ac:dyDescent="0.4">
      <c r="B529" s="297"/>
      <c r="J529" s="293"/>
      <c r="K529" s="295"/>
    </row>
    <row r="530" spans="2:11" ht="15.75" customHeight="1" x14ac:dyDescent="0.4">
      <c r="B530" s="297"/>
      <c r="J530" s="293"/>
      <c r="K530" s="295"/>
    </row>
    <row r="531" spans="2:11" ht="15.75" customHeight="1" x14ac:dyDescent="0.4">
      <c r="B531" s="297"/>
      <c r="J531" s="293"/>
      <c r="K531" s="295"/>
    </row>
    <row r="532" spans="2:11" ht="15.75" customHeight="1" x14ac:dyDescent="0.4">
      <c r="B532" s="297"/>
      <c r="J532" s="293"/>
      <c r="K532" s="295"/>
    </row>
    <row r="533" spans="2:11" ht="15.75" customHeight="1" x14ac:dyDescent="0.4">
      <c r="B533" s="297"/>
      <c r="J533" s="293"/>
      <c r="K533" s="295"/>
    </row>
    <row r="534" spans="2:11" ht="15.75" customHeight="1" x14ac:dyDescent="0.4">
      <c r="B534" s="297"/>
      <c r="J534" s="293"/>
      <c r="K534" s="295"/>
    </row>
    <row r="535" spans="2:11" ht="15.75" customHeight="1" x14ac:dyDescent="0.4">
      <c r="B535" s="297"/>
      <c r="J535" s="293"/>
      <c r="K535" s="295"/>
    </row>
    <row r="536" spans="2:11" ht="15.75" customHeight="1" x14ac:dyDescent="0.4">
      <c r="B536" s="297"/>
      <c r="J536" s="293"/>
      <c r="K536" s="295"/>
    </row>
    <row r="537" spans="2:11" ht="15.75" customHeight="1" x14ac:dyDescent="0.4">
      <c r="B537" s="297"/>
      <c r="J537" s="293"/>
      <c r="K537" s="295"/>
    </row>
    <row r="538" spans="2:11" ht="15.75" customHeight="1" x14ac:dyDescent="0.4">
      <c r="B538" s="297"/>
      <c r="J538" s="293"/>
      <c r="K538" s="295"/>
    </row>
    <row r="539" spans="2:11" ht="15.75" customHeight="1" x14ac:dyDescent="0.4">
      <c r="B539" s="297"/>
      <c r="J539" s="293"/>
      <c r="K539" s="295"/>
    </row>
    <row r="540" spans="2:11" ht="15.75" customHeight="1" x14ac:dyDescent="0.4">
      <c r="B540" s="297"/>
      <c r="J540" s="293"/>
      <c r="K540" s="295"/>
    </row>
    <row r="541" spans="2:11" ht="15.75" customHeight="1" x14ac:dyDescent="0.4">
      <c r="B541" s="297"/>
      <c r="J541" s="293"/>
      <c r="K541" s="295"/>
    </row>
    <row r="542" spans="2:11" ht="15.75" customHeight="1" x14ac:dyDescent="0.4">
      <c r="B542" s="297"/>
      <c r="J542" s="293"/>
      <c r="K542" s="295"/>
    </row>
    <row r="543" spans="2:11" ht="15.75" customHeight="1" x14ac:dyDescent="0.4">
      <c r="B543" s="297"/>
      <c r="J543" s="293"/>
      <c r="K543" s="295"/>
    </row>
    <row r="544" spans="2:11" ht="15.75" customHeight="1" x14ac:dyDescent="0.4">
      <c r="B544" s="297"/>
      <c r="J544" s="293"/>
      <c r="K544" s="295"/>
    </row>
    <row r="545" spans="2:11" ht="15.75" customHeight="1" x14ac:dyDescent="0.4">
      <c r="B545" s="297"/>
      <c r="J545" s="293"/>
      <c r="K545" s="295"/>
    </row>
    <row r="546" spans="2:11" ht="15.75" customHeight="1" x14ac:dyDescent="0.4">
      <c r="B546" s="297"/>
      <c r="J546" s="293"/>
      <c r="K546" s="295"/>
    </row>
    <row r="547" spans="2:11" ht="15.75" customHeight="1" x14ac:dyDescent="0.4">
      <c r="B547" s="297"/>
      <c r="J547" s="293"/>
      <c r="K547" s="295"/>
    </row>
    <row r="548" spans="2:11" ht="15.75" customHeight="1" x14ac:dyDescent="0.4">
      <c r="B548" s="297"/>
      <c r="J548" s="293"/>
      <c r="K548" s="295"/>
    </row>
    <row r="549" spans="2:11" ht="15.75" customHeight="1" x14ac:dyDescent="0.4">
      <c r="B549" s="297"/>
      <c r="J549" s="293"/>
      <c r="K549" s="295"/>
    </row>
    <row r="550" spans="2:11" ht="15.75" customHeight="1" x14ac:dyDescent="0.4">
      <c r="B550" s="297"/>
      <c r="J550" s="293"/>
      <c r="K550" s="295"/>
    </row>
    <row r="551" spans="2:11" ht="15.75" customHeight="1" x14ac:dyDescent="0.4">
      <c r="B551" s="297"/>
      <c r="J551" s="293"/>
      <c r="K551" s="295"/>
    </row>
    <row r="552" spans="2:11" ht="15.75" customHeight="1" x14ac:dyDescent="0.4">
      <c r="B552" s="297"/>
      <c r="J552" s="293"/>
      <c r="K552" s="295"/>
    </row>
    <row r="553" spans="2:11" ht="15.75" customHeight="1" x14ac:dyDescent="0.4">
      <c r="B553" s="297"/>
      <c r="J553" s="293"/>
      <c r="K553" s="295"/>
    </row>
    <row r="554" spans="2:11" ht="15.75" customHeight="1" x14ac:dyDescent="0.4">
      <c r="B554" s="297"/>
      <c r="J554" s="293"/>
      <c r="K554" s="295"/>
    </row>
    <row r="555" spans="2:11" ht="15.75" customHeight="1" x14ac:dyDescent="0.4">
      <c r="B555" s="297"/>
      <c r="J555" s="293"/>
      <c r="K555" s="295"/>
    </row>
    <row r="556" spans="2:11" ht="15.75" customHeight="1" x14ac:dyDescent="0.4">
      <c r="B556" s="297"/>
      <c r="J556" s="293"/>
      <c r="K556" s="295"/>
    </row>
    <row r="557" spans="2:11" ht="15.75" customHeight="1" x14ac:dyDescent="0.4">
      <c r="B557" s="297"/>
      <c r="J557" s="293"/>
      <c r="K557" s="295"/>
    </row>
    <row r="558" spans="2:11" ht="15.75" customHeight="1" x14ac:dyDescent="0.4">
      <c r="B558" s="297"/>
      <c r="J558" s="293"/>
      <c r="K558" s="295"/>
    </row>
    <row r="559" spans="2:11" ht="15.75" customHeight="1" x14ac:dyDescent="0.4">
      <c r="B559" s="297"/>
      <c r="J559" s="293"/>
      <c r="K559" s="295"/>
    </row>
    <row r="560" spans="2:11" ht="15.75" customHeight="1" x14ac:dyDescent="0.4">
      <c r="B560" s="297"/>
      <c r="J560" s="293"/>
      <c r="K560" s="295"/>
    </row>
    <row r="561" spans="2:11" ht="15.75" customHeight="1" x14ac:dyDescent="0.4">
      <c r="B561" s="297"/>
      <c r="J561" s="293"/>
      <c r="K561" s="295"/>
    </row>
    <row r="562" spans="2:11" ht="15.75" customHeight="1" x14ac:dyDescent="0.4">
      <c r="B562" s="297"/>
      <c r="J562" s="293"/>
      <c r="K562" s="295"/>
    </row>
    <row r="563" spans="2:11" ht="15.75" customHeight="1" x14ac:dyDescent="0.4">
      <c r="B563" s="297"/>
      <c r="J563" s="293"/>
      <c r="K563" s="295"/>
    </row>
    <row r="564" spans="2:11" ht="15.75" customHeight="1" x14ac:dyDescent="0.4">
      <c r="B564" s="297"/>
      <c r="J564" s="293"/>
      <c r="K564" s="295"/>
    </row>
    <row r="565" spans="2:11" ht="15.75" customHeight="1" x14ac:dyDescent="0.4">
      <c r="B565" s="297"/>
      <c r="J565" s="293"/>
      <c r="K565" s="295"/>
    </row>
    <row r="566" spans="2:11" ht="15.75" customHeight="1" x14ac:dyDescent="0.4">
      <c r="B566" s="297"/>
      <c r="J566" s="293"/>
      <c r="K566" s="295"/>
    </row>
    <row r="567" spans="2:11" ht="15.75" customHeight="1" x14ac:dyDescent="0.4">
      <c r="B567" s="297"/>
      <c r="J567" s="293"/>
      <c r="K567" s="295"/>
    </row>
    <row r="568" spans="2:11" ht="15.75" customHeight="1" x14ac:dyDescent="0.4">
      <c r="B568" s="297"/>
      <c r="J568" s="293"/>
      <c r="K568" s="295"/>
    </row>
    <row r="569" spans="2:11" ht="15.75" customHeight="1" x14ac:dyDescent="0.4">
      <c r="B569" s="297"/>
      <c r="J569" s="293"/>
      <c r="K569" s="295"/>
    </row>
    <row r="570" spans="2:11" ht="15.75" customHeight="1" x14ac:dyDescent="0.4">
      <c r="B570" s="297"/>
      <c r="J570" s="293"/>
      <c r="K570" s="295"/>
    </row>
    <row r="571" spans="2:11" ht="15.75" customHeight="1" x14ac:dyDescent="0.4">
      <c r="B571" s="297"/>
      <c r="J571" s="293"/>
      <c r="K571" s="295"/>
    </row>
    <row r="572" spans="2:11" ht="15.75" customHeight="1" x14ac:dyDescent="0.4">
      <c r="B572" s="297"/>
      <c r="J572" s="293"/>
      <c r="K572" s="295"/>
    </row>
    <row r="573" spans="2:11" ht="15.75" customHeight="1" x14ac:dyDescent="0.4">
      <c r="B573" s="297"/>
      <c r="J573" s="293"/>
      <c r="K573" s="295"/>
    </row>
    <row r="574" spans="2:11" ht="15.75" customHeight="1" x14ac:dyDescent="0.4">
      <c r="B574" s="297"/>
      <c r="J574" s="293"/>
      <c r="K574" s="295"/>
    </row>
    <row r="575" spans="2:11" ht="15.75" customHeight="1" x14ac:dyDescent="0.4">
      <c r="B575" s="297"/>
      <c r="J575" s="293"/>
      <c r="K575" s="295"/>
    </row>
    <row r="576" spans="2:11" ht="15.75" customHeight="1" x14ac:dyDescent="0.4">
      <c r="B576" s="297"/>
      <c r="J576" s="293"/>
      <c r="K576" s="295"/>
    </row>
    <row r="577" spans="2:11" ht="15.75" customHeight="1" x14ac:dyDescent="0.4">
      <c r="B577" s="297"/>
      <c r="J577" s="293"/>
      <c r="K577" s="295"/>
    </row>
    <row r="578" spans="2:11" ht="15.75" customHeight="1" x14ac:dyDescent="0.4">
      <c r="B578" s="297"/>
      <c r="J578" s="293"/>
      <c r="K578" s="295"/>
    </row>
    <row r="579" spans="2:11" ht="15.75" customHeight="1" x14ac:dyDescent="0.4">
      <c r="B579" s="297"/>
      <c r="J579" s="293"/>
      <c r="K579" s="295"/>
    </row>
    <row r="580" spans="2:11" ht="15.75" customHeight="1" x14ac:dyDescent="0.4">
      <c r="B580" s="297"/>
      <c r="J580" s="293"/>
      <c r="K580" s="295"/>
    </row>
    <row r="581" spans="2:11" ht="15.75" customHeight="1" x14ac:dyDescent="0.4">
      <c r="B581" s="297"/>
      <c r="J581" s="293"/>
      <c r="K581" s="295"/>
    </row>
    <row r="582" spans="2:11" ht="15.75" customHeight="1" x14ac:dyDescent="0.4">
      <c r="B582" s="297"/>
      <c r="J582" s="293"/>
      <c r="K582" s="295"/>
    </row>
    <row r="583" spans="2:11" ht="15.75" customHeight="1" x14ac:dyDescent="0.4">
      <c r="B583" s="297"/>
      <c r="J583" s="293"/>
      <c r="K583" s="295"/>
    </row>
    <row r="584" spans="2:11" ht="15.75" customHeight="1" x14ac:dyDescent="0.4">
      <c r="B584" s="297"/>
      <c r="J584" s="293"/>
      <c r="K584" s="295"/>
    </row>
    <row r="585" spans="2:11" ht="15.75" customHeight="1" x14ac:dyDescent="0.4">
      <c r="B585" s="297"/>
      <c r="J585" s="293"/>
      <c r="K585" s="295"/>
    </row>
    <row r="586" spans="2:11" ht="15.75" customHeight="1" x14ac:dyDescent="0.4">
      <c r="B586" s="297"/>
      <c r="J586" s="293"/>
      <c r="K586" s="295"/>
    </row>
    <row r="587" spans="2:11" ht="15.75" customHeight="1" x14ac:dyDescent="0.4">
      <c r="B587" s="297"/>
      <c r="J587" s="293"/>
      <c r="K587" s="295"/>
    </row>
    <row r="588" spans="2:11" ht="15.75" customHeight="1" x14ac:dyDescent="0.4">
      <c r="B588" s="297"/>
      <c r="J588" s="293"/>
      <c r="K588" s="295"/>
    </row>
    <row r="589" spans="2:11" ht="15.75" customHeight="1" x14ac:dyDescent="0.4">
      <c r="B589" s="297"/>
      <c r="J589" s="293"/>
      <c r="K589" s="295"/>
    </row>
    <row r="590" spans="2:11" ht="15.75" customHeight="1" x14ac:dyDescent="0.4">
      <c r="B590" s="297"/>
      <c r="J590" s="293"/>
      <c r="K590" s="295"/>
    </row>
    <row r="591" spans="2:11" ht="15.75" customHeight="1" x14ac:dyDescent="0.4">
      <c r="B591" s="297"/>
      <c r="J591" s="293"/>
      <c r="K591" s="295"/>
    </row>
    <row r="592" spans="2:11" ht="15.75" customHeight="1" x14ac:dyDescent="0.4">
      <c r="B592" s="297"/>
      <c r="J592" s="293"/>
      <c r="K592" s="295"/>
    </row>
    <row r="593" spans="2:11" ht="15.75" customHeight="1" x14ac:dyDescent="0.4">
      <c r="B593" s="297"/>
      <c r="J593" s="293"/>
      <c r="K593" s="295"/>
    </row>
    <row r="594" spans="2:11" ht="15.75" customHeight="1" x14ac:dyDescent="0.4">
      <c r="B594" s="297"/>
      <c r="J594" s="293"/>
      <c r="K594" s="295"/>
    </row>
    <row r="595" spans="2:11" ht="15.75" customHeight="1" x14ac:dyDescent="0.4">
      <c r="B595" s="297"/>
      <c r="J595" s="293"/>
      <c r="K595" s="295"/>
    </row>
    <row r="596" spans="2:11" ht="15.75" customHeight="1" x14ac:dyDescent="0.4">
      <c r="B596" s="297"/>
      <c r="J596" s="293"/>
      <c r="K596" s="295"/>
    </row>
    <row r="597" spans="2:11" ht="15.75" customHeight="1" x14ac:dyDescent="0.4">
      <c r="B597" s="297"/>
      <c r="J597" s="293"/>
      <c r="K597" s="295"/>
    </row>
    <row r="598" spans="2:11" ht="15.75" customHeight="1" x14ac:dyDescent="0.4">
      <c r="B598" s="297"/>
      <c r="J598" s="293"/>
      <c r="K598" s="295"/>
    </row>
    <row r="599" spans="2:11" ht="15.75" customHeight="1" x14ac:dyDescent="0.4">
      <c r="B599" s="297"/>
      <c r="J599" s="293"/>
      <c r="K599" s="295"/>
    </row>
    <row r="600" spans="2:11" ht="15.75" customHeight="1" x14ac:dyDescent="0.4">
      <c r="B600" s="297"/>
      <c r="J600" s="293"/>
      <c r="K600" s="295"/>
    </row>
    <row r="601" spans="2:11" ht="15.75" customHeight="1" x14ac:dyDescent="0.4">
      <c r="B601" s="297"/>
      <c r="J601" s="293"/>
      <c r="K601" s="295"/>
    </row>
    <row r="602" spans="2:11" ht="15.75" customHeight="1" x14ac:dyDescent="0.4">
      <c r="B602" s="297"/>
      <c r="J602" s="293"/>
      <c r="K602" s="295"/>
    </row>
    <row r="603" spans="2:11" ht="15.75" customHeight="1" x14ac:dyDescent="0.4">
      <c r="B603" s="297"/>
      <c r="J603" s="293"/>
      <c r="K603" s="295"/>
    </row>
    <row r="604" spans="2:11" ht="15.75" customHeight="1" x14ac:dyDescent="0.4">
      <c r="B604" s="297"/>
      <c r="J604" s="293"/>
      <c r="K604" s="295"/>
    </row>
    <row r="605" spans="2:11" ht="15.75" customHeight="1" x14ac:dyDescent="0.4">
      <c r="B605" s="297"/>
      <c r="J605" s="293"/>
      <c r="K605" s="295"/>
    </row>
    <row r="606" spans="2:11" ht="15.75" customHeight="1" x14ac:dyDescent="0.4">
      <c r="B606" s="297"/>
      <c r="J606" s="293"/>
      <c r="K606" s="295"/>
    </row>
    <row r="607" spans="2:11" ht="15.75" customHeight="1" x14ac:dyDescent="0.4">
      <c r="B607" s="297"/>
      <c r="J607" s="293"/>
      <c r="K607" s="295"/>
    </row>
    <row r="608" spans="2:11" ht="15.75" customHeight="1" x14ac:dyDescent="0.4">
      <c r="B608" s="297"/>
      <c r="J608" s="293"/>
      <c r="K608" s="295"/>
    </row>
    <row r="609" spans="2:11" ht="15.75" customHeight="1" x14ac:dyDescent="0.4">
      <c r="B609" s="297"/>
      <c r="J609" s="293"/>
      <c r="K609" s="295"/>
    </row>
    <row r="610" spans="2:11" ht="15.75" customHeight="1" x14ac:dyDescent="0.4">
      <c r="B610" s="297"/>
      <c r="J610" s="293"/>
      <c r="K610" s="295"/>
    </row>
    <row r="611" spans="2:11" ht="15.75" customHeight="1" x14ac:dyDescent="0.4">
      <c r="B611" s="297"/>
      <c r="J611" s="293"/>
      <c r="K611" s="295"/>
    </row>
    <row r="612" spans="2:11" ht="15.75" customHeight="1" x14ac:dyDescent="0.4">
      <c r="B612" s="297"/>
      <c r="J612" s="293"/>
      <c r="K612" s="295"/>
    </row>
    <row r="613" spans="2:11" ht="15.75" customHeight="1" x14ac:dyDescent="0.4">
      <c r="B613" s="297"/>
      <c r="J613" s="293"/>
      <c r="K613" s="295"/>
    </row>
    <row r="614" spans="2:11" ht="15.75" customHeight="1" x14ac:dyDescent="0.4">
      <c r="B614" s="297"/>
      <c r="J614" s="293"/>
      <c r="K614" s="295"/>
    </row>
    <row r="615" spans="2:11" ht="15.75" customHeight="1" x14ac:dyDescent="0.4">
      <c r="B615" s="297"/>
      <c r="J615" s="293"/>
      <c r="K615" s="295"/>
    </row>
    <row r="616" spans="2:11" ht="15.75" customHeight="1" x14ac:dyDescent="0.4">
      <c r="B616" s="297"/>
      <c r="J616" s="293"/>
      <c r="K616" s="295"/>
    </row>
    <row r="617" spans="2:11" ht="15.75" customHeight="1" x14ac:dyDescent="0.4">
      <c r="B617" s="297"/>
      <c r="J617" s="293"/>
      <c r="K617" s="295"/>
    </row>
    <row r="618" spans="2:11" ht="15.75" customHeight="1" x14ac:dyDescent="0.4">
      <c r="B618" s="297"/>
      <c r="J618" s="293"/>
      <c r="K618" s="295"/>
    </row>
    <row r="619" spans="2:11" ht="15.75" customHeight="1" x14ac:dyDescent="0.4">
      <c r="B619" s="297"/>
      <c r="J619" s="293"/>
      <c r="K619" s="295"/>
    </row>
    <row r="620" spans="2:11" ht="15.75" customHeight="1" x14ac:dyDescent="0.4">
      <c r="B620" s="297"/>
      <c r="J620" s="293"/>
      <c r="K620" s="295"/>
    </row>
    <row r="621" spans="2:11" ht="15.75" customHeight="1" x14ac:dyDescent="0.4">
      <c r="B621" s="297"/>
      <c r="J621" s="293"/>
      <c r="K621" s="295"/>
    </row>
    <row r="622" spans="2:11" ht="15.75" customHeight="1" x14ac:dyDescent="0.4">
      <c r="B622" s="297"/>
      <c r="J622" s="293"/>
      <c r="K622" s="295"/>
    </row>
    <row r="623" spans="2:11" ht="15.75" customHeight="1" x14ac:dyDescent="0.4">
      <c r="B623" s="297"/>
      <c r="J623" s="293"/>
      <c r="K623" s="295"/>
    </row>
    <row r="624" spans="2:11" ht="15.75" customHeight="1" x14ac:dyDescent="0.4">
      <c r="B624" s="297"/>
      <c r="J624" s="293"/>
      <c r="K624" s="295"/>
    </row>
    <row r="625" spans="2:11" ht="15.75" customHeight="1" x14ac:dyDescent="0.4">
      <c r="B625" s="297"/>
      <c r="J625" s="293"/>
      <c r="K625" s="295"/>
    </row>
    <row r="626" spans="2:11" ht="15.75" customHeight="1" x14ac:dyDescent="0.4">
      <c r="B626" s="297"/>
      <c r="J626" s="293"/>
      <c r="K626" s="295"/>
    </row>
    <row r="627" spans="2:11" ht="15.75" customHeight="1" x14ac:dyDescent="0.4">
      <c r="B627" s="297"/>
      <c r="J627" s="293"/>
      <c r="K627" s="295"/>
    </row>
    <row r="628" spans="2:11" ht="15.75" customHeight="1" x14ac:dyDescent="0.4">
      <c r="B628" s="297"/>
      <c r="J628" s="293"/>
      <c r="K628" s="295"/>
    </row>
    <row r="629" spans="2:11" ht="15.75" customHeight="1" x14ac:dyDescent="0.4">
      <c r="B629" s="297"/>
      <c r="J629" s="293"/>
      <c r="K629" s="295"/>
    </row>
    <row r="630" spans="2:11" ht="15.75" customHeight="1" x14ac:dyDescent="0.4">
      <c r="B630" s="297"/>
      <c r="J630" s="293"/>
      <c r="K630" s="295"/>
    </row>
    <row r="631" spans="2:11" ht="15.75" customHeight="1" x14ac:dyDescent="0.4">
      <c r="B631" s="297"/>
      <c r="J631" s="293"/>
      <c r="K631" s="295"/>
    </row>
    <row r="632" spans="2:11" ht="15.75" customHeight="1" x14ac:dyDescent="0.4">
      <c r="B632" s="297"/>
      <c r="J632" s="293"/>
      <c r="K632" s="295"/>
    </row>
    <row r="633" spans="2:11" ht="15.75" customHeight="1" x14ac:dyDescent="0.4">
      <c r="B633" s="297"/>
      <c r="J633" s="293"/>
      <c r="K633" s="295"/>
    </row>
    <row r="634" spans="2:11" ht="15.75" customHeight="1" x14ac:dyDescent="0.4">
      <c r="B634" s="297"/>
      <c r="J634" s="293"/>
      <c r="K634" s="295"/>
    </row>
    <row r="635" spans="2:11" ht="15.75" customHeight="1" x14ac:dyDescent="0.4">
      <c r="B635" s="297"/>
      <c r="J635" s="293"/>
      <c r="K635" s="295"/>
    </row>
    <row r="636" spans="2:11" ht="15.75" customHeight="1" x14ac:dyDescent="0.4">
      <c r="B636" s="297"/>
      <c r="J636" s="293"/>
      <c r="K636" s="295"/>
    </row>
    <row r="637" spans="2:11" ht="15.75" customHeight="1" x14ac:dyDescent="0.4">
      <c r="B637" s="297"/>
      <c r="J637" s="293"/>
      <c r="K637" s="295"/>
    </row>
    <row r="638" spans="2:11" ht="15.75" customHeight="1" x14ac:dyDescent="0.4">
      <c r="B638" s="297"/>
      <c r="J638" s="293"/>
      <c r="K638" s="295"/>
    </row>
    <row r="639" spans="2:11" ht="15.75" customHeight="1" x14ac:dyDescent="0.4">
      <c r="B639" s="297"/>
      <c r="J639" s="293"/>
      <c r="K639" s="295"/>
    </row>
    <row r="640" spans="2:11" ht="15.75" customHeight="1" x14ac:dyDescent="0.4">
      <c r="B640" s="297"/>
      <c r="J640" s="293"/>
      <c r="K640" s="295"/>
    </row>
    <row r="641" spans="2:11" ht="15.75" customHeight="1" x14ac:dyDescent="0.4">
      <c r="B641" s="297"/>
      <c r="J641" s="293"/>
      <c r="K641" s="295"/>
    </row>
    <row r="642" spans="2:11" ht="15.75" customHeight="1" x14ac:dyDescent="0.4">
      <c r="B642" s="297"/>
      <c r="J642" s="293"/>
      <c r="K642" s="295"/>
    </row>
    <row r="643" spans="2:11" ht="15.75" customHeight="1" x14ac:dyDescent="0.4">
      <c r="B643" s="297"/>
      <c r="J643" s="293"/>
      <c r="K643" s="295"/>
    </row>
    <row r="644" spans="2:11" ht="15.75" customHeight="1" x14ac:dyDescent="0.4">
      <c r="B644" s="297"/>
      <c r="J644" s="293"/>
      <c r="K644" s="295"/>
    </row>
    <row r="645" spans="2:11" ht="15.75" customHeight="1" x14ac:dyDescent="0.4">
      <c r="B645" s="297"/>
      <c r="J645" s="293"/>
      <c r="K645" s="295"/>
    </row>
    <row r="646" spans="2:11" ht="15.75" customHeight="1" x14ac:dyDescent="0.4">
      <c r="B646" s="297"/>
      <c r="J646" s="293"/>
      <c r="K646" s="295"/>
    </row>
    <row r="647" spans="2:11" ht="15.75" customHeight="1" x14ac:dyDescent="0.4">
      <c r="B647" s="297"/>
      <c r="J647" s="293"/>
      <c r="K647" s="295"/>
    </row>
    <row r="648" spans="2:11" ht="15.75" customHeight="1" x14ac:dyDescent="0.4">
      <c r="B648" s="297"/>
      <c r="J648" s="293"/>
      <c r="K648" s="295"/>
    </row>
    <row r="649" spans="2:11" ht="15.75" customHeight="1" x14ac:dyDescent="0.4">
      <c r="B649" s="297"/>
      <c r="J649" s="293"/>
      <c r="K649" s="295"/>
    </row>
    <row r="650" spans="2:11" ht="15.75" customHeight="1" x14ac:dyDescent="0.4">
      <c r="B650" s="297"/>
      <c r="J650" s="293"/>
      <c r="K650" s="295"/>
    </row>
    <row r="651" spans="2:11" ht="15.75" customHeight="1" x14ac:dyDescent="0.4">
      <c r="B651" s="297"/>
      <c r="J651" s="293"/>
      <c r="K651" s="295"/>
    </row>
    <row r="652" spans="2:11" ht="15.75" customHeight="1" x14ac:dyDescent="0.4">
      <c r="B652" s="297"/>
      <c r="J652" s="293"/>
      <c r="K652" s="295"/>
    </row>
    <row r="653" spans="2:11" ht="15.75" customHeight="1" x14ac:dyDescent="0.4">
      <c r="B653" s="297"/>
      <c r="J653" s="293"/>
      <c r="K653" s="295"/>
    </row>
    <row r="654" spans="2:11" ht="15.75" customHeight="1" x14ac:dyDescent="0.4">
      <c r="B654" s="297"/>
      <c r="J654" s="293"/>
      <c r="K654" s="295"/>
    </row>
    <row r="655" spans="2:11" ht="15.75" customHeight="1" x14ac:dyDescent="0.4">
      <c r="B655" s="297"/>
      <c r="J655" s="293"/>
      <c r="K655" s="295"/>
    </row>
    <row r="656" spans="2:11" ht="15.75" customHeight="1" x14ac:dyDescent="0.4">
      <c r="B656" s="297"/>
      <c r="J656" s="293"/>
      <c r="K656" s="295"/>
    </row>
    <row r="657" spans="2:11" ht="15.75" customHeight="1" x14ac:dyDescent="0.4">
      <c r="B657" s="297"/>
      <c r="J657" s="293"/>
      <c r="K657" s="295"/>
    </row>
    <row r="658" spans="2:11" ht="15.75" customHeight="1" x14ac:dyDescent="0.4">
      <c r="B658" s="297"/>
      <c r="J658" s="293"/>
      <c r="K658" s="295"/>
    </row>
    <row r="659" spans="2:11" ht="15.75" customHeight="1" x14ac:dyDescent="0.4">
      <c r="B659" s="297"/>
      <c r="J659" s="293"/>
      <c r="K659" s="295"/>
    </row>
    <row r="660" spans="2:11" ht="15.75" customHeight="1" x14ac:dyDescent="0.4">
      <c r="B660" s="297"/>
      <c r="J660" s="293"/>
      <c r="K660" s="295"/>
    </row>
    <row r="661" spans="2:11" ht="15.75" customHeight="1" x14ac:dyDescent="0.4">
      <c r="B661" s="297"/>
      <c r="J661" s="293"/>
      <c r="K661" s="295"/>
    </row>
    <row r="662" spans="2:11" ht="15.75" customHeight="1" x14ac:dyDescent="0.4">
      <c r="B662" s="297"/>
      <c r="J662" s="293"/>
      <c r="K662" s="295"/>
    </row>
    <row r="663" spans="2:11" ht="15.75" customHeight="1" x14ac:dyDescent="0.4">
      <c r="B663" s="297"/>
      <c r="J663" s="293"/>
      <c r="K663" s="295"/>
    </row>
    <row r="664" spans="2:11" ht="15.75" customHeight="1" x14ac:dyDescent="0.4">
      <c r="B664" s="297"/>
      <c r="J664" s="293"/>
      <c r="K664" s="295"/>
    </row>
    <row r="665" spans="2:11" ht="15.75" customHeight="1" x14ac:dyDescent="0.4">
      <c r="B665" s="297"/>
      <c r="J665" s="293"/>
      <c r="K665" s="295"/>
    </row>
    <row r="666" spans="2:11" ht="15.75" customHeight="1" x14ac:dyDescent="0.4">
      <c r="B666" s="297"/>
      <c r="J666" s="293"/>
      <c r="K666" s="295"/>
    </row>
    <row r="667" spans="2:11" ht="15.75" customHeight="1" x14ac:dyDescent="0.4">
      <c r="B667" s="297"/>
      <c r="J667" s="293"/>
      <c r="K667" s="295"/>
    </row>
    <row r="668" spans="2:11" ht="15.75" customHeight="1" x14ac:dyDescent="0.4">
      <c r="B668" s="297"/>
      <c r="J668" s="293"/>
      <c r="K668" s="295"/>
    </row>
    <row r="669" spans="2:11" ht="15.75" customHeight="1" x14ac:dyDescent="0.4">
      <c r="B669" s="297"/>
      <c r="J669" s="293"/>
      <c r="K669" s="295"/>
    </row>
    <row r="670" spans="2:11" ht="15.75" customHeight="1" x14ac:dyDescent="0.4">
      <c r="B670" s="297"/>
      <c r="J670" s="293"/>
      <c r="K670" s="295"/>
    </row>
    <row r="671" spans="2:11" ht="15.75" customHeight="1" x14ac:dyDescent="0.4">
      <c r="B671" s="297"/>
      <c r="J671" s="293"/>
      <c r="K671" s="295"/>
    </row>
    <row r="672" spans="2:11" ht="15.75" customHeight="1" x14ac:dyDescent="0.4">
      <c r="B672" s="297"/>
      <c r="J672" s="293"/>
      <c r="K672" s="295"/>
    </row>
    <row r="673" spans="2:11" ht="15.75" customHeight="1" x14ac:dyDescent="0.4">
      <c r="B673" s="297"/>
      <c r="J673" s="293"/>
      <c r="K673" s="295"/>
    </row>
    <row r="674" spans="2:11" ht="15.75" customHeight="1" x14ac:dyDescent="0.4">
      <c r="B674" s="297"/>
      <c r="J674" s="293"/>
      <c r="K674" s="295"/>
    </row>
    <row r="675" spans="2:11" ht="15.75" customHeight="1" x14ac:dyDescent="0.4">
      <c r="B675" s="297"/>
      <c r="J675" s="293"/>
      <c r="K675" s="295"/>
    </row>
    <row r="676" spans="2:11" ht="15.75" customHeight="1" x14ac:dyDescent="0.4">
      <c r="B676" s="297"/>
      <c r="J676" s="293"/>
      <c r="K676" s="295"/>
    </row>
    <row r="677" spans="2:11" ht="15.75" customHeight="1" x14ac:dyDescent="0.4">
      <c r="B677" s="297"/>
      <c r="J677" s="293"/>
      <c r="K677" s="295"/>
    </row>
    <row r="678" spans="2:11" ht="15.75" customHeight="1" x14ac:dyDescent="0.4">
      <c r="B678" s="297"/>
      <c r="J678" s="293"/>
      <c r="K678" s="295"/>
    </row>
    <row r="679" spans="2:11" ht="15.75" customHeight="1" x14ac:dyDescent="0.4">
      <c r="B679" s="297"/>
      <c r="J679" s="293"/>
      <c r="K679" s="295"/>
    </row>
    <row r="680" spans="2:11" ht="15.75" customHeight="1" x14ac:dyDescent="0.4">
      <c r="B680" s="297"/>
      <c r="J680" s="293"/>
      <c r="K680" s="295"/>
    </row>
    <row r="681" spans="2:11" ht="15.75" customHeight="1" x14ac:dyDescent="0.4">
      <c r="B681" s="297"/>
      <c r="J681" s="293"/>
      <c r="K681" s="295"/>
    </row>
    <row r="682" spans="2:11" ht="15.75" customHeight="1" x14ac:dyDescent="0.4">
      <c r="B682" s="297"/>
      <c r="J682" s="293"/>
      <c r="K682" s="295"/>
    </row>
    <row r="683" spans="2:11" ht="15.75" customHeight="1" x14ac:dyDescent="0.4">
      <c r="B683" s="297"/>
      <c r="J683" s="293"/>
      <c r="K683" s="295"/>
    </row>
    <row r="684" spans="2:11" ht="15.75" customHeight="1" x14ac:dyDescent="0.4">
      <c r="B684" s="297"/>
      <c r="J684" s="293"/>
      <c r="K684" s="295"/>
    </row>
    <row r="685" spans="2:11" ht="15.75" customHeight="1" x14ac:dyDescent="0.4">
      <c r="B685" s="297"/>
      <c r="J685" s="293"/>
      <c r="K685" s="295"/>
    </row>
    <row r="686" spans="2:11" ht="15.75" customHeight="1" x14ac:dyDescent="0.4">
      <c r="B686" s="297"/>
      <c r="J686" s="293"/>
      <c r="K686" s="295"/>
    </row>
    <row r="687" spans="2:11" ht="15.75" customHeight="1" x14ac:dyDescent="0.4">
      <c r="B687" s="297"/>
      <c r="J687" s="293"/>
      <c r="K687" s="295"/>
    </row>
    <row r="688" spans="2:11" ht="15.75" customHeight="1" x14ac:dyDescent="0.4">
      <c r="B688" s="297"/>
      <c r="J688" s="293"/>
      <c r="K688" s="295"/>
    </row>
    <row r="689" spans="2:11" ht="15.75" customHeight="1" x14ac:dyDescent="0.4">
      <c r="B689" s="297"/>
      <c r="J689" s="293"/>
      <c r="K689" s="295"/>
    </row>
    <row r="690" spans="2:11" ht="15.75" customHeight="1" x14ac:dyDescent="0.4">
      <c r="B690" s="297"/>
      <c r="J690" s="293"/>
      <c r="K690" s="295"/>
    </row>
    <row r="691" spans="2:11" ht="15.75" customHeight="1" x14ac:dyDescent="0.4">
      <c r="B691" s="297"/>
      <c r="J691" s="293"/>
      <c r="K691" s="295"/>
    </row>
    <row r="692" spans="2:11" ht="15.75" customHeight="1" x14ac:dyDescent="0.4">
      <c r="B692" s="297"/>
      <c r="J692" s="293"/>
      <c r="K692" s="295"/>
    </row>
    <row r="693" spans="2:11" ht="15.75" customHeight="1" x14ac:dyDescent="0.4">
      <c r="B693" s="297"/>
      <c r="J693" s="293"/>
      <c r="K693" s="295"/>
    </row>
    <row r="694" spans="2:11" ht="15.75" customHeight="1" x14ac:dyDescent="0.4">
      <c r="B694" s="297"/>
      <c r="J694" s="293"/>
      <c r="K694" s="295"/>
    </row>
    <row r="695" spans="2:11" ht="15.75" customHeight="1" x14ac:dyDescent="0.4">
      <c r="B695" s="297"/>
      <c r="J695" s="293"/>
      <c r="K695" s="295"/>
    </row>
    <row r="696" spans="2:11" ht="15.75" customHeight="1" x14ac:dyDescent="0.4">
      <c r="B696" s="297"/>
      <c r="J696" s="293"/>
      <c r="K696" s="295"/>
    </row>
    <row r="697" spans="2:11" ht="15.75" customHeight="1" x14ac:dyDescent="0.4">
      <c r="B697" s="297"/>
      <c r="J697" s="293"/>
      <c r="K697" s="295"/>
    </row>
    <row r="698" spans="2:11" ht="15.75" customHeight="1" x14ac:dyDescent="0.4">
      <c r="B698" s="297"/>
      <c r="J698" s="293"/>
      <c r="K698" s="295"/>
    </row>
    <row r="699" spans="2:11" ht="15.75" customHeight="1" x14ac:dyDescent="0.4">
      <c r="B699" s="297"/>
      <c r="J699" s="293"/>
      <c r="K699" s="295"/>
    </row>
    <row r="700" spans="2:11" ht="15.75" customHeight="1" x14ac:dyDescent="0.4">
      <c r="B700" s="297"/>
      <c r="J700" s="293"/>
      <c r="K700" s="295"/>
    </row>
    <row r="701" spans="2:11" ht="15.75" customHeight="1" x14ac:dyDescent="0.4">
      <c r="B701" s="297"/>
      <c r="J701" s="293"/>
      <c r="K701" s="295"/>
    </row>
    <row r="702" spans="2:11" ht="15.75" customHeight="1" x14ac:dyDescent="0.4">
      <c r="B702" s="297"/>
      <c r="J702" s="293"/>
      <c r="K702" s="295"/>
    </row>
    <row r="703" spans="2:11" ht="15.75" customHeight="1" x14ac:dyDescent="0.4">
      <c r="B703" s="297"/>
      <c r="J703" s="293"/>
      <c r="K703" s="295"/>
    </row>
    <row r="704" spans="2:11" ht="15.75" customHeight="1" x14ac:dyDescent="0.4">
      <c r="B704" s="297"/>
      <c r="J704" s="293"/>
      <c r="K704" s="295"/>
    </row>
    <row r="705" spans="2:11" ht="15.75" customHeight="1" x14ac:dyDescent="0.4">
      <c r="B705" s="297"/>
      <c r="J705" s="293"/>
      <c r="K705" s="295"/>
    </row>
    <row r="706" spans="2:11" ht="15.75" customHeight="1" x14ac:dyDescent="0.4">
      <c r="B706" s="297"/>
      <c r="J706" s="293"/>
      <c r="K706" s="295"/>
    </row>
    <row r="707" spans="2:11" ht="15.75" customHeight="1" x14ac:dyDescent="0.4">
      <c r="B707" s="297"/>
      <c r="J707" s="293"/>
      <c r="K707" s="295"/>
    </row>
    <row r="708" spans="2:11" ht="15.75" customHeight="1" x14ac:dyDescent="0.4">
      <c r="B708" s="297"/>
      <c r="J708" s="293"/>
      <c r="K708" s="295"/>
    </row>
    <row r="709" spans="2:11" ht="15.75" customHeight="1" x14ac:dyDescent="0.4">
      <c r="B709" s="297"/>
      <c r="J709" s="293"/>
      <c r="K709" s="295"/>
    </row>
    <row r="710" spans="2:11" ht="15.75" customHeight="1" x14ac:dyDescent="0.4">
      <c r="B710" s="297"/>
      <c r="J710" s="293"/>
      <c r="K710" s="295"/>
    </row>
    <row r="711" spans="2:11" ht="15.75" customHeight="1" x14ac:dyDescent="0.4">
      <c r="B711" s="297"/>
      <c r="J711" s="293"/>
      <c r="K711" s="295"/>
    </row>
    <row r="712" spans="2:11" ht="15.75" customHeight="1" x14ac:dyDescent="0.4">
      <c r="B712" s="297"/>
      <c r="J712" s="293"/>
      <c r="K712" s="295"/>
    </row>
    <row r="713" spans="2:11" ht="15.75" customHeight="1" x14ac:dyDescent="0.4">
      <c r="B713" s="297"/>
      <c r="J713" s="293"/>
      <c r="K713" s="295"/>
    </row>
    <row r="714" spans="2:11" ht="15.75" customHeight="1" x14ac:dyDescent="0.4">
      <c r="B714" s="297"/>
      <c r="J714" s="293"/>
      <c r="K714" s="295"/>
    </row>
    <row r="715" spans="2:11" ht="15.75" customHeight="1" x14ac:dyDescent="0.4">
      <c r="B715" s="297"/>
      <c r="J715" s="293"/>
      <c r="K715" s="295"/>
    </row>
    <row r="716" spans="2:11" ht="15.75" customHeight="1" x14ac:dyDescent="0.4">
      <c r="B716" s="297"/>
      <c r="J716" s="293"/>
      <c r="K716" s="295"/>
    </row>
    <row r="717" spans="2:11" ht="15.75" customHeight="1" x14ac:dyDescent="0.4">
      <c r="B717" s="297"/>
      <c r="J717" s="293"/>
      <c r="K717" s="295"/>
    </row>
    <row r="718" spans="2:11" ht="15.75" customHeight="1" x14ac:dyDescent="0.4">
      <c r="B718" s="297"/>
      <c r="J718" s="293"/>
      <c r="K718" s="295"/>
    </row>
    <row r="719" spans="2:11" ht="15.75" customHeight="1" x14ac:dyDescent="0.4">
      <c r="B719" s="297"/>
      <c r="J719" s="293"/>
      <c r="K719" s="295"/>
    </row>
    <row r="720" spans="2:11" ht="15.75" customHeight="1" x14ac:dyDescent="0.4">
      <c r="B720" s="297"/>
      <c r="J720" s="293"/>
      <c r="K720" s="295"/>
    </row>
    <row r="721" spans="2:11" ht="15.75" customHeight="1" x14ac:dyDescent="0.4">
      <c r="B721" s="297"/>
      <c r="J721" s="293"/>
      <c r="K721" s="295"/>
    </row>
    <row r="722" spans="2:11" ht="15.75" customHeight="1" x14ac:dyDescent="0.4">
      <c r="B722" s="297"/>
      <c r="J722" s="293"/>
      <c r="K722" s="295"/>
    </row>
    <row r="723" spans="2:11" ht="15.75" customHeight="1" x14ac:dyDescent="0.4">
      <c r="B723" s="297"/>
      <c r="J723" s="293"/>
      <c r="K723" s="295"/>
    </row>
    <row r="724" spans="2:11" ht="15.75" customHeight="1" x14ac:dyDescent="0.4">
      <c r="B724" s="297"/>
      <c r="J724" s="293"/>
      <c r="K724" s="295"/>
    </row>
    <row r="725" spans="2:11" ht="15.75" customHeight="1" x14ac:dyDescent="0.4">
      <c r="B725" s="297"/>
      <c r="J725" s="293"/>
      <c r="K725" s="295"/>
    </row>
    <row r="726" spans="2:11" ht="15.75" customHeight="1" x14ac:dyDescent="0.4">
      <c r="B726" s="297"/>
      <c r="J726" s="293"/>
      <c r="K726" s="295"/>
    </row>
    <row r="727" spans="2:11" ht="15.75" customHeight="1" x14ac:dyDescent="0.4">
      <c r="B727" s="297"/>
      <c r="J727" s="293"/>
      <c r="K727" s="295"/>
    </row>
    <row r="728" spans="2:11" ht="15.75" customHeight="1" x14ac:dyDescent="0.4">
      <c r="B728" s="297"/>
      <c r="J728" s="293"/>
      <c r="K728" s="295"/>
    </row>
    <row r="729" spans="2:11" ht="15.75" customHeight="1" x14ac:dyDescent="0.4">
      <c r="B729" s="297"/>
      <c r="J729" s="293"/>
      <c r="K729" s="295"/>
    </row>
    <row r="730" spans="2:11" ht="15.75" customHeight="1" x14ac:dyDescent="0.4">
      <c r="B730" s="297"/>
      <c r="J730" s="293"/>
      <c r="K730" s="295"/>
    </row>
    <row r="731" spans="2:11" ht="15.75" customHeight="1" x14ac:dyDescent="0.4">
      <c r="B731" s="297"/>
      <c r="J731" s="293"/>
      <c r="K731" s="295"/>
    </row>
    <row r="732" spans="2:11" ht="15.75" customHeight="1" x14ac:dyDescent="0.4">
      <c r="B732" s="297"/>
      <c r="J732" s="293"/>
      <c r="K732" s="295"/>
    </row>
    <row r="733" spans="2:11" ht="15.75" customHeight="1" x14ac:dyDescent="0.4">
      <c r="B733" s="297"/>
      <c r="J733" s="293"/>
      <c r="K733" s="295"/>
    </row>
    <row r="734" spans="2:11" ht="15.75" customHeight="1" x14ac:dyDescent="0.4">
      <c r="B734" s="297"/>
      <c r="J734" s="293"/>
      <c r="K734" s="295"/>
    </row>
    <row r="735" spans="2:11" ht="15.75" customHeight="1" x14ac:dyDescent="0.4">
      <c r="B735" s="297"/>
      <c r="J735" s="293"/>
      <c r="K735" s="295"/>
    </row>
    <row r="736" spans="2:11" ht="15.75" customHeight="1" x14ac:dyDescent="0.4">
      <c r="B736" s="297"/>
      <c r="J736" s="293"/>
      <c r="K736" s="295"/>
    </row>
    <row r="737" spans="2:11" ht="15.75" customHeight="1" x14ac:dyDescent="0.4">
      <c r="B737" s="297"/>
      <c r="J737" s="293"/>
      <c r="K737" s="295"/>
    </row>
    <row r="738" spans="2:11" ht="15.75" customHeight="1" x14ac:dyDescent="0.4">
      <c r="B738" s="297"/>
      <c r="J738" s="293"/>
      <c r="K738" s="295"/>
    </row>
    <row r="739" spans="2:11" ht="15.75" customHeight="1" x14ac:dyDescent="0.4">
      <c r="B739" s="297"/>
      <c r="J739" s="293"/>
      <c r="K739" s="295"/>
    </row>
    <row r="740" spans="2:11" ht="15.75" customHeight="1" x14ac:dyDescent="0.4">
      <c r="B740" s="297"/>
      <c r="J740" s="293"/>
      <c r="K740" s="295"/>
    </row>
    <row r="741" spans="2:11" ht="15.75" customHeight="1" x14ac:dyDescent="0.4">
      <c r="B741" s="297"/>
      <c r="J741" s="293"/>
      <c r="K741" s="295"/>
    </row>
    <row r="742" spans="2:11" ht="15.75" customHeight="1" x14ac:dyDescent="0.4">
      <c r="B742" s="297"/>
      <c r="J742" s="293"/>
      <c r="K742" s="295"/>
    </row>
    <row r="743" spans="2:11" ht="15.75" customHeight="1" x14ac:dyDescent="0.4">
      <c r="B743" s="297"/>
      <c r="J743" s="293"/>
      <c r="K743" s="295"/>
    </row>
    <row r="744" spans="2:11" ht="15.75" customHeight="1" x14ac:dyDescent="0.4">
      <c r="B744" s="297"/>
      <c r="J744" s="293"/>
      <c r="K744" s="295"/>
    </row>
    <row r="745" spans="2:11" ht="15.75" customHeight="1" x14ac:dyDescent="0.4">
      <c r="B745" s="297"/>
      <c r="J745" s="293"/>
      <c r="K745" s="295"/>
    </row>
    <row r="746" spans="2:11" ht="15.75" customHeight="1" x14ac:dyDescent="0.4">
      <c r="B746" s="297"/>
      <c r="J746" s="293"/>
      <c r="K746" s="295"/>
    </row>
    <row r="747" spans="2:11" ht="15.75" customHeight="1" x14ac:dyDescent="0.4">
      <c r="B747" s="297"/>
      <c r="J747" s="293"/>
      <c r="K747" s="295"/>
    </row>
    <row r="748" spans="2:11" ht="15.75" customHeight="1" x14ac:dyDescent="0.4">
      <c r="B748" s="297"/>
      <c r="J748" s="293"/>
      <c r="K748" s="295"/>
    </row>
    <row r="749" spans="2:11" ht="15.75" customHeight="1" x14ac:dyDescent="0.4">
      <c r="B749" s="297"/>
      <c r="J749" s="293"/>
      <c r="K749" s="295"/>
    </row>
    <row r="750" spans="2:11" ht="15.75" customHeight="1" x14ac:dyDescent="0.4">
      <c r="B750" s="297"/>
      <c r="J750" s="293"/>
      <c r="K750" s="295"/>
    </row>
    <row r="751" spans="2:11" ht="15.75" customHeight="1" x14ac:dyDescent="0.4">
      <c r="B751" s="297"/>
      <c r="J751" s="293"/>
      <c r="K751" s="295"/>
    </row>
    <row r="752" spans="2:11" ht="15.75" customHeight="1" x14ac:dyDescent="0.4">
      <c r="B752" s="297"/>
      <c r="J752" s="293"/>
      <c r="K752" s="295"/>
    </row>
    <row r="753" spans="2:11" ht="15.75" customHeight="1" x14ac:dyDescent="0.4">
      <c r="B753" s="297"/>
      <c r="J753" s="293"/>
      <c r="K753" s="295"/>
    </row>
    <row r="754" spans="2:11" ht="15.75" customHeight="1" x14ac:dyDescent="0.4">
      <c r="B754" s="297"/>
      <c r="J754" s="293"/>
      <c r="K754" s="295"/>
    </row>
    <row r="755" spans="2:11" ht="15.75" customHeight="1" x14ac:dyDescent="0.4">
      <c r="B755" s="297"/>
      <c r="J755" s="293"/>
      <c r="K755" s="295"/>
    </row>
    <row r="756" spans="2:11" ht="15.75" customHeight="1" x14ac:dyDescent="0.4">
      <c r="B756" s="297"/>
      <c r="J756" s="293"/>
      <c r="K756" s="295"/>
    </row>
    <row r="757" spans="2:11" ht="15.75" customHeight="1" x14ac:dyDescent="0.4">
      <c r="B757" s="297"/>
      <c r="J757" s="293"/>
      <c r="K757" s="295"/>
    </row>
    <row r="758" spans="2:11" ht="15.75" customHeight="1" x14ac:dyDescent="0.4">
      <c r="B758" s="297"/>
      <c r="J758" s="293"/>
      <c r="K758" s="295"/>
    </row>
    <row r="759" spans="2:11" ht="15.75" customHeight="1" x14ac:dyDescent="0.4">
      <c r="B759" s="297"/>
      <c r="J759" s="293"/>
      <c r="K759" s="295"/>
    </row>
    <row r="760" spans="2:11" ht="15.75" customHeight="1" x14ac:dyDescent="0.4">
      <c r="B760" s="297"/>
      <c r="J760" s="293"/>
      <c r="K760" s="295"/>
    </row>
    <row r="761" spans="2:11" ht="15.75" customHeight="1" x14ac:dyDescent="0.4">
      <c r="B761" s="297"/>
      <c r="J761" s="293"/>
      <c r="K761" s="295"/>
    </row>
    <row r="762" spans="2:11" ht="15.75" customHeight="1" x14ac:dyDescent="0.4">
      <c r="B762" s="297"/>
      <c r="J762" s="293"/>
      <c r="K762" s="295"/>
    </row>
    <row r="763" spans="2:11" ht="15.75" customHeight="1" x14ac:dyDescent="0.4">
      <c r="B763" s="297"/>
      <c r="J763" s="293"/>
      <c r="K763" s="295"/>
    </row>
    <row r="764" spans="2:11" ht="15.75" customHeight="1" x14ac:dyDescent="0.4">
      <c r="B764" s="297"/>
      <c r="J764" s="293"/>
      <c r="K764" s="295"/>
    </row>
    <row r="765" spans="2:11" ht="15.75" customHeight="1" x14ac:dyDescent="0.4">
      <c r="B765" s="297"/>
      <c r="J765" s="293"/>
      <c r="K765" s="295"/>
    </row>
    <row r="766" spans="2:11" ht="15.75" customHeight="1" x14ac:dyDescent="0.4">
      <c r="B766" s="297"/>
      <c r="J766" s="293"/>
      <c r="K766" s="295"/>
    </row>
    <row r="767" spans="2:11" ht="15.75" customHeight="1" x14ac:dyDescent="0.4">
      <c r="B767" s="297"/>
      <c r="J767" s="293"/>
      <c r="K767" s="295"/>
    </row>
    <row r="768" spans="2:11" ht="15.75" customHeight="1" x14ac:dyDescent="0.4">
      <c r="B768" s="297"/>
      <c r="J768" s="293"/>
      <c r="K768" s="295"/>
    </row>
    <row r="769" spans="2:11" ht="15.75" customHeight="1" x14ac:dyDescent="0.4">
      <c r="B769" s="297"/>
      <c r="J769" s="293"/>
      <c r="K769" s="295"/>
    </row>
    <row r="770" spans="2:11" ht="15.75" customHeight="1" x14ac:dyDescent="0.4">
      <c r="B770" s="297"/>
      <c r="J770" s="293"/>
      <c r="K770" s="295"/>
    </row>
    <row r="771" spans="2:11" ht="15.75" customHeight="1" x14ac:dyDescent="0.4">
      <c r="B771" s="297"/>
      <c r="J771" s="293"/>
      <c r="K771" s="295"/>
    </row>
    <row r="772" spans="2:11" ht="15.75" customHeight="1" x14ac:dyDescent="0.4">
      <c r="B772" s="297"/>
      <c r="J772" s="293"/>
      <c r="K772" s="295"/>
    </row>
    <row r="773" spans="2:11" ht="15.75" customHeight="1" x14ac:dyDescent="0.4">
      <c r="B773" s="297"/>
      <c r="J773" s="293"/>
      <c r="K773" s="295"/>
    </row>
    <row r="774" spans="2:11" ht="15.75" customHeight="1" x14ac:dyDescent="0.4">
      <c r="B774" s="297"/>
      <c r="J774" s="293"/>
      <c r="K774" s="295"/>
    </row>
    <row r="775" spans="2:11" ht="15.75" customHeight="1" x14ac:dyDescent="0.4">
      <c r="B775" s="297"/>
      <c r="J775" s="293"/>
      <c r="K775" s="295"/>
    </row>
    <row r="776" spans="2:11" ht="15.75" customHeight="1" x14ac:dyDescent="0.4">
      <c r="B776" s="297"/>
      <c r="J776" s="293"/>
      <c r="K776" s="295"/>
    </row>
    <row r="777" spans="2:11" ht="15.75" customHeight="1" x14ac:dyDescent="0.4">
      <c r="B777" s="297"/>
      <c r="J777" s="293"/>
      <c r="K777" s="295"/>
    </row>
    <row r="778" spans="2:11" ht="15.75" customHeight="1" x14ac:dyDescent="0.4">
      <c r="B778" s="297"/>
      <c r="J778" s="293"/>
      <c r="K778" s="295"/>
    </row>
    <row r="779" spans="2:11" ht="15.75" customHeight="1" x14ac:dyDescent="0.4">
      <c r="B779" s="297"/>
      <c r="J779" s="293"/>
      <c r="K779" s="295"/>
    </row>
    <row r="780" spans="2:11" ht="15.75" customHeight="1" x14ac:dyDescent="0.4">
      <c r="B780" s="297"/>
      <c r="J780" s="293"/>
      <c r="K780" s="295"/>
    </row>
    <row r="781" spans="2:11" ht="15.75" customHeight="1" x14ac:dyDescent="0.4">
      <c r="B781" s="297"/>
      <c r="J781" s="293"/>
      <c r="K781" s="295"/>
    </row>
    <row r="782" spans="2:11" ht="15.75" customHeight="1" x14ac:dyDescent="0.4">
      <c r="B782" s="297"/>
      <c r="J782" s="293"/>
      <c r="K782" s="295"/>
    </row>
    <row r="783" spans="2:11" ht="15.75" customHeight="1" x14ac:dyDescent="0.4">
      <c r="B783" s="297"/>
      <c r="J783" s="293"/>
      <c r="K783" s="295"/>
    </row>
    <row r="784" spans="2:11" ht="15.75" customHeight="1" x14ac:dyDescent="0.4">
      <c r="B784" s="297"/>
      <c r="J784" s="293"/>
      <c r="K784" s="295"/>
    </row>
    <row r="785" spans="2:11" ht="15.75" customHeight="1" x14ac:dyDescent="0.4">
      <c r="B785" s="297"/>
      <c r="J785" s="293"/>
      <c r="K785" s="295"/>
    </row>
    <row r="786" spans="2:11" ht="15.75" customHeight="1" x14ac:dyDescent="0.4">
      <c r="B786" s="297"/>
      <c r="J786" s="293"/>
      <c r="K786" s="295"/>
    </row>
    <row r="787" spans="2:11" ht="15.75" customHeight="1" x14ac:dyDescent="0.4">
      <c r="B787" s="297"/>
      <c r="J787" s="293"/>
      <c r="K787" s="295"/>
    </row>
    <row r="788" spans="2:11" ht="15.75" customHeight="1" x14ac:dyDescent="0.4">
      <c r="B788" s="297"/>
      <c r="J788" s="293"/>
      <c r="K788" s="295"/>
    </row>
    <row r="789" spans="2:11" ht="15.75" customHeight="1" x14ac:dyDescent="0.4">
      <c r="B789" s="297"/>
      <c r="J789" s="293"/>
      <c r="K789" s="295"/>
    </row>
    <row r="790" spans="2:11" ht="15.75" customHeight="1" x14ac:dyDescent="0.4">
      <c r="B790" s="297"/>
      <c r="J790" s="293"/>
      <c r="K790" s="295"/>
    </row>
    <row r="791" spans="2:11" ht="15.75" customHeight="1" x14ac:dyDescent="0.4">
      <c r="B791" s="297"/>
      <c r="J791" s="293"/>
      <c r="K791" s="295"/>
    </row>
    <row r="792" spans="2:11" ht="15.75" customHeight="1" x14ac:dyDescent="0.4">
      <c r="B792" s="297"/>
      <c r="J792" s="293"/>
      <c r="K792" s="295"/>
    </row>
    <row r="793" spans="2:11" ht="15.75" customHeight="1" x14ac:dyDescent="0.4">
      <c r="B793" s="297"/>
      <c r="J793" s="293"/>
      <c r="K793" s="295"/>
    </row>
    <row r="794" spans="2:11" ht="15.75" customHeight="1" x14ac:dyDescent="0.4">
      <c r="B794" s="297"/>
      <c r="J794" s="293"/>
      <c r="K794" s="295"/>
    </row>
    <row r="795" spans="2:11" ht="15.75" customHeight="1" x14ac:dyDescent="0.4">
      <c r="B795" s="297"/>
      <c r="J795" s="293"/>
      <c r="K795" s="295"/>
    </row>
    <row r="796" spans="2:11" ht="15.75" customHeight="1" x14ac:dyDescent="0.4">
      <c r="B796" s="297"/>
      <c r="J796" s="293"/>
      <c r="K796" s="295"/>
    </row>
    <row r="797" spans="2:11" ht="15.75" customHeight="1" x14ac:dyDescent="0.4">
      <c r="B797" s="297"/>
      <c r="J797" s="293"/>
      <c r="K797" s="295"/>
    </row>
    <row r="798" spans="2:11" ht="15.75" customHeight="1" x14ac:dyDescent="0.4">
      <c r="B798" s="297"/>
      <c r="J798" s="293"/>
      <c r="K798" s="295"/>
    </row>
    <row r="799" spans="2:11" ht="15.75" customHeight="1" x14ac:dyDescent="0.4">
      <c r="B799" s="297"/>
      <c r="J799" s="293"/>
      <c r="K799" s="295"/>
    </row>
    <row r="800" spans="2:11" ht="15.75" customHeight="1" x14ac:dyDescent="0.4">
      <c r="B800" s="297"/>
      <c r="J800" s="293"/>
      <c r="K800" s="295"/>
    </row>
    <row r="801" spans="2:11" ht="15.75" customHeight="1" x14ac:dyDescent="0.4">
      <c r="B801" s="297"/>
      <c r="J801" s="293"/>
      <c r="K801" s="295"/>
    </row>
    <row r="802" spans="2:11" ht="15.75" customHeight="1" x14ac:dyDescent="0.4">
      <c r="B802" s="297"/>
      <c r="J802" s="293"/>
      <c r="K802" s="295"/>
    </row>
    <row r="803" spans="2:11" ht="15.75" customHeight="1" x14ac:dyDescent="0.4">
      <c r="B803" s="297"/>
      <c r="J803" s="293"/>
      <c r="K803" s="295"/>
    </row>
    <row r="804" spans="2:11" ht="15.75" customHeight="1" x14ac:dyDescent="0.4">
      <c r="B804" s="297"/>
      <c r="J804" s="293"/>
      <c r="K804" s="295"/>
    </row>
    <row r="805" spans="2:11" ht="15.75" customHeight="1" x14ac:dyDescent="0.4">
      <c r="B805" s="297"/>
      <c r="J805" s="293"/>
      <c r="K805" s="295"/>
    </row>
    <row r="806" spans="2:11" ht="15.75" customHeight="1" x14ac:dyDescent="0.4">
      <c r="B806" s="297"/>
      <c r="J806" s="293"/>
      <c r="K806" s="295"/>
    </row>
    <row r="807" spans="2:11" ht="15.75" customHeight="1" x14ac:dyDescent="0.4">
      <c r="B807" s="297"/>
      <c r="J807" s="293"/>
      <c r="K807" s="295"/>
    </row>
    <row r="808" spans="2:11" ht="15.75" customHeight="1" x14ac:dyDescent="0.4">
      <c r="B808" s="297"/>
      <c r="J808" s="293"/>
      <c r="K808" s="295"/>
    </row>
    <row r="809" spans="2:11" ht="15.75" customHeight="1" x14ac:dyDescent="0.4">
      <c r="B809" s="297"/>
      <c r="J809" s="293"/>
      <c r="K809" s="295"/>
    </row>
    <row r="810" spans="2:11" ht="15.75" customHeight="1" x14ac:dyDescent="0.4">
      <c r="B810" s="297"/>
      <c r="J810" s="293"/>
      <c r="K810" s="295"/>
    </row>
    <row r="811" spans="2:11" ht="15.75" customHeight="1" x14ac:dyDescent="0.4">
      <c r="B811" s="297"/>
      <c r="J811" s="293"/>
      <c r="K811" s="295"/>
    </row>
    <row r="812" spans="2:11" ht="15.75" customHeight="1" x14ac:dyDescent="0.4">
      <c r="B812" s="297"/>
      <c r="J812" s="293"/>
      <c r="K812" s="295"/>
    </row>
    <row r="813" spans="2:11" ht="15.75" customHeight="1" x14ac:dyDescent="0.4">
      <c r="B813" s="297"/>
      <c r="J813" s="293"/>
      <c r="K813" s="295"/>
    </row>
    <row r="814" spans="2:11" ht="15.75" customHeight="1" x14ac:dyDescent="0.4">
      <c r="B814" s="297"/>
      <c r="J814" s="293"/>
      <c r="K814" s="295"/>
    </row>
    <row r="815" spans="2:11" ht="15.75" customHeight="1" x14ac:dyDescent="0.4">
      <c r="B815" s="297"/>
      <c r="J815" s="293"/>
      <c r="K815" s="295"/>
    </row>
    <row r="816" spans="2:11" ht="15.75" customHeight="1" x14ac:dyDescent="0.4">
      <c r="B816" s="297"/>
      <c r="J816" s="293"/>
      <c r="K816" s="295"/>
    </row>
    <row r="817" spans="2:11" ht="15.75" customHeight="1" x14ac:dyDescent="0.4">
      <c r="B817" s="297"/>
      <c r="J817" s="293"/>
      <c r="K817" s="295"/>
    </row>
    <row r="818" spans="2:11" ht="15.75" customHeight="1" x14ac:dyDescent="0.4">
      <c r="B818" s="297"/>
      <c r="J818" s="293"/>
      <c r="K818" s="295"/>
    </row>
    <row r="819" spans="2:11" ht="15.75" customHeight="1" x14ac:dyDescent="0.4">
      <c r="B819" s="297"/>
      <c r="J819" s="293"/>
      <c r="K819" s="295"/>
    </row>
    <row r="820" spans="2:11" ht="15.75" customHeight="1" x14ac:dyDescent="0.4">
      <c r="B820" s="297"/>
      <c r="J820" s="293"/>
      <c r="K820" s="295"/>
    </row>
    <row r="821" spans="2:11" ht="15.75" customHeight="1" x14ac:dyDescent="0.4">
      <c r="B821" s="297"/>
      <c r="J821" s="293"/>
      <c r="K821" s="295"/>
    </row>
    <row r="822" spans="2:11" ht="15.75" customHeight="1" x14ac:dyDescent="0.4">
      <c r="B822" s="297"/>
      <c r="J822" s="293"/>
      <c r="K822" s="295"/>
    </row>
    <row r="823" spans="2:11" ht="15.75" customHeight="1" x14ac:dyDescent="0.4">
      <c r="B823" s="297"/>
      <c r="J823" s="293"/>
      <c r="K823" s="295"/>
    </row>
    <row r="824" spans="2:11" ht="15.75" customHeight="1" x14ac:dyDescent="0.4">
      <c r="B824" s="297"/>
      <c r="J824" s="293"/>
      <c r="K824" s="295"/>
    </row>
    <row r="825" spans="2:11" ht="15.75" customHeight="1" x14ac:dyDescent="0.4">
      <c r="B825" s="297"/>
      <c r="J825" s="293"/>
      <c r="K825" s="295"/>
    </row>
    <row r="826" spans="2:11" ht="15.75" customHeight="1" x14ac:dyDescent="0.4">
      <c r="B826" s="297"/>
      <c r="J826" s="293"/>
      <c r="K826" s="295"/>
    </row>
    <row r="827" spans="2:11" ht="15.75" customHeight="1" x14ac:dyDescent="0.4">
      <c r="B827" s="297"/>
      <c r="J827" s="293"/>
      <c r="K827" s="295"/>
    </row>
    <row r="828" spans="2:11" ht="15.75" customHeight="1" x14ac:dyDescent="0.4">
      <c r="B828" s="297"/>
      <c r="J828" s="293"/>
      <c r="K828" s="295"/>
    </row>
    <row r="829" spans="2:11" ht="15.75" customHeight="1" x14ac:dyDescent="0.4">
      <c r="B829" s="297"/>
      <c r="J829" s="293"/>
      <c r="K829" s="295"/>
    </row>
    <row r="830" spans="2:11" ht="15.75" customHeight="1" x14ac:dyDescent="0.4">
      <c r="B830" s="297"/>
      <c r="J830" s="293"/>
      <c r="K830" s="295"/>
    </row>
    <row r="831" spans="2:11" ht="15.75" customHeight="1" x14ac:dyDescent="0.4">
      <c r="B831" s="297"/>
      <c r="J831" s="293"/>
      <c r="K831" s="295"/>
    </row>
    <row r="832" spans="2:11" ht="15.75" customHeight="1" x14ac:dyDescent="0.4">
      <c r="B832" s="297"/>
      <c r="J832" s="293"/>
      <c r="K832" s="295"/>
    </row>
    <row r="833" spans="2:11" ht="15.75" customHeight="1" x14ac:dyDescent="0.4">
      <c r="B833" s="297"/>
      <c r="J833" s="293"/>
      <c r="K833" s="295"/>
    </row>
    <row r="834" spans="2:11" ht="15.75" customHeight="1" x14ac:dyDescent="0.4">
      <c r="B834" s="297"/>
      <c r="J834" s="293"/>
      <c r="K834" s="295"/>
    </row>
    <row r="835" spans="2:11" ht="15.75" customHeight="1" x14ac:dyDescent="0.4">
      <c r="B835" s="297"/>
      <c r="J835" s="293"/>
      <c r="K835" s="295"/>
    </row>
    <row r="836" spans="2:11" ht="15.75" customHeight="1" x14ac:dyDescent="0.4">
      <c r="B836" s="297"/>
      <c r="J836" s="293"/>
      <c r="K836" s="295"/>
    </row>
    <row r="837" spans="2:11" ht="15.75" customHeight="1" x14ac:dyDescent="0.4">
      <c r="B837" s="297"/>
      <c r="J837" s="293"/>
      <c r="K837" s="295"/>
    </row>
    <row r="838" spans="2:11" ht="15.75" customHeight="1" x14ac:dyDescent="0.4">
      <c r="B838" s="297"/>
      <c r="J838" s="293"/>
      <c r="K838" s="295"/>
    </row>
    <row r="839" spans="2:11" ht="15.75" customHeight="1" x14ac:dyDescent="0.4">
      <c r="B839" s="297"/>
      <c r="J839" s="293"/>
      <c r="K839" s="295"/>
    </row>
    <row r="840" spans="2:11" ht="15.75" customHeight="1" x14ac:dyDescent="0.4">
      <c r="B840" s="297"/>
      <c r="J840" s="293"/>
      <c r="K840" s="295"/>
    </row>
    <row r="841" spans="2:11" ht="15.75" customHeight="1" x14ac:dyDescent="0.4">
      <c r="B841" s="297"/>
      <c r="J841" s="293"/>
      <c r="K841" s="295"/>
    </row>
    <row r="842" spans="2:11" ht="15.75" customHeight="1" x14ac:dyDescent="0.4">
      <c r="B842" s="297"/>
      <c r="J842" s="293"/>
      <c r="K842" s="295"/>
    </row>
    <row r="843" spans="2:11" ht="15.75" customHeight="1" x14ac:dyDescent="0.4">
      <c r="B843" s="297"/>
      <c r="J843" s="293"/>
      <c r="K843" s="295"/>
    </row>
    <row r="844" spans="2:11" ht="15.75" customHeight="1" x14ac:dyDescent="0.4">
      <c r="B844" s="297"/>
      <c r="J844" s="293"/>
      <c r="K844" s="295"/>
    </row>
    <row r="845" spans="2:11" ht="15.75" customHeight="1" x14ac:dyDescent="0.4">
      <c r="B845" s="297"/>
      <c r="J845" s="293"/>
      <c r="K845" s="295"/>
    </row>
    <row r="846" spans="2:11" ht="15.75" customHeight="1" x14ac:dyDescent="0.4">
      <c r="B846" s="297"/>
      <c r="J846" s="293"/>
      <c r="K846" s="295"/>
    </row>
    <row r="847" spans="2:11" ht="15.75" customHeight="1" x14ac:dyDescent="0.4">
      <c r="B847" s="297"/>
      <c r="J847" s="293"/>
      <c r="K847" s="295"/>
    </row>
    <row r="848" spans="2:11" ht="15.75" customHeight="1" x14ac:dyDescent="0.4">
      <c r="B848" s="297"/>
      <c r="J848" s="293"/>
      <c r="K848" s="295"/>
    </row>
    <row r="849" spans="2:11" ht="15.75" customHeight="1" x14ac:dyDescent="0.4">
      <c r="B849" s="297"/>
      <c r="J849" s="293"/>
      <c r="K849" s="295"/>
    </row>
    <row r="850" spans="2:11" ht="15.75" customHeight="1" x14ac:dyDescent="0.4">
      <c r="B850" s="297"/>
      <c r="J850" s="293"/>
      <c r="K850" s="295"/>
    </row>
    <row r="851" spans="2:11" ht="15.75" customHeight="1" x14ac:dyDescent="0.4">
      <c r="B851" s="297"/>
      <c r="J851" s="293"/>
      <c r="K851" s="295"/>
    </row>
    <row r="852" spans="2:11" ht="15.75" customHeight="1" x14ac:dyDescent="0.4">
      <c r="B852" s="297"/>
      <c r="J852" s="293"/>
      <c r="K852" s="295"/>
    </row>
    <row r="853" spans="2:11" ht="15.75" customHeight="1" x14ac:dyDescent="0.4">
      <c r="B853" s="297"/>
      <c r="J853" s="293"/>
      <c r="K853" s="295"/>
    </row>
    <row r="854" spans="2:11" ht="15.75" customHeight="1" x14ac:dyDescent="0.4">
      <c r="B854" s="297"/>
      <c r="J854" s="293"/>
      <c r="K854" s="295"/>
    </row>
    <row r="855" spans="2:11" ht="15.75" customHeight="1" x14ac:dyDescent="0.4">
      <c r="B855" s="297"/>
      <c r="J855" s="293"/>
      <c r="K855" s="295"/>
    </row>
    <row r="856" spans="2:11" ht="15.75" customHeight="1" x14ac:dyDescent="0.4">
      <c r="B856" s="297"/>
      <c r="J856" s="293"/>
      <c r="K856" s="295"/>
    </row>
    <row r="857" spans="2:11" ht="15.75" customHeight="1" x14ac:dyDescent="0.4">
      <c r="B857" s="297"/>
      <c r="J857" s="293"/>
      <c r="K857" s="295"/>
    </row>
    <row r="858" spans="2:11" ht="15.75" customHeight="1" x14ac:dyDescent="0.4">
      <c r="B858" s="297"/>
      <c r="J858" s="293"/>
      <c r="K858" s="295"/>
    </row>
    <row r="859" spans="2:11" ht="15.75" customHeight="1" x14ac:dyDescent="0.4">
      <c r="B859" s="297"/>
      <c r="J859" s="293"/>
      <c r="K859" s="295"/>
    </row>
    <row r="860" spans="2:11" ht="15.75" customHeight="1" x14ac:dyDescent="0.4">
      <c r="B860" s="297"/>
      <c r="J860" s="293"/>
      <c r="K860" s="295"/>
    </row>
    <row r="861" spans="2:11" ht="15.75" customHeight="1" x14ac:dyDescent="0.4">
      <c r="B861" s="297"/>
      <c r="J861" s="293"/>
      <c r="K861" s="295"/>
    </row>
    <row r="862" spans="2:11" ht="15.75" customHeight="1" x14ac:dyDescent="0.4">
      <c r="B862" s="297"/>
      <c r="J862" s="293"/>
      <c r="K862" s="295"/>
    </row>
    <row r="863" spans="2:11" ht="15.75" customHeight="1" x14ac:dyDescent="0.4">
      <c r="B863" s="297"/>
      <c r="J863" s="293"/>
      <c r="K863" s="295"/>
    </row>
    <row r="864" spans="2:11" ht="15.75" customHeight="1" x14ac:dyDescent="0.4">
      <c r="B864" s="297"/>
      <c r="J864" s="293"/>
      <c r="K864" s="295"/>
    </row>
    <row r="865" spans="2:11" ht="15.75" customHeight="1" x14ac:dyDescent="0.4">
      <c r="B865" s="297"/>
      <c r="J865" s="293"/>
      <c r="K865" s="295"/>
    </row>
    <row r="866" spans="2:11" ht="15.75" customHeight="1" x14ac:dyDescent="0.4">
      <c r="B866" s="297"/>
      <c r="J866" s="293"/>
      <c r="K866" s="295"/>
    </row>
    <row r="867" spans="2:11" ht="15.75" customHeight="1" x14ac:dyDescent="0.4">
      <c r="B867" s="297"/>
      <c r="J867" s="293"/>
      <c r="K867" s="295"/>
    </row>
    <row r="868" spans="2:11" ht="15.75" customHeight="1" x14ac:dyDescent="0.4">
      <c r="B868" s="297"/>
      <c r="J868" s="293"/>
      <c r="K868" s="295"/>
    </row>
    <row r="869" spans="2:11" ht="15.75" customHeight="1" x14ac:dyDescent="0.4">
      <c r="B869" s="297"/>
      <c r="J869" s="293"/>
      <c r="K869" s="295"/>
    </row>
    <row r="870" spans="2:11" ht="15.75" customHeight="1" x14ac:dyDescent="0.4">
      <c r="B870" s="297"/>
      <c r="J870" s="293"/>
      <c r="K870" s="295"/>
    </row>
    <row r="871" spans="2:11" ht="15.75" customHeight="1" x14ac:dyDescent="0.4">
      <c r="B871" s="297"/>
      <c r="J871" s="293"/>
      <c r="K871" s="295"/>
    </row>
    <row r="872" spans="2:11" ht="15.75" customHeight="1" x14ac:dyDescent="0.4">
      <c r="B872" s="297"/>
      <c r="J872" s="293"/>
      <c r="K872" s="295"/>
    </row>
    <row r="873" spans="2:11" ht="15.75" customHeight="1" x14ac:dyDescent="0.4">
      <c r="B873" s="297"/>
      <c r="J873" s="293"/>
      <c r="K873" s="295"/>
    </row>
    <row r="874" spans="2:11" ht="15.75" customHeight="1" x14ac:dyDescent="0.4">
      <c r="B874" s="297"/>
      <c r="J874" s="293"/>
      <c r="K874" s="295"/>
    </row>
    <row r="875" spans="2:11" ht="15.75" customHeight="1" x14ac:dyDescent="0.4">
      <c r="B875" s="297"/>
      <c r="J875" s="293"/>
      <c r="K875" s="295"/>
    </row>
    <row r="876" spans="2:11" ht="15.75" customHeight="1" x14ac:dyDescent="0.4">
      <c r="B876" s="297"/>
      <c r="J876" s="293"/>
      <c r="K876" s="295"/>
    </row>
    <row r="877" spans="2:11" ht="15.75" customHeight="1" x14ac:dyDescent="0.4">
      <c r="B877" s="297"/>
      <c r="J877" s="293"/>
      <c r="K877" s="295"/>
    </row>
    <row r="878" spans="2:11" ht="15.75" customHeight="1" x14ac:dyDescent="0.4">
      <c r="B878" s="297"/>
      <c r="J878" s="293"/>
      <c r="K878" s="295"/>
    </row>
    <row r="879" spans="2:11" ht="15.75" customHeight="1" x14ac:dyDescent="0.4">
      <c r="B879" s="297"/>
      <c r="J879" s="293"/>
      <c r="K879" s="295"/>
    </row>
    <row r="880" spans="2:11" ht="15.75" customHeight="1" x14ac:dyDescent="0.4">
      <c r="B880" s="297"/>
      <c r="J880" s="293"/>
      <c r="K880" s="295"/>
    </row>
    <row r="881" spans="2:11" ht="15.75" customHeight="1" x14ac:dyDescent="0.4">
      <c r="B881" s="297"/>
      <c r="J881" s="293"/>
      <c r="K881" s="295"/>
    </row>
    <row r="882" spans="2:11" ht="15.75" customHeight="1" x14ac:dyDescent="0.4">
      <c r="B882" s="297"/>
      <c r="J882" s="293"/>
      <c r="K882" s="295"/>
    </row>
    <row r="883" spans="2:11" ht="15.75" customHeight="1" x14ac:dyDescent="0.4">
      <c r="B883" s="297"/>
      <c r="J883" s="293"/>
      <c r="K883" s="295"/>
    </row>
    <row r="884" spans="2:11" ht="15.75" customHeight="1" x14ac:dyDescent="0.4">
      <c r="B884" s="297"/>
      <c r="J884" s="293"/>
      <c r="K884" s="295"/>
    </row>
    <row r="885" spans="2:11" ht="15.75" customHeight="1" x14ac:dyDescent="0.4">
      <c r="B885" s="297"/>
      <c r="J885" s="293"/>
      <c r="K885" s="295"/>
    </row>
    <row r="886" spans="2:11" ht="15.75" customHeight="1" x14ac:dyDescent="0.4">
      <c r="B886" s="297"/>
      <c r="J886" s="293"/>
      <c r="K886" s="295"/>
    </row>
    <row r="887" spans="2:11" ht="15.75" customHeight="1" x14ac:dyDescent="0.4">
      <c r="B887" s="297"/>
      <c r="J887" s="293"/>
      <c r="K887" s="295"/>
    </row>
    <row r="888" spans="2:11" ht="15.75" customHeight="1" x14ac:dyDescent="0.4">
      <c r="B888" s="297"/>
      <c r="J888" s="293"/>
      <c r="K888" s="295"/>
    </row>
    <row r="889" spans="2:11" ht="15.75" customHeight="1" x14ac:dyDescent="0.4">
      <c r="B889" s="297"/>
      <c r="J889" s="293"/>
      <c r="K889" s="295"/>
    </row>
    <row r="890" spans="2:11" ht="15.75" customHeight="1" x14ac:dyDescent="0.4">
      <c r="B890" s="297"/>
      <c r="J890" s="293"/>
      <c r="K890" s="295"/>
    </row>
    <row r="891" spans="2:11" ht="15.75" customHeight="1" x14ac:dyDescent="0.4">
      <c r="B891" s="297"/>
      <c r="J891" s="293"/>
      <c r="K891" s="295"/>
    </row>
    <row r="892" spans="2:11" ht="15.75" customHeight="1" x14ac:dyDescent="0.4">
      <c r="B892" s="297"/>
      <c r="J892" s="293"/>
      <c r="K892" s="295"/>
    </row>
    <row r="893" spans="2:11" ht="15.75" customHeight="1" x14ac:dyDescent="0.4">
      <c r="B893" s="297"/>
      <c r="J893" s="293"/>
      <c r="K893" s="295"/>
    </row>
    <row r="894" spans="2:11" ht="15.75" customHeight="1" x14ac:dyDescent="0.4">
      <c r="B894" s="297"/>
      <c r="J894" s="293"/>
      <c r="K894" s="295"/>
    </row>
    <row r="895" spans="2:11" ht="15.75" customHeight="1" x14ac:dyDescent="0.4">
      <c r="B895" s="297"/>
      <c r="J895" s="293"/>
      <c r="K895" s="295"/>
    </row>
    <row r="896" spans="2:11" ht="15.75" customHeight="1" x14ac:dyDescent="0.4">
      <c r="B896" s="297"/>
      <c r="J896" s="293"/>
      <c r="K896" s="295"/>
    </row>
    <row r="897" spans="2:11" ht="15.75" customHeight="1" x14ac:dyDescent="0.4">
      <c r="B897" s="297"/>
      <c r="J897" s="293"/>
      <c r="K897" s="295"/>
    </row>
    <row r="898" spans="2:11" ht="15.75" customHeight="1" x14ac:dyDescent="0.4">
      <c r="B898" s="297"/>
      <c r="J898" s="293"/>
      <c r="K898" s="295"/>
    </row>
    <row r="899" spans="2:11" ht="15.75" customHeight="1" x14ac:dyDescent="0.4">
      <c r="B899" s="297"/>
      <c r="J899" s="293"/>
      <c r="K899" s="295"/>
    </row>
    <row r="900" spans="2:11" ht="15.75" customHeight="1" x14ac:dyDescent="0.4">
      <c r="B900" s="297"/>
      <c r="J900" s="293"/>
      <c r="K900" s="295"/>
    </row>
    <row r="901" spans="2:11" ht="15.75" customHeight="1" x14ac:dyDescent="0.4">
      <c r="B901" s="297"/>
      <c r="J901" s="293"/>
      <c r="K901" s="295"/>
    </row>
    <row r="902" spans="2:11" ht="15.75" customHeight="1" x14ac:dyDescent="0.4">
      <c r="B902" s="297"/>
      <c r="J902" s="293"/>
      <c r="K902" s="295"/>
    </row>
    <row r="903" spans="2:11" ht="15.75" customHeight="1" x14ac:dyDescent="0.4">
      <c r="B903" s="297"/>
      <c r="J903" s="293"/>
      <c r="K903" s="295"/>
    </row>
    <row r="904" spans="2:11" ht="15.75" customHeight="1" x14ac:dyDescent="0.4">
      <c r="B904" s="297"/>
      <c r="J904" s="293"/>
      <c r="K904" s="295"/>
    </row>
    <row r="905" spans="2:11" ht="15.75" customHeight="1" x14ac:dyDescent="0.4">
      <c r="B905" s="297"/>
      <c r="J905" s="293"/>
      <c r="K905" s="295"/>
    </row>
    <row r="906" spans="2:11" ht="15.75" customHeight="1" x14ac:dyDescent="0.4">
      <c r="B906" s="297"/>
      <c r="J906" s="293"/>
      <c r="K906" s="295"/>
    </row>
    <row r="907" spans="2:11" ht="15.75" customHeight="1" x14ac:dyDescent="0.4">
      <c r="B907" s="297"/>
      <c r="J907" s="293"/>
      <c r="K907" s="295"/>
    </row>
    <row r="908" spans="2:11" ht="15.75" customHeight="1" x14ac:dyDescent="0.4">
      <c r="B908" s="297"/>
      <c r="J908" s="293"/>
      <c r="K908" s="295"/>
    </row>
    <row r="909" spans="2:11" ht="15.75" customHeight="1" x14ac:dyDescent="0.4">
      <c r="B909" s="297"/>
      <c r="J909" s="293"/>
      <c r="K909" s="295"/>
    </row>
    <row r="910" spans="2:11" ht="15.75" customHeight="1" x14ac:dyDescent="0.4">
      <c r="B910" s="297"/>
      <c r="J910" s="293"/>
      <c r="K910" s="295"/>
    </row>
    <row r="911" spans="2:11" ht="15.75" customHeight="1" x14ac:dyDescent="0.4">
      <c r="B911" s="297"/>
      <c r="J911" s="293"/>
      <c r="K911" s="295"/>
    </row>
    <row r="912" spans="2:11" ht="15.75" customHeight="1" x14ac:dyDescent="0.4">
      <c r="B912" s="297"/>
      <c r="J912" s="293"/>
      <c r="K912" s="295"/>
    </row>
    <row r="913" spans="2:11" ht="15.75" customHeight="1" x14ac:dyDescent="0.4">
      <c r="B913" s="297"/>
      <c r="J913" s="293"/>
      <c r="K913" s="295"/>
    </row>
    <row r="914" spans="2:11" ht="15.75" customHeight="1" x14ac:dyDescent="0.4">
      <c r="B914" s="297"/>
      <c r="J914" s="293"/>
      <c r="K914" s="295"/>
    </row>
    <row r="915" spans="2:11" ht="15.75" customHeight="1" x14ac:dyDescent="0.4">
      <c r="B915" s="297"/>
      <c r="J915" s="293"/>
      <c r="K915" s="295"/>
    </row>
    <row r="916" spans="2:11" ht="15.75" customHeight="1" x14ac:dyDescent="0.4">
      <c r="B916" s="297"/>
      <c r="J916" s="293"/>
      <c r="K916" s="295"/>
    </row>
    <row r="917" spans="2:11" ht="15.75" customHeight="1" x14ac:dyDescent="0.4">
      <c r="B917" s="297"/>
      <c r="J917" s="293"/>
      <c r="K917" s="295"/>
    </row>
    <row r="918" spans="2:11" ht="15.75" customHeight="1" x14ac:dyDescent="0.4">
      <c r="B918" s="297"/>
      <c r="J918" s="293"/>
      <c r="K918" s="295"/>
    </row>
    <row r="919" spans="2:11" ht="15.75" customHeight="1" x14ac:dyDescent="0.4">
      <c r="B919" s="297"/>
      <c r="J919" s="293"/>
      <c r="K919" s="295"/>
    </row>
    <row r="920" spans="2:11" ht="15.75" customHeight="1" x14ac:dyDescent="0.4">
      <c r="B920" s="297"/>
      <c r="J920" s="293"/>
      <c r="K920" s="295"/>
    </row>
    <row r="921" spans="2:11" ht="15.75" customHeight="1" x14ac:dyDescent="0.4">
      <c r="B921" s="297"/>
      <c r="J921" s="293"/>
      <c r="K921" s="295"/>
    </row>
    <row r="922" spans="2:11" ht="15.75" customHeight="1" x14ac:dyDescent="0.4">
      <c r="B922" s="297"/>
      <c r="J922" s="293"/>
      <c r="K922" s="295"/>
    </row>
    <row r="923" spans="2:11" ht="15.75" customHeight="1" x14ac:dyDescent="0.4">
      <c r="B923" s="297"/>
      <c r="J923" s="293"/>
      <c r="K923" s="295"/>
    </row>
    <row r="924" spans="2:11" ht="15.75" customHeight="1" x14ac:dyDescent="0.4">
      <c r="B924" s="297"/>
      <c r="J924" s="293"/>
      <c r="K924" s="295"/>
    </row>
    <row r="925" spans="2:11" ht="15.75" customHeight="1" x14ac:dyDescent="0.4">
      <c r="B925" s="297"/>
      <c r="J925" s="293"/>
      <c r="K925" s="295"/>
    </row>
    <row r="926" spans="2:11" ht="15.75" customHeight="1" x14ac:dyDescent="0.4">
      <c r="B926" s="297"/>
      <c r="J926" s="293"/>
      <c r="K926" s="295"/>
    </row>
    <row r="927" spans="2:11" ht="15.75" customHeight="1" x14ac:dyDescent="0.4">
      <c r="B927" s="297"/>
      <c r="J927" s="293"/>
      <c r="K927" s="295"/>
    </row>
    <row r="928" spans="2:11" ht="15.75" customHeight="1" x14ac:dyDescent="0.4">
      <c r="B928" s="297"/>
      <c r="J928" s="293"/>
      <c r="K928" s="295"/>
    </row>
    <row r="929" spans="2:11" ht="15.75" customHeight="1" x14ac:dyDescent="0.4">
      <c r="B929" s="297"/>
      <c r="J929" s="293"/>
      <c r="K929" s="295"/>
    </row>
    <row r="930" spans="2:11" ht="15.75" customHeight="1" x14ac:dyDescent="0.4">
      <c r="B930" s="297"/>
      <c r="J930" s="293"/>
      <c r="K930" s="295"/>
    </row>
    <row r="931" spans="2:11" ht="15.75" customHeight="1" x14ac:dyDescent="0.4">
      <c r="B931" s="297"/>
      <c r="J931" s="293"/>
      <c r="K931" s="295"/>
    </row>
    <row r="932" spans="2:11" ht="15.75" customHeight="1" x14ac:dyDescent="0.4">
      <c r="B932" s="297"/>
      <c r="J932" s="293"/>
      <c r="K932" s="295"/>
    </row>
    <row r="933" spans="2:11" ht="15.75" customHeight="1" x14ac:dyDescent="0.4">
      <c r="B933" s="297"/>
      <c r="J933" s="293"/>
      <c r="K933" s="295"/>
    </row>
    <row r="934" spans="2:11" ht="15.75" customHeight="1" x14ac:dyDescent="0.4">
      <c r="B934" s="297"/>
      <c r="J934" s="293"/>
      <c r="K934" s="295"/>
    </row>
    <row r="935" spans="2:11" ht="15.75" customHeight="1" x14ac:dyDescent="0.4">
      <c r="B935" s="297"/>
      <c r="J935" s="293"/>
      <c r="K935" s="295"/>
    </row>
    <row r="936" spans="2:11" ht="15.75" customHeight="1" x14ac:dyDescent="0.4">
      <c r="B936" s="297"/>
      <c r="J936" s="293"/>
      <c r="K936" s="295"/>
    </row>
    <row r="937" spans="2:11" ht="15.75" customHeight="1" x14ac:dyDescent="0.4">
      <c r="B937" s="297"/>
      <c r="J937" s="293"/>
      <c r="K937" s="295"/>
    </row>
    <row r="938" spans="2:11" ht="15.75" customHeight="1" x14ac:dyDescent="0.4">
      <c r="B938" s="297"/>
      <c r="J938" s="293"/>
      <c r="K938" s="295"/>
    </row>
    <row r="939" spans="2:11" ht="15.75" customHeight="1" x14ac:dyDescent="0.4">
      <c r="B939" s="297"/>
      <c r="J939" s="293"/>
      <c r="K939" s="295"/>
    </row>
    <row r="940" spans="2:11" ht="15.75" customHeight="1" x14ac:dyDescent="0.4">
      <c r="B940" s="297"/>
      <c r="J940" s="293"/>
      <c r="K940" s="295"/>
    </row>
    <row r="941" spans="2:11" ht="15.75" customHeight="1" x14ac:dyDescent="0.4">
      <c r="B941" s="297"/>
      <c r="J941" s="293"/>
      <c r="K941" s="295"/>
    </row>
    <row r="942" spans="2:11" ht="15.75" customHeight="1" x14ac:dyDescent="0.4">
      <c r="B942" s="297"/>
      <c r="J942" s="293"/>
      <c r="K942" s="295"/>
    </row>
    <row r="943" spans="2:11" ht="15.75" customHeight="1" x14ac:dyDescent="0.4">
      <c r="B943" s="297"/>
      <c r="J943" s="293"/>
      <c r="K943" s="295"/>
    </row>
    <row r="944" spans="2:11" ht="15.75" customHeight="1" x14ac:dyDescent="0.4">
      <c r="B944" s="297"/>
      <c r="J944" s="293"/>
      <c r="K944" s="295"/>
    </row>
    <row r="945" spans="2:11" ht="15.75" customHeight="1" x14ac:dyDescent="0.4">
      <c r="B945" s="297"/>
      <c r="J945" s="293"/>
      <c r="K945" s="295"/>
    </row>
    <row r="946" spans="2:11" ht="15.75" customHeight="1" x14ac:dyDescent="0.4">
      <c r="B946" s="297"/>
      <c r="J946" s="293"/>
      <c r="K946" s="295"/>
    </row>
    <row r="947" spans="2:11" ht="15.75" customHeight="1" x14ac:dyDescent="0.4">
      <c r="B947" s="297"/>
      <c r="J947" s="293"/>
      <c r="K947" s="295"/>
    </row>
    <row r="948" spans="2:11" ht="15.75" customHeight="1" x14ac:dyDescent="0.4">
      <c r="B948" s="297"/>
      <c r="J948" s="293"/>
      <c r="K948" s="295"/>
    </row>
    <row r="949" spans="2:11" ht="15.75" customHeight="1" x14ac:dyDescent="0.4">
      <c r="B949" s="297"/>
      <c r="J949" s="293"/>
      <c r="K949" s="295"/>
    </row>
    <row r="950" spans="2:11" ht="15.75" customHeight="1" x14ac:dyDescent="0.4">
      <c r="B950" s="297"/>
      <c r="J950" s="293"/>
      <c r="K950" s="295"/>
    </row>
    <row r="951" spans="2:11" ht="15.75" customHeight="1" x14ac:dyDescent="0.4">
      <c r="B951" s="297"/>
      <c r="J951" s="293"/>
      <c r="K951" s="295"/>
    </row>
    <row r="952" spans="2:11" ht="15.75" customHeight="1" x14ac:dyDescent="0.4">
      <c r="B952" s="297"/>
      <c r="J952" s="293"/>
      <c r="K952" s="295"/>
    </row>
    <row r="953" spans="2:11" ht="15.75" customHeight="1" x14ac:dyDescent="0.4">
      <c r="B953" s="297"/>
      <c r="J953" s="293"/>
      <c r="K953" s="295"/>
    </row>
    <row r="954" spans="2:11" ht="15.75" customHeight="1" x14ac:dyDescent="0.4">
      <c r="B954" s="297"/>
      <c r="J954" s="293"/>
      <c r="K954" s="295"/>
    </row>
    <row r="955" spans="2:11" ht="15.75" customHeight="1" x14ac:dyDescent="0.4">
      <c r="B955" s="297"/>
      <c r="J955" s="293"/>
      <c r="K955" s="295"/>
    </row>
    <row r="956" spans="2:11" ht="15.75" customHeight="1" x14ac:dyDescent="0.4">
      <c r="B956" s="297"/>
      <c r="J956" s="293"/>
      <c r="K956" s="295"/>
    </row>
    <row r="957" spans="2:11" ht="15.75" customHeight="1" x14ac:dyDescent="0.4">
      <c r="B957" s="297"/>
      <c r="J957" s="293"/>
      <c r="K957" s="295"/>
    </row>
    <row r="958" spans="2:11" ht="15.75" customHeight="1" x14ac:dyDescent="0.4">
      <c r="B958" s="297"/>
      <c r="J958" s="293"/>
      <c r="K958" s="295"/>
    </row>
    <row r="959" spans="2:11" ht="15.75" customHeight="1" x14ac:dyDescent="0.4">
      <c r="B959" s="297"/>
      <c r="J959" s="293"/>
      <c r="K959" s="295"/>
    </row>
    <row r="960" spans="2:11" ht="15.75" customHeight="1" x14ac:dyDescent="0.4">
      <c r="B960" s="297"/>
      <c r="J960" s="293"/>
      <c r="K960" s="295"/>
    </row>
    <row r="961" spans="2:11" ht="15.75" customHeight="1" x14ac:dyDescent="0.4">
      <c r="B961" s="297"/>
      <c r="J961" s="293"/>
      <c r="K961" s="295"/>
    </row>
    <row r="962" spans="2:11" ht="15.75" customHeight="1" x14ac:dyDescent="0.4">
      <c r="B962" s="297"/>
      <c r="J962" s="293"/>
      <c r="K962" s="295"/>
    </row>
    <row r="963" spans="2:11" ht="15.75" customHeight="1" x14ac:dyDescent="0.4">
      <c r="B963" s="297"/>
      <c r="J963" s="293"/>
      <c r="K963" s="295"/>
    </row>
    <row r="964" spans="2:11" ht="15.75" customHeight="1" x14ac:dyDescent="0.4">
      <c r="B964" s="297"/>
      <c r="J964" s="293"/>
      <c r="K964" s="295"/>
    </row>
    <row r="965" spans="2:11" ht="15.75" customHeight="1" x14ac:dyDescent="0.4">
      <c r="B965" s="297"/>
      <c r="J965" s="293"/>
      <c r="K965" s="295"/>
    </row>
    <row r="966" spans="2:11" ht="15.75" customHeight="1" x14ac:dyDescent="0.4">
      <c r="B966" s="297"/>
      <c r="J966" s="293"/>
      <c r="K966" s="295"/>
    </row>
    <row r="967" spans="2:11" ht="15.75" customHeight="1" x14ac:dyDescent="0.4">
      <c r="B967" s="297"/>
      <c r="J967" s="293"/>
      <c r="K967" s="295"/>
    </row>
    <row r="968" spans="2:11" ht="15.75" customHeight="1" x14ac:dyDescent="0.4">
      <c r="B968" s="297"/>
      <c r="J968" s="293"/>
      <c r="K968" s="295"/>
    </row>
    <row r="969" spans="2:11" ht="15.75" customHeight="1" x14ac:dyDescent="0.4">
      <c r="B969" s="297"/>
      <c r="J969" s="293"/>
      <c r="K969" s="295"/>
    </row>
    <row r="970" spans="2:11" ht="15.75" customHeight="1" x14ac:dyDescent="0.4">
      <c r="B970" s="297"/>
      <c r="J970" s="293"/>
      <c r="K970" s="295"/>
    </row>
    <row r="971" spans="2:11" ht="15.75" customHeight="1" x14ac:dyDescent="0.4">
      <c r="B971" s="297"/>
      <c r="J971" s="293"/>
      <c r="K971" s="295"/>
    </row>
    <row r="972" spans="2:11" ht="15.75" customHeight="1" x14ac:dyDescent="0.4">
      <c r="B972" s="297"/>
      <c r="J972" s="293"/>
      <c r="K972" s="295"/>
    </row>
    <row r="973" spans="2:11" ht="15.75" customHeight="1" x14ac:dyDescent="0.4">
      <c r="B973" s="297"/>
      <c r="J973" s="293"/>
      <c r="K973" s="295"/>
    </row>
    <row r="974" spans="2:11" ht="15.75" customHeight="1" x14ac:dyDescent="0.4">
      <c r="B974" s="297"/>
      <c r="J974" s="293"/>
      <c r="K974" s="295"/>
    </row>
    <row r="975" spans="2:11" ht="15.75" customHeight="1" x14ac:dyDescent="0.4">
      <c r="B975" s="297"/>
      <c r="J975" s="293"/>
      <c r="K975" s="295"/>
    </row>
    <row r="976" spans="2:11" ht="15.75" customHeight="1" x14ac:dyDescent="0.4">
      <c r="B976" s="297"/>
      <c r="J976" s="293"/>
      <c r="K976" s="295"/>
    </row>
    <row r="977" spans="2:11" ht="15.75" customHeight="1" x14ac:dyDescent="0.4">
      <c r="B977" s="297"/>
      <c r="J977" s="293"/>
      <c r="K977" s="295"/>
    </row>
    <row r="978" spans="2:11" ht="15.75" customHeight="1" x14ac:dyDescent="0.4">
      <c r="B978" s="297"/>
      <c r="J978" s="293"/>
      <c r="K978" s="295"/>
    </row>
    <row r="979" spans="2:11" ht="15.75" customHeight="1" x14ac:dyDescent="0.4">
      <c r="B979" s="297"/>
      <c r="J979" s="293"/>
      <c r="K979" s="295"/>
    </row>
    <row r="980" spans="2:11" ht="15.75" customHeight="1" x14ac:dyDescent="0.4">
      <c r="B980" s="297"/>
      <c r="J980" s="293"/>
      <c r="K980" s="295"/>
    </row>
    <row r="981" spans="2:11" ht="15.75" customHeight="1" x14ac:dyDescent="0.4">
      <c r="B981" s="297"/>
      <c r="J981" s="293"/>
      <c r="K981" s="295"/>
    </row>
    <row r="982" spans="2:11" ht="15.75" customHeight="1" x14ac:dyDescent="0.4">
      <c r="B982" s="297"/>
      <c r="J982" s="293"/>
      <c r="K982" s="295"/>
    </row>
    <row r="983" spans="2:11" ht="15.75" customHeight="1" x14ac:dyDescent="0.4">
      <c r="B983" s="297"/>
      <c r="J983" s="293"/>
      <c r="K983" s="295"/>
    </row>
    <row r="984" spans="2:11" ht="15.75" customHeight="1" x14ac:dyDescent="0.4">
      <c r="B984" s="297"/>
      <c r="J984" s="293"/>
      <c r="K984" s="295"/>
    </row>
    <row r="985" spans="2:11" ht="15.75" customHeight="1" x14ac:dyDescent="0.4">
      <c r="B985" s="297"/>
      <c r="J985" s="293"/>
      <c r="K985" s="295"/>
    </row>
    <row r="986" spans="2:11" ht="15.75" customHeight="1" x14ac:dyDescent="0.4">
      <c r="B986" s="297"/>
      <c r="J986" s="293"/>
      <c r="K986" s="295"/>
    </row>
    <row r="987" spans="2:11" ht="15.75" customHeight="1" x14ac:dyDescent="0.4">
      <c r="B987" s="297"/>
      <c r="J987" s="293"/>
      <c r="K987" s="295"/>
    </row>
    <row r="988" spans="2:11" ht="15.75" customHeight="1" x14ac:dyDescent="0.4">
      <c r="B988" s="297"/>
      <c r="J988" s="293"/>
      <c r="K988" s="295"/>
    </row>
    <row r="989" spans="2:11" ht="15.75" customHeight="1" x14ac:dyDescent="0.4">
      <c r="B989" s="297"/>
      <c r="J989" s="293"/>
      <c r="K989" s="295"/>
    </row>
    <row r="990" spans="2:11" ht="15.75" customHeight="1" x14ac:dyDescent="0.4">
      <c r="B990" s="297"/>
      <c r="J990" s="293"/>
      <c r="K990" s="295"/>
    </row>
    <row r="991" spans="2:11" ht="15.75" customHeight="1" x14ac:dyDescent="0.4">
      <c r="B991" s="297"/>
      <c r="J991" s="293"/>
      <c r="K991" s="295"/>
    </row>
    <row r="992" spans="2:11" ht="15.75" customHeight="1" x14ac:dyDescent="0.4">
      <c r="B992" s="297"/>
      <c r="J992" s="293"/>
      <c r="K992" s="295"/>
    </row>
    <row r="993" spans="2:11" ht="15.75" customHeight="1" x14ac:dyDescent="0.4">
      <c r="B993" s="297"/>
      <c r="J993" s="293"/>
      <c r="K993" s="295"/>
    </row>
    <row r="994" spans="2:11" ht="15.75" customHeight="1" x14ac:dyDescent="0.4">
      <c r="B994" s="297"/>
      <c r="J994" s="293"/>
      <c r="K994" s="295"/>
    </row>
    <row r="995" spans="2:11" ht="15.75" customHeight="1" x14ac:dyDescent="0.4">
      <c r="B995" s="297"/>
      <c r="J995" s="293"/>
      <c r="K995" s="295"/>
    </row>
    <row r="996" spans="2:11" ht="15.75" customHeight="1" x14ac:dyDescent="0.4">
      <c r="B996" s="297"/>
      <c r="J996" s="293"/>
      <c r="K996" s="295"/>
    </row>
    <row r="997" spans="2:11" ht="15.75" customHeight="1" x14ac:dyDescent="0.4">
      <c r="B997" s="297"/>
      <c r="J997" s="293"/>
      <c r="K997" s="295"/>
    </row>
    <row r="998" spans="2:11" ht="15.75" customHeight="1" x14ac:dyDescent="0.4">
      <c r="B998" s="297"/>
      <c r="J998" s="293"/>
      <c r="K998" s="295"/>
    </row>
    <row r="999" spans="2:11" ht="15.75" customHeight="1" x14ac:dyDescent="0.4">
      <c r="B999" s="297"/>
      <c r="J999" s="293"/>
      <c r="K999" s="295"/>
    </row>
    <row r="1000" spans="2:11" ht="15.75" customHeight="1" x14ac:dyDescent="0.4">
      <c r="B1000" s="297"/>
      <c r="J1000" s="293"/>
      <c r="K1000" s="295"/>
    </row>
    <row r="1001" spans="2:11" ht="15.75" customHeight="1" x14ac:dyDescent="0.4">
      <c r="B1001" s="297"/>
      <c r="J1001" s="293"/>
      <c r="K1001" s="295"/>
    </row>
    <row r="1002" spans="2:11" ht="15.75" customHeight="1" x14ac:dyDescent="0.4">
      <c r="B1002" s="297"/>
      <c r="J1002" s="293"/>
      <c r="K1002" s="295"/>
    </row>
    <row r="1003" spans="2:11" ht="15.75" customHeight="1" x14ac:dyDescent="0.4">
      <c r="B1003" s="297"/>
      <c r="J1003" s="293"/>
      <c r="K1003" s="295"/>
    </row>
    <row r="1004" spans="2:11" ht="15.75" customHeight="1" x14ac:dyDescent="0.4">
      <c r="B1004" s="297"/>
      <c r="J1004" s="293"/>
      <c r="K1004" s="295"/>
    </row>
    <row r="1005" spans="2:11" ht="15.75" customHeight="1" x14ac:dyDescent="0.4">
      <c r="B1005" s="297"/>
      <c r="J1005" s="293"/>
      <c r="K1005" s="295"/>
    </row>
    <row r="1006" spans="2:11" ht="15.75" customHeight="1" x14ac:dyDescent="0.4">
      <c r="B1006" s="297"/>
      <c r="J1006" s="293"/>
      <c r="K1006" s="295"/>
    </row>
    <row r="1007" spans="2:11" ht="15.75" customHeight="1" x14ac:dyDescent="0.4">
      <c r="B1007" s="297"/>
      <c r="J1007" s="293"/>
      <c r="K1007" s="295"/>
    </row>
    <row r="1008" spans="2:11" ht="15.75" customHeight="1" x14ac:dyDescent="0.4">
      <c r="B1008" s="297"/>
      <c r="J1008" s="293"/>
      <c r="K1008" s="295"/>
    </row>
    <row r="1009" spans="2:11" ht="15.75" customHeight="1" x14ac:dyDescent="0.4">
      <c r="B1009" s="297"/>
      <c r="J1009" s="293"/>
      <c r="K1009" s="295"/>
    </row>
    <row r="1010" spans="2:11" ht="15.75" customHeight="1" x14ac:dyDescent="0.4">
      <c r="B1010" s="297"/>
      <c r="J1010" s="293"/>
      <c r="K1010" s="295"/>
    </row>
    <row r="1011" spans="2:11" ht="15.75" customHeight="1" x14ac:dyDescent="0.4">
      <c r="B1011" s="297"/>
      <c r="J1011" s="293"/>
      <c r="K1011" s="295"/>
    </row>
    <row r="1012" spans="2:11" ht="15.75" customHeight="1" x14ac:dyDescent="0.4">
      <c r="B1012" s="297"/>
      <c r="J1012" s="293"/>
      <c r="K1012" s="295"/>
    </row>
    <row r="1013" spans="2:11" ht="15.75" customHeight="1" x14ac:dyDescent="0.4">
      <c r="B1013" s="297"/>
      <c r="J1013" s="293"/>
      <c r="K1013" s="295"/>
    </row>
    <row r="1014" spans="2:11" ht="15.75" customHeight="1" x14ac:dyDescent="0.4">
      <c r="B1014" s="297"/>
      <c r="J1014" s="293"/>
      <c r="K1014" s="295"/>
    </row>
    <row r="1015" spans="2:11" ht="15.75" customHeight="1" x14ac:dyDescent="0.4">
      <c r="B1015" s="297"/>
      <c r="J1015" s="293"/>
      <c r="K1015" s="295"/>
    </row>
    <row r="1016" spans="2:11" ht="15.75" customHeight="1" x14ac:dyDescent="0.4">
      <c r="B1016" s="297"/>
      <c r="J1016" s="293"/>
      <c r="K1016" s="295"/>
    </row>
    <row r="1017" spans="2:11" ht="15.75" customHeight="1" x14ac:dyDescent="0.4">
      <c r="B1017" s="297"/>
      <c r="J1017" s="293"/>
      <c r="K1017" s="295"/>
    </row>
    <row r="1018" spans="2:11" ht="15.75" customHeight="1" x14ac:dyDescent="0.4">
      <c r="B1018" s="297"/>
      <c r="J1018" s="293"/>
      <c r="K1018" s="295"/>
    </row>
    <row r="1019" spans="2:11" ht="15.75" customHeight="1" x14ac:dyDescent="0.4">
      <c r="B1019" s="297"/>
      <c r="J1019" s="293"/>
      <c r="K1019" s="295"/>
    </row>
    <row r="1020" spans="2:11" ht="15.75" customHeight="1" x14ac:dyDescent="0.4">
      <c r="B1020" s="297"/>
      <c r="J1020" s="293"/>
      <c r="K1020" s="295"/>
    </row>
    <row r="1021" spans="2:11" ht="15.75" customHeight="1" x14ac:dyDescent="0.4">
      <c r="B1021" s="297"/>
      <c r="J1021" s="293"/>
      <c r="K1021" s="295"/>
    </row>
    <row r="1022" spans="2:11" ht="15.75" customHeight="1" x14ac:dyDescent="0.4">
      <c r="B1022" s="297"/>
      <c r="J1022" s="293"/>
      <c r="K1022" s="295"/>
    </row>
    <row r="1023" spans="2:11" ht="15.75" customHeight="1" x14ac:dyDescent="0.4">
      <c r="B1023" s="297"/>
      <c r="J1023" s="293"/>
      <c r="K1023" s="295"/>
    </row>
    <row r="1024" spans="2:11" ht="15.75" customHeight="1" x14ac:dyDescent="0.4">
      <c r="B1024" s="297"/>
      <c r="J1024" s="293"/>
      <c r="K1024" s="295"/>
    </row>
    <row r="1025" spans="2:11" ht="15.75" customHeight="1" x14ac:dyDescent="0.4">
      <c r="B1025" s="297"/>
      <c r="J1025" s="293"/>
      <c r="K1025" s="295"/>
    </row>
    <row r="1026" spans="2:11" ht="15.75" customHeight="1" x14ac:dyDescent="0.4">
      <c r="B1026" s="297"/>
      <c r="J1026" s="293"/>
      <c r="K1026" s="295"/>
    </row>
    <row r="1027" spans="2:11" ht="15.75" customHeight="1" x14ac:dyDescent="0.4">
      <c r="B1027" s="297"/>
      <c r="J1027" s="293"/>
      <c r="K1027" s="295"/>
    </row>
    <row r="1028" spans="2:11" ht="15.75" customHeight="1" x14ac:dyDescent="0.4">
      <c r="B1028" s="297"/>
      <c r="J1028" s="293"/>
      <c r="K1028" s="295"/>
    </row>
    <row r="1029" spans="2:11" ht="15.75" customHeight="1" x14ac:dyDescent="0.4">
      <c r="B1029" s="297"/>
      <c r="J1029" s="293"/>
      <c r="K1029" s="295"/>
    </row>
    <row r="1030" spans="2:11" ht="15.75" customHeight="1" x14ac:dyDescent="0.4">
      <c r="B1030" s="297"/>
      <c r="J1030" s="293"/>
      <c r="K1030" s="295"/>
    </row>
    <row r="1031" spans="2:11" ht="15.75" customHeight="1" x14ac:dyDescent="0.4">
      <c r="B1031" s="297"/>
      <c r="J1031" s="293"/>
      <c r="K1031" s="295"/>
    </row>
    <row r="1032" spans="2:11" ht="15.75" customHeight="1" x14ac:dyDescent="0.4">
      <c r="B1032" s="297"/>
      <c r="J1032" s="293"/>
      <c r="K1032" s="295"/>
    </row>
    <row r="1033" spans="2:11" ht="15.75" customHeight="1" x14ac:dyDescent="0.4">
      <c r="B1033" s="297"/>
      <c r="J1033" s="293"/>
      <c r="K1033" s="295"/>
    </row>
    <row r="1034" spans="2:11" ht="15.75" customHeight="1" x14ac:dyDescent="0.4">
      <c r="B1034" s="297"/>
      <c r="J1034" s="293"/>
      <c r="K1034" s="295"/>
    </row>
    <row r="1035" spans="2:11" ht="15.75" customHeight="1" x14ac:dyDescent="0.4">
      <c r="B1035" s="297"/>
      <c r="J1035" s="293"/>
      <c r="K1035" s="295"/>
    </row>
    <row r="1036" spans="2:11" ht="15.75" customHeight="1" x14ac:dyDescent="0.4">
      <c r="B1036" s="297"/>
      <c r="J1036" s="293"/>
      <c r="K1036" s="295"/>
    </row>
    <row r="1037" spans="2:11" ht="15.75" customHeight="1" x14ac:dyDescent="0.4">
      <c r="B1037" s="297"/>
      <c r="J1037" s="293"/>
      <c r="K1037" s="295"/>
    </row>
    <row r="1038" spans="2:11" ht="15.75" customHeight="1" x14ac:dyDescent="0.4">
      <c r="B1038" s="297"/>
      <c r="J1038" s="293"/>
      <c r="K1038" s="295"/>
    </row>
    <row r="1039" spans="2:11" ht="15.75" customHeight="1" x14ac:dyDescent="0.4">
      <c r="B1039" s="297"/>
      <c r="J1039" s="293"/>
      <c r="K1039" s="295"/>
    </row>
    <row r="1040" spans="2:11" ht="15.75" customHeight="1" x14ac:dyDescent="0.4">
      <c r="B1040" s="297"/>
      <c r="J1040" s="293"/>
      <c r="K1040" s="295"/>
    </row>
    <row r="1041" spans="2:11" ht="15.75" customHeight="1" x14ac:dyDescent="0.4">
      <c r="B1041" s="297"/>
      <c r="J1041" s="293"/>
      <c r="K1041" s="295"/>
    </row>
    <row r="1042" spans="2:11" ht="15.75" customHeight="1" x14ac:dyDescent="0.4">
      <c r="B1042" s="297"/>
      <c r="J1042" s="293"/>
      <c r="K1042" s="295"/>
    </row>
    <row r="1043" spans="2:11" ht="15.75" customHeight="1" x14ac:dyDescent="0.4">
      <c r="B1043" s="297"/>
      <c r="J1043" s="293"/>
      <c r="K1043" s="295"/>
    </row>
    <row r="1044" spans="2:11" ht="15.75" customHeight="1" x14ac:dyDescent="0.4">
      <c r="B1044" s="297"/>
      <c r="J1044" s="293"/>
      <c r="K1044" s="295"/>
    </row>
    <row r="1045" spans="2:11" ht="15.75" customHeight="1" x14ac:dyDescent="0.4">
      <c r="B1045" s="297"/>
      <c r="J1045" s="293"/>
      <c r="K1045" s="295"/>
    </row>
    <row r="1046" spans="2:11" ht="15.75" customHeight="1" x14ac:dyDescent="0.4">
      <c r="B1046" s="297"/>
      <c r="J1046" s="293"/>
      <c r="K1046" s="295"/>
    </row>
    <row r="1047" spans="2:11" ht="15.75" customHeight="1" x14ac:dyDescent="0.4">
      <c r="B1047" s="297"/>
      <c r="J1047" s="293"/>
      <c r="K1047" s="295"/>
    </row>
    <row r="1048" spans="2:11" ht="15.75" customHeight="1" x14ac:dyDescent="0.4">
      <c r="B1048" s="297"/>
      <c r="J1048" s="293"/>
      <c r="K1048" s="295"/>
    </row>
    <row r="1049" spans="2:11" ht="15.75" customHeight="1" x14ac:dyDescent="0.4">
      <c r="B1049" s="297"/>
      <c r="J1049" s="293"/>
      <c r="K1049" s="295"/>
    </row>
    <row r="1050" spans="2:11" ht="15.75" customHeight="1" x14ac:dyDescent="0.4">
      <c r="B1050" s="297"/>
      <c r="J1050" s="293"/>
      <c r="K1050" s="295"/>
    </row>
    <row r="1051" spans="2:11" ht="15.75" customHeight="1" x14ac:dyDescent="0.4">
      <c r="B1051" s="297"/>
      <c r="J1051" s="293"/>
      <c r="K1051" s="295"/>
    </row>
    <row r="1052" spans="2:11" ht="15.75" customHeight="1" x14ac:dyDescent="0.4">
      <c r="B1052" s="297"/>
      <c r="J1052" s="293"/>
      <c r="K1052" s="295"/>
    </row>
    <row r="1053" spans="2:11" ht="15.75" customHeight="1" x14ac:dyDescent="0.4">
      <c r="B1053" s="297"/>
      <c r="J1053" s="293"/>
      <c r="K1053" s="295"/>
    </row>
    <row r="1054" spans="2:11" ht="15.75" customHeight="1" x14ac:dyDescent="0.4">
      <c r="B1054" s="297"/>
      <c r="J1054" s="293"/>
      <c r="K1054" s="295"/>
    </row>
    <row r="1055" spans="2:11" ht="15.75" customHeight="1" x14ac:dyDescent="0.4">
      <c r="B1055" s="297"/>
      <c r="J1055" s="293"/>
      <c r="K1055" s="295"/>
    </row>
    <row r="1056" spans="2:11" ht="15.75" customHeight="1" x14ac:dyDescent="0.4">
      <c r="B1056" s="297"/>
      <c r="J1056" s="293"/>
      <c r="K1056" s="295"/>
    </row>
    <row r="1057" spans="2:11" ht="15.75" customHeight="1" x14ac:dyDescent="0.4">
      <c r="B1057" s="297"/>
      <c r="J1057" s="293"/>
      <c r="K1057" s="295"/>
    </row>
    <row r="1058" spans="2:11" ht="15.75" customHeight="1" x14ac:dyDescent="0.4">
      <c r="B1058" s="297"/>
      <c r="J1058" s="293"/>
      <c r="K1058" s="295"/>
    </row>
    <row r="1059" spans="2:11" ht="15.75" customHeight="1" x14ac:dyDescent="0.4">
      <c r="B1059" s="297"/>
      <c r="J1059" s="293"/>
      <c r="K1059" s="295"/>
    </row>
    <row r="1060" spans="2:11" ht="15.75" customHeight="1" x14ac:dyDescent="0.4">
      <c r="B1060" s="297"/>
      <c r="J1060" s="293"/>
      <c r="K1060" s="295"/>
    </row>
    <row r="1061" spans="2:11" ht="15.75" customHeight="1" x14ac:dyDescent="0.4">
      <c r="B1061" s="297"/>
      <c r="J1061" s="293"/>
      <c r="K1061" s="295"/>
    </row>
    <row r="1062" spans="2:11" ht="15.75" customHeight="1" x14ac:dyDescent="0.4">
      <c r="B1062" s="297"/>
      <c r="J1062" s="293"/>
      <c r="K1062" s="295"/>
    </row>
    <row r="1063" spans="2:11" ht="15.75" customHeight="1" x14ac:dyDescent="0.4">
      <c r="B1063" s="297"/>
      <c r="J1063" s="293"/>
      <c r="K1063" s="295"/>
    </row>
    <row r="1064" spans="2:11" ht="15.75" customHeight="1" x14ac:dyDescent="0.4">
      <c r="B1064" s="297"/>
      <c r="J1064" s="293"/>
      <c r="K1064" s="295"/>
    </row>
    <row r="1065" spans="2:11" ht="15.75" customHeight="1" x14ac:dyDescent="0.4">
      <c r="B1065" s="297"/>
      <c r="J1065" s="293"/>
      <c r="K1065" s="295"/>
    </row>
    <row r="1066" spans="2:11" ht="15.75" customHeight="1" x14ac:dyDescent="0.4">
      <c r="B1066" s="297"/>
      <c r="J1066" s="293"/>
      <c r="K1066" s="295"/>
    </row>
  </sheetData>
  <mergeCells count="12">
    <mergeCell ref="D204:J204"/>
    <mergeCell ref="D17:J17"/>
    <mergeCell ref="D32:J32"/>
    <mergeCell ref="D47:J47"/>
    <mergeCell ref="D62:J62"/>
    <mergeCell ref="D77:J77"/>
    <mergeCell ref="D90:J90"/>
    <mergeCell ref="D105:J105"/>
    <mergeCell ref="D120:J120"/>
    <mergeCell ref="D147:J147"/>
    <mergeCell ref="D162:J162"/>
    <mergeCell ref="D189:J189"/>
  </mergeCells>
  <pageMargins left="0.7" right="0.7" top="0.75" bottom="0.75" header="0" footer="0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508A8-6FC8-40EA-A092-C0F1EC421BC6}">
  <dimension ref="A1:J163"/>
  <sheetViews>
    <sheetView showGridLines="0" topLeftCell="A111" workbookViewId="0">
      <selection activeCell="D130" sqref="D130"/>
    </sheetView>
  </sheetViews>
  <sheetFormatPr defaultColWidth="8.64453125" defaultRowHeight="12.7" x14ac:dyDescent="0.4"/>
  <cols>
    <col min="1" max="1" width="21.46875" style="3" customWidth="1"/>
    <col min="2" max="2" width="15.64453125" style="3" bestFit="1" customWidth="1"/>
    <col min="3" max="3" width="14" style="3" customWidth="1"/>
    <col min="4" max="4" width="0.52734375" style="267" customWidth="1"/>
    <col min="5" max="5" width="11.05859375" style="132" customWidth="1"/>
    <col min="6" max="6" width="8.3515625" style="132" bestFit="1" customWidth="1"/>
    <col min="7" max="7" width="6.234375" style="132" bestFit="1" customWidth="1"/>
    <col min="8" max="8" width="3.41015625" style="3" customWidth="1"/>
    <col min="9" max="9" width="9.703125" style="12" bestFit="1" customWidth="1"/>
    <col min="10" max="10" width="8.64453125" style="12"/>
    <col min="11" max="16384" width="8.64453125" style="3"/>
  </cols>
  <sheetData>
    <row r="1" spans="1:10" x14ac:dyDescent="0.4">
      <c r="A1" s="253" t="s">
        <v>97</v>
      </c>
      <c r="B1" s="253" t="s">
        <v>228</v>
      </c>
      <c r="C1" s="253" t="s">
        <v>229</v>
      </c>
      <c r="D1" s="254" t="s">
        <v>230</v>
      </c>
      <c r="E1" s="255" t="s">
        <v>231</v>
      </c>
      <c r="F1" s="256" t="s">
        <v>232</v>
      </c>
      <c r="G1" s="256" t="s">
        <v>233</v>
      </c>
      <c r="H1" s="257"/>
      <c r="I1" s="258">
        <v>46113</v>
      </c>
      <c r="J1" s="259" t="s">
        <v>234</v>
      </c>
    </row>
    <row r="2" spans="1:10" s="261" customFormat="1" x14ac:dyDescent="0.4">
      <c r="A2" s="262" t="str">
        <f t="shared" ref="A2:A65" si="0">B2&amp; " " &amp;C2</f>
        <v>Julie Archer</v>
      </c>
      <c r="B2" t="s">
        <v>237</v>
      </c>
      <c r="C2" t="s">
        <v>238</v>
      </c>
      <c r="D2" s="260">
        <v>24836</v>
      </c>
      <c r="E2" s="263">
        <f t="shared" ref="E2:E66" ca="1" si="1">NOW()-D2</f>
        <v>21464.644814814812</v>
      </c>
      <c r="F2" s="264">
        <f t="shared" ref="F2:F66" si="2">MONTH(D2)</f>
        <v>12</v>
      </c>
      <c r="G2" s="264">
        <f t="shared" ref="G2:G66" si="3">DAY(D2)</f>
        <v>30</v>
      </c>
      <c r="H2" s="259" t="s">
        <v>239</v>
      </c>
      <c r="I2" s="259">
        <f t="shared" ref="I2:I66" si="4">DATEDIF(D2,I$1,"Y")</f>
        <v>58</v>
      </c>
      <c r="J2" s="259" t="str">
        <f t="shared" ref="J2:J66" si="5">IF(I2&lt;35,"0-34",IF(I2&lt;40,"35-39",IF(I2&lt;45,"40-44",IF(I2&lt;50,"45-49",IF(I2&lt;55,"50-54",IF(I2&lt;60,"55-59",IF(I2&lt;65,"60-64",IF(I2&lt;70,"65-69",IF(I2&lt;75,"70-74",IF(I2&lt;80,"75-79"))))))))))</f>
        <v>55-59</v>
      </c>
    </row>
    <row r="3" spans="1:10" x14ac:dyDescent="0.4">
      <c r="A3" s="262" t="str">
        <f t="shared" si="0"/>
        <v>William Arnold</v>
      </c>
      <c r="B3" t="s">
        <v>242</v>
      </c>
      <c r="C3" t="s">
        <v>241</v>
      </c>
      <c r="D3" s="260">
        <v>37349</v>
      </c>
      <c r="E3" s="263">
        <f t="shared" ca="1" si="1"/>
        <v>8951.644814814812</v>
      </c>
      <c r="F3" s="264">
        <f t="shared" si="2"/>
        <v>4</v>
      </c>
      <c r="G3" s="264">
        <f t="shared" si="3"/>
        <v>3</v>
      </c>
      <c r="H3" s="259" t="s">
        <v>236</v>
      </c>
      <c r="I3" s="259">
        <f t="shared" si="4"/>
        <v>23</v>
      </c>
      <c r="J3" s="259" t="str">
        <f t="shared" si="5"/>
        <v>0-34</v>
      </c>
    </row>
    <row r="4" spans="1:10" x14ac:dyDescent="0.4">
      <c r="A4" s="265" t="str">
        <f t="shared" si="0"/>
        <v>Cris Arnold</v>
      </c>
      <c r="B4" t="s">
        <v>240</v>
      </c>
      <c r="C4" t="s">
        <v>241</v>
      </c>
      <c r="D4" s="260">
        <v>23980</v>
      </c>
      <c r="E4" s="263">
        <f t="shared" ca="1" si="1"/>
        <v>22320.644814814812</v>
      </c>
      <c r="F4" s="264">
        <f t="shared" si="2"/>
        <v>8</v>
      </c>
      <c r="G4" s="264">
        <f t="shared" si="3"/>
        <v>26</v>
      </c>
      <c r="H4" s="259" t="s">
        <v>239</v>
      </c>
      <c r="I4" s="259">
        <f t="shared" si="4"/>
        <v>60</v>
      </c>
      <c r="J4" s="259" t="str">
        <f t="shared" si="5"/>
        <v>60-64</v>
      </c>
    </row>
    <row r="5" spans="1:10" x14ac:dyDescent="0.4">
      <c r="A5" s="262" t="str">
        <f t="shared" si="0"/>
        <v>Kelly Bamford</v>
      </c>
      <c r="B5" t="s">
        <v>244</v>
      </c>
      <c r="C5" t="s">
        <v>243</v>
      </c>
      <c r="D5" s="260">
        <v>29057</v>
      </c>
      <c r="E5" s="263">
        <f t="shared" ca="1" si="1"/>
        <v>17243.644814814812</v>
      </c>
      <c r="F5" s="264">
        <f t="shared" si="2"/>
        <v>7</v>
      </c>
      <c r="G5" s="264">
        <f t="shared" si="3"/>
        <v>21</v>
      </c>
      <c r="H5" s="259" t="s">
        <v>239</v>
      </c>
      <c r="I5" s="259">
        <f t="shared" si="4"/>
        <v>46</v>
      </c>
      <c r="J5" s="259" t="str">
        <f t="shared" si="5"/>
        <v>45-49</v>
      </c>
    </row>
    <row r="6" spans="1:10" x14ac:dyDescent="0.4">
      <c r="A6" s="262" t="str">
        <f t="shared" si="0"/>
        <v>Mark Bamford</v>
      </c>
      <c r="B6" t="s">
        <v>280</v>
      </c>
      <c r="C6" t="s">
        <v>243</v>
      </c>
      <c r="D6" s="260">
        <v>27037</v>
      </c>
      <c r="E6" s="263">
        <f t="shared" ref="E6" ca="1" si="6">NOW()-D6</f>
        <v>19263.644814699073</v>
      </c>
      <c r="F6" s="264">
        <f t="shared" ref="F6" si="7">MONTH(D6)</f>
        <v>1</v>
      </c>
      <c r="G6" s="264">
        <f t="shared" ref="G6" si="8">DAY(D6)</f>
        <v>8</v>
      </c>
      <c r="H6" s="259" t="s">
        <v>236</v>
      </c>
      <c r="I6" s="259">
        <f t="shared" ref="I6" si="9">DATEDIF(D6,I$1,"Y")</f>
        <v>52</v>
      </c>
      <c r="J6" s="259" t="str">
        <f t="shared" ref="J6" si="10">IF(I6&lt;35,"0-34",IF(I6&lt;40,"35-39",IF(I6&lt;45,"40-44",IF(I6&lt;50,"45-49",IF(I6&lt;55,"50-54",IF(I6&lt;60,"55-59",IF(I6&lt;65,"60-64",IF(I6&lt;70,"65-69",IF(I6&lt;75,"70-74",IF(I6&lt;80,"75-79"))))))))))</f>
        <v>50-54</v>
      </c>
    </row>
    <row r="7" spans="1:10" x14ac:dyDescent="0.4">
      <c r="A7" s="262" t="str">
        <f t="shared" si="0"/>
        <v>Ian Bamford</v>
      </c>
      <c r="B7" t="s">
        <v>235</v>
      </c>
      <c r="C7" t="s">
        <v>243</v>
      </c>
      <c r="D7" s="260">
        <v>27037</v>
      </c>
      <c r="E7" s="263">
        <f t="shared" ca="1" si="1"/>
        <v>19263.644814814812</v>
      </c>
      <c r="F7" s="264">
        <f t="shared" si="2"/>
        <v>1</v>
      </c>
      <c r="G7" s="264">
        <f t="shared" si="3"/>
        <v>8</v>
      </c>
      <c r="H7" s="259" t="s">
        <v>236</v>
      </c>
      <c r="I7" s="259">
        <f t="shared" si="4"/>
        <v>52</v>
      </c>
      <c r="J7" s="259" t="str">
        <f t="shared" si="5"/>
        <v>50-54</v>
      </c>
    </row>
    <row r="8" spans="1:10" x14ac:dyDescent="0.4">
      <c r="A8" s="262" t="str">
        <f t="shared" si="0"/>
        <v>Nia Banfield</v>
      </c>
      <c r="B8" t="s">
        <v>245</v>
      </c>
      <c r="C8" t="s">
        <v>246</v>
      </c>
      <c r="D8" s="260">
        <v>32610</v>
      </c>
      <c r="E8" s="263">
        <f t="shared" ca="1" si="1"/>
        <v>13690.644814814812</v>
      </c>
      <c r="F8" s="264">
        <f t="shared" si="2"/>
        <v>4</v>
      </c>
      <c r="G8" s="264">
        <f t="shared" si="3"/>
        <v>12</v>
      </c>
      <c r="H8" s="259" t="s">
        <v>239</v>
      </c>
      <c r="I8" s="259">
        <f t="shared" si="4"/>
        <v>36</v>
      </c>
      <c r="J8" s="259" t="str">
        <f t="shared" si="5"/>
        <v>35-39</v>
      </c>
    </row>
    <row r="9" spans="1:10" x14ac:dyDescent="0.4">
      <c r="A9" s="262" t="str">
        <f t="shared" si="0"/>
        <v>Victoria Barber</v>
      </c>
      <c r="B9" t="s">
        <v>257</v>
      </c>
      <c r="C9" t="s">
        <v>486</v>
      </c>
      <c r="D9" s="260">
        <v>31295</v>
      </c>
      <c r="E9" s="263">
        <f t="shared" ca="1" si="1"/>
        <v>15005.644814814812</v>
      </c>
      <c r="F9" s="264">
        <f t="shared" si="2"/>
        <v>9</v>
      </c>
      <c r="G9" s="264">
        <f t="shared" si="3"/>
        <v>5</v>
      </c>
      <c r="H9" s="259" t="s">
        <v>239</v>
      </c>
      <c r="I9" s="259">
        <f t="shared" si="4"/>
        <v>40</v>
      </c>
      <c r="J9" s="259" t="str">
        <f t="shared" si="5"/>
        <v>40-44</v>
      </c>
    </row>
    <row r="10" spans="1:10" x14ac:dyDescent="0.4">
      <c r="A10" s="262" t="str">
        <f t="shared" si="0"/>
        <v>David Barham</v>
      </c>
      <c r="B10" t="s">
        <v>247</v>
      </c>
      <c r="C10" t="s">
        <v>248</v>
      </c>
      <c r="D10" s="260">
        <v>23700</v>
      </c>
      <c r="E10" s="263">
        <f t="shared" ca="1" si="1"/>
        <v>22600.644814814812</v>
      </c>
      <c r="F10" s="264">
        <f t="shared" si="2"/>
        <v>11</v>
      </c>
      <c r="G10" s="264">
        <f t="shared" si="3"/>
        <v>19</v>
      </c>
      <c r="H10" s="259" t="s">
        <v>236</v>
      </c>
      <c r="I10" s="259">
        <f t="shared" si="4"/>
        <v>61</v>
      </c>
      <c r="J10" s="259" t="str">
        <f t="shared" si="5"/>
        <v>60-64</v>
      </c>
    </row>
    <row r="11" spans="1:10" x14ac:dyDescent="0.4">
      <c r="A11" s="262" t="str">
        <f t="shared" si="0"/>
        <v>Sarah Barham</v>
      </c>
      <c r="B11" t="s">
        <v>249</v>
      </c>
      <c r="C11" t="s">
        <v>248</v>
      </c>
      <c r="D11" s="260">
        <v>23242</v>
      </c>
      <c r="E11" s="263">
        <f t="shared" ca="1" si="1"/>
        <v>23058.644814814812</v>
      </c>
      <c r="F11" s="264">
        <f t="shared" si="2"/>
        <v>8</v>
      </c>
      <c r="G11" s="264">
        <f t="shared" si="3"/>
        <v>19</v>
      </c>
      <c r="H11" s="259" t="s">
        <v>239</v>
      </c>
      <c r="I11" s="259">
        <f t="shared" si="4"/>
        <v>62</v>
      </c>
      <c r="J11" s="259" t="str">
        <f t="shared" si="5"/>
        <v>60-64</v>
      </c>
    </row>
    <row r="12" spans="1:10" x14ac:dyDescent="0.4">
      <c r="A12" s="262" t="str">
        <f t="shared" si="0"/>
        <v>Clare Baxter</v>
      </c>
      <c r="B12" t="s">
        <v>250</v>
      </c>
      <c r="C12" t="s">
        <v>251</v>
      </c>
      <c r="D12" s="260">
        <v>29799</v>
      </c>
      <c r="E12" s="263">
        <f t="shared" ca="1" si="1"/>
        <v>16501.644814814812</v>
      </c>
      <c r="F12" s="264">
        <f t="shared" si="2"/>
        <v>8</v>
      </c>
      <c r="G12" s="264">
        <f t="shared" si="3"/>
        <v>1</v>
      </c>
      <c r="H12" s="259" t="s">
        <v>239</v>
      </c>
      <c r="I12" s="259">
        <f t="shared" si="4"/>
        <v>44</v>
      </c>
      <c r="J12" s="259" t="str">
        <f t="shared" si="5"/>
        <v>40-44</v>
      </c>
    </row>
    <row r="13" spans="1:10" x14ac:dyDescent="0.4">
      <c r="A13" s="262" t="str">
        <f t="shared" si="0"/>
        <v>James Bennett</v>
      </c>
      <c r="B13" t="s">
        <v>252</v>
      </c>
      <c r="C13" t="s">
        <v>253</v>
      </c>
      <c r="D13" s="260">
        <v>33175</v>
      </c>
      <c r="E13" s="263">
        <f t="shared" ca="1" si="1"/>
        <v>13125.644814814812</v>
      </c>
      <c r="F13" s="264">
        <f t="shared" si="2"/>
        <v>10</v>
      </c>
      <c r="G13" s="264">
        <f t="shared" si="3"/>
        <v>29</v>
      </c>
      <c r="H13" s="259" t="s">
        <v>236</v>
      </c>
      <c r="I13" s="259">
        <f t="shared" si="4"/>
        <v>35</v>
      </c>
      <c r="J13" s="259" t="str">
        <f t="shared" si="5"/>
        <v>35-39</v>
      </c>
    </row>
    <row r="14" spans="1:10" x14ac:dyDescent="0.4">
      <c r="A14" s="262" t="str">
        <f t="shared" si="0"/>
        <v>Martin Bennett</v>
      </c>
      <c r="B14" t="s">
        <v>254</v>
      </c>
      <c r="C14" t="s">
        <v>253</v>
      </c>
      <c r="D14" s="260">
        <v>29359</v>
      </c>
      <c r="E14" s="263">
        <f t="shared" ca="1" si="1"/>
        <v>16941.644814814812</v>
      </c>
      <c r="F14" s="264">
        <f t="shared" si="2"/>
        <v>5</v>
      </c>
      <c r="G14" s="264">
        <f t="shared" si="3"/>
        <v>18</v>
      </c>
      <c r="H14" s="259" t="s">
        <v>236</v>
      </c>
      <c r="I14" s="259">
        <f t="shared" si="4"/>
        <v>45</v>
      </c>
      <c r="J14" s="259" t="str">
        <f t="shared" si="5"/>
        <v>45-49</v>
      </c>
    </row>
    <row r="15" spans="1:10" x14ac:dyDescent="0.4">
      <c r="A15" s="262" t="str">
        <f t="shared" si="0"/>
        <v>Adrian Bytheway</v>
      </c>
      <c r="B15" t="s">
        <v>255</v>
      </c>
      <c r="C15" t="s">
        <v>256</v>
      </c>
      <c r="D15" s="260">
        <v>25024</v>
      </c>
      <c r="E15" s="263">
        <f t="shared" ca="1" si="1"/>
        <v>21276.644814814812</v>
      </c>
      <c r="F15" s="264">
        <f t="shared" si="2"/>
        <v>7</v>
      </c>
      <c r="G15" s="264">
        <f t="shared" si="3"/>
        <v>5</v>
      </c>
      <c r="H15" s="259" t="s">
        <v>236</v>
      </c>
      <c r="I15" s="259">
        <f t="shared" si="4"/>
        <v>57</v>
      </c>
      <c r="J15" s="259" t="str">
        <f t="shared" si="5"/>
        <v>55-59</v>
      </c>
    </row>
    <row r="16" spans="1:10" x14ac:dyDescent="0.4">
      <c r="A16" s="262" t="str">
        <f t="shared" si="0"/>
        <v>Megan Chick</v>
      </c>
      <c r="B16" t="s">
        <v>258</v>
      </c>
      <c r="C16" t="s">
        <v>259</v>
      </c>
      <c r="D16" s="260">
        <v>34866</v>
      </c>
      <c r="E16" s="263">
        <f t="shared" ca="1" si="1"/>
        <v>11434.644814814812</v>
      </c>
      <c r="F16" s="264">
        <f t="shared" si="2"/>
        <v>6</v>
      </c>
      <c r="G16" s="264">
        <f t="shared" si="3"/>
        <v>16</v>
      </c>
      <c r="H16" s="259" t="s">
        <v>239</v>
      </c>
      <c r="I16" s="259">
        <f t="shared" si="4"/>
        <v>30</v>
      </c>
      <c r="J16" s="259" t="str">
        <f t="shared" si="5"/>
        <v>0-34</v>
      </c>
    </row>
    <row r="17" spans="1:10" x14ac:dyDescent="0.4">
      <c r="A17" s="262" t="str">
        <f t="shared" si="0"/>
        <v>Peter Clement</v>
      </c>
      <c r="B17" t="s">
        <v>261</v>
      </c>
      <c r="C17" t="s">
        <v>260</v>
      </c>
      <c r="D17" s="260">
        <v>23653</v>
      </c>
      <c r="E17" s="263">
        <f t="shared" ca="1" si="1"/>
        <v>22647.644814814812</v>
      </c>
      <c r="F17" s="264">
        <f t="shared" si="2"/>
        <v>10</v>
      </c>
      <c r="G17" s="264">
        <f t="shared" si="3"/>
        <v>3</v>
      </c>
      <c r="H17" s="259" t="s">
        <v>236</v>
      </c>
      <c r="I17" s="259">
        <f t="shared" si="4"/>
        <v>61</v>
      </c>
      <c r="J17" s="259" t="str">
        <f t="shared" si="5"/>
        <v>60-64</v>
      </c>
    </row>
    <row r="18" spans="1:10" x14ac:dyDescent="0.4">
      <c r="A18" s="262" t="str">
        <f t="shared" si="0"/>
        <v>Amelia Cunliffe</v>
      </c>
      <c r="B18" t="s">
        <v>264</v>
      </c>
      <c r="C18" t="s">
        <v>265</v>
      </c>
      <c r="D18" s="260">
        <v>27466</v>
      </c>
      <c r="E18" s="263">
        <f t="shared" ca="1" si="1"/>
        <v>18834.644814814812</v>
      </c>
      <c r="F18" s="264">
        <f t="shared" si="2"/>
        <v>3</v>
      </c>
      <c r="G18" s="264">
        <f t="shared" si="3"/>
        <v>13</v>
      </c>
      <c r="H18" s="259" t="s">
        <v>239</v>
      </c>
      <c r="I18" s="259">
        <f t="shared" si="4"/>
        <v>51</v>
      </c>
      <c r="J18" s="259" t="str">
        <f t="shared" si="5"/>
        <v>50-54</v>
      </c>
    </row>
    <row r="19" spans="1:10" x14ac:dyDescent="0.4">
      <c r="A19" s="262" t="str">
        <f t="shared" si="0"/>
        <v>Clare Daniel</v>
      </c>
      <c r="B19" s="3" t="s">
        <v>250</v>
      </c>
      <c r="C19" s="3" t="s">
        <v>528</v>
      </c>
      <c r="D19" s="260">
        <v>31662</v>
      </c>
      <c r="E19" s="263">
        <f t="shared" ca="1" si="1"/>
        <v>14638.644814814812</v>
      </c>
      <c r="F19" s="266">
        <f t="shared" si="2"/>
        <v>9</v>
      </c>
      <c r="G19" s="266">
        <f t="shared" si="3"/>
        <v>7</v>
      </c>
      <c r="H19" s="259" t="s">
        <v>239</v>
      </c>
      <c r="I19" s="259">
        <f t="shared" si="4"/>
        <v>39</v>
      </c>
      <c r="J19" s="259" t="str">
        <f t="shared" si="5"/>
        <v>35-39</v>
      </c>
    </row>
    <row r="20" spans="1:10" x14ac:dyDescent="0.4">
      <c r="A20" s="262" t="str">
        <f t="shared" si="0"/>
        <v>Vicky Davies</v>
      </c>
      <c r="B20" s="3" t="s">
        <v>273</v>
      </c>
      <c r="C20" s="3" t="s">
        <v>267</v>
      </c>
      <c r="D20" s="260">
        <v>33411</v>
      </c>
      <c r="E20" s="263">
        <f t="shared" ca="1" si="1"/>
        <v>12889.644814814812</v>
      </c>
      <c r="F20" s="264">
        <f t="shared" si="2"/>
        <v>6</v>
      </c>
      <c r="G20" s="264">
        <f t="shared" si="3"/>
        <v>22</v>
      </c>
      <c r="H20" s="259" t="s">
        <v>236</v>
      </c>
      <c r="I20" s="259">
        <f t="shared" si="4"/>
        <v>34</v>
      </c>
      <c r="J20" s="259" t="str">
        <f t="shared" si="5"/>
        <v>0-34</v>
      </c>
    </row>
    <row r="21" spans="1:10" x14ac:dyDescent="0.4">
      <c r="A21" s="262" t="str">
        <f t="shared" si="0"/>
        <v>STUART DAVIES</v>
      </c>
      <c r="B21" t="s">
        <v>271</v>
      </c>
      <c r="C21" t="s">
        <v>272</v>
      </c>
      <c r="D21" s="260">
        <v>28696</v>
      </c>
      <c r="E21" s="263">
        <f t="shared" ca="1" si="1"/>
        <v>17604.644814814812</v>
      </c>
      <c r="F21" s="264">
        <f t="shared" si="2"/>
        <v>7</v>
      </c>
      <c r="G21" s="264">
        <f t="shared" si="3"/>
        <v>25</v>
      </c>
      <c r="H21" s="259" t="s">
        <v>236</v>
      </c>
      <c r="I21" s="259">
        <f t="shared" si="4"/>
        <v>47</v>
      </c>
      <c r="J21" s="259" t="str">
        <f t="shared" si="5"/>
        <v>45-49</v>
      </c>
    </row>
    <row r="22" spans="1:10" x14ac:dyDescent="0.4">
      <c r="A22" s="262" t="str">
        <f t="shared" si="0"/>
        <v>Bob Davies</v>
      </c>
      <c r="B22" t="s">
        <v>266</v>
      </c>
      <c r="C22" t="s">
        <v>267</v>
      </c>
      <c r="D22" s="260">
        <v>27746</v>
      </c>
      <c r="E22" s="263">
        <f t="shared" ca="1" si="1"/>
        <v>18554.644814814812</v>
      </c>
      <c r="F22" s="264">
        <f t="shared" si="2"/>
        <v>12</v>
      </c>
      <c r="G22" s="264">
        <f t="shared" si="3"/>
        <v>18</v>
      </c>
      <c r="H22" s="259" t="s">
        <v>236</v>
      </c>
      <c r="I22" s="259">
        <f t="shared" si="4"/>
        <v>50</v>
      </c>
      <c r="J22" s="259" t="str">
        <f t="shared" si="5"/>
        <v>50-54</v>
      </c>
    </row>
    <row r="23" spans="1:10" x14ac:dyDescent="0.4">
      <c r="A23" s="262" t="str">
        <f t="shared" si="0"/>
        <v>Paul Davies</v>
      </c>
      <c r="B23" t="s">
        <v>270</v>
      </c>
      <c r="C23" t="s">
        <v>267</v>
      </c>
      <c r="D23" s="260">
        <v>26974</v>
      </c>
      <c r="E23" s="263">
        <f t="shared" ca="1" si="1"/>
        <v>19326.644814814812</v>
      </c>
      <c r="F23" s="264">
        <f t="shared" si="2"/>
        <v>11</v>
      </c>
      <c r="G23" s="264">
        <f t="shared" si="3"/>
        <v>6</v>
      </c>
      <c r="H23" s="259" t="s">
        <v>236</v>
      </c>
      <c r="I23" s="259">
        <f t="shared" si="4"/>
        <v>52</v>
      </c>
      <c r="J23" s="259" t="str">
        <f t="shared" si="5"/>
        <v>50-54</v>
      </c>
    </row>
    <row r="24" spans="1:10" x14ac:dyDescent="0.4">
      <c r="A24" s="262" t="str">
        <f t="shared" si="0"/>
        <v>James Davies</v>
      </c>
      <c r="B24" t="s">
        <v>252</v>
      </c>
      <c r="C24" t="s">
        <v>267</v>
      </c>
      <c r="D24" s="260">
        <v>24910</v>
      </c>
      <c r="E24" s="263">
        <f t="shared" ca="1" si="1"/>
        <v>21390.644814814812</v>
      </c>
      <c r="F24" s="264">
        <f t="shared" si="2"/>
        <v>3</v>
      </c>
      <c r="G24" s="264">
        <f t="shared" si="3"/>
        <v>13</v>
      </c>
      <c r="H24" s="259" t="s">
        <v>236</v>
      </c>
      <c r="I24" s="259">
        <f t="shared" si="4"/>
        <v>58</v>
      </c>
      <c r="J24" s="259" t="str">
        <f t="shared" si="5"/>
        <v>55-59</v>
      </c>
    </row>
    <row r="25" spans="1:10" x14ac:dyDescent="0.4">
      <c r="A25" s="262" t="str">
        <f t="shared" si="0"/>
        <v>Ed Davies</v>
      </c>
      <c r="B25" s="3" t="s">
        <v>268</v>
      </c>
      <c r="C25" t="s">
        <v>267</v>
      </c>
      <c r="D25" s="260">
        <v>23844</v>
      </c>
      <c r="E25" s="263">
        <f t="shared" ca="1" si="1"/>
        <v>22456.644814814812</v>
      </c>
      <c r="F25" s="264">
        <f t="shared" si="2"/>
        <v>4</v>
      </c>
      <c r="G25" s="264">
        <f t="shared" si="3"/>
        <v>12</v>
      </c>
      <c r="H25" s="259" t="s">
        <v>236</v>
      </c>
      <c r="I25" s="259">
        <f t="shared" si="4"/>
        <v>60</v>
      </c>
      <c r="J25" s="259" t="str">
        <f t="shared" si="5"/>
        <v>60-64</v>
      </c>
    </row>
    <row r="26" spans="1:10" x14ac:dyDescent="0.4">
      <c r="A26" s="262" t="str">
        <f t="shared" si="0"/>
        <v>Gavin Davies</v>
      </c>
      <c r="B26" t="s">
        <v>269</v>
      </c>
      <c r="C26" t="s">
        <v>267</v>
      </c>
      <c r="D26" s="260">
        <v>23254</v>
      </c>
      <c r="E26" s="263">
        <f t="shared" ca="1" si="1"/>
        <v>23046.644814814812</v>
      </c>
      <c r="F26" s="264">
        <f t="shared" si="2"/>
        <v>8</v>
      </c>
      <c r="G26" s="264">
        <f t="shared" si="3"/>
        <v>31</v>
      </c>
      <c r="H26" s="259" t="s">
        <v>239</v>
      </c>
      <c r="I26" s="259">
        <f t="shared" si="4"/>
        <v>62</v>
      </c>
      <c r="J26" s="259" t="str">
        <f t="shared" si="5"/>
        <v>60-64</v>
      </c>
    </row>
    <row r="27" spans="1:10" x14ac:dyDescent="0.4">
      <c r="A27" s="262" t="str">
        <f t="shared" si="0"/>
        <v>Cori Davies</v>
      </c>
      <c r="B27" t="s">
        <v>485</v>
      </c>
      <c r="C27" t="s">
        <v>267</v>
      </c>
      <c r="D27" s="260">
        <v>32150</v>
      </c>
      <c r="E27" s="263">
        <f t="shared" ca="1" si="1"/>
        <v>14150.644814814812</v>
      </c>
      <c r="F27" s="264">
        <f t="shared" si="2"/>
        <v>1</v>
      </c>
      <c r="G27" s="264">
        <f t="shared" si="3"/>
        <v>8</v>
      </c>
      <c r="H27" s="12" t="s">
        <v>236</v>
      </c>
      <c r="I27" s="259">
        <f t="shared" si="4"/>
        <v>38</v>
      </c>
      <c r="J27" s="259" t="str">
        <f t="shared" si="5"/>
        <v>35-39</v>
      </c>
    </row>
    <row r="28" spans="1:10" x14ac:dyDescent="0.4">
      <c r="A28" s="262" t="str">
        <f t="shared" si="0"/>
        <v>David Doherty</v>
      </c>
      <c r="B28" t="s">
        <v>247</v>
      </c>
      <c r="C28" t="s">
        <v>274</v>
      </c>
      <c r="D28" s="260">
        <v>19864</v>
      </c>
      <c r="E28" s="263">
        <f t="shared" ca="1" si="1"/>
        <v>26436.644814814812</v>
      </c>
      <c r="F28" s="264">
        <f t="shared" si="2"/>
        <v>5</v>
      </c>
      <c r="G28" s="264">
        <f t="shared" si="3"/>
        <v>20</v>
      </c>
      <c r="H28" s="259" t="s">
        <v>236</v>
      </c>
      <c r="I28" s="259">
        <f t="shared" si="4"/>
        <v>71</v>
      </c>
      <c r="J28" s="259" t="str">
        <f t="shared" si="5"/>
        <v>70-74</v>
      </c>
    </row>
    <row r="29" spans="1:10" x14ac:dyDescent="0.4">
      <c r="A29" s="262" t="str">
        <f t="shared" si="0"/>
        <v>Richard Donne</v>
      </c>
      <c r="B29" t="s">
        <v>275</v>
      </c>
      <c r="C29" t="s">
        <v>276</v>
      </c>
      <c r="D29" s="260">
        <v>22638</v>
      </c>
      <c r="E29" s="263">
        <f t="shared" ca="1" si="1"/>
        <v>23662.644814814812</v>
      </c>
      <c r="F29" s="264">
        <f t="shared" si="2"/>
        <v>12</v>
      </c>
      <c r="G29" s="264">
        <f t="shared" si="3"/>
        <v>23</v>
      </c>
      <c r="H29" s="259" t="s">
        <v>236</v>
      </c>
      <c r="I29" s="259">
        <f t="shared" si="4"/>
        <v>64</v>
      </c>
      <c r="J29" s="259" t="str">
        <f t="shared" si="5"/>
        <v>60-64</v>
      </c>
    </row>
    <row r="30" spans="1:10" x14ac:dyDescent="0.4">
      <c r="A30" s="262" t="str">
        <f t="shared" si="0"/>
        <v>Karen Dusgate</v>
      </c>
      <c r="B30" t="s">
        <v>263</v>
      </c>
      <c r="C30" t="s">
        <v>277</v>
      </c>
      <c r="D30" s="260">
        <v>23801</v>
      </c>
      <c r="E30" s="263">
        <f t="shared" ca="1" si="1"/>
        <v>22499.644814814812</v>
      </c>
      <c r="F30" s="264">
        <f t="shared" si="2"/>
        <v>2</v>
      </c>
      <c r="G30" s="264">
        <f t="shared" si="3"/>
        <v>28</v>
      </c>
      <c r="H30" s="259" t="s">
        <v>239</v>
      </c>
      <c r="I30" s="259">
        <f t="shared" si="4"/>
        <v>61</v>
      </c>
      <c r="J30" s="259" t="str">
        <f t="shared" si="5"/>
        <v>60-64</v>
      </c>
    </row>
    <row r="31" spans="1:10" x14ac:dyDescent="0.4">
      <c r="A31" s="262" t="str">
        <f t="shared" si="0"/>
        <v>Mark Eakins</v>
      </c>
      <c r="B31" t="s">
        <v>280</v>
      </c>
      <c r="C31" t="s">
        <v>279</v>
      </c>
      <c r="D31" s="260">
        <v>26023</v>
      </c>
      <c r="E31" s="263">
        <f t="shared" ca="1" si="1"/>
        <v>20277.644814814812</v>
      </c>
      <c r="F31" s="264">
        <f t="shared" si="2"/>
        <v>3</v>
      </c>
      <c r="G31" s="264">
        <f t="shared" si="3"/>
        <v>31</v>
      </c>
      <c r="H31" s="259" t="s">
        <v>236</v>
      </c>
      <c r="I31" s="259">
        <f t="shared" si="4"/>
        <v>55</v>
      </c>
      <c r="J31" s="259" t="str">
        <f t="shared" si="5"/>
        <v>55-59</v>
      </c>
    </row>
    <row r="32" spans="1:10" x14ac:dyDescent="0.4">
      <c r="A32" s="262" t="str">
        <f t="shared" si="0"/>
        <v>Louise Eakins</v>
      </c>
      <c r="B32" t="s">
        <v>278</v>
      </c>
      <c r="C32" t="s">
        <v>279</v>
      </c>
      <c r="D32" s="260">
        <v>25833</v>
      </c>
      <c r="E32" s="263">
        <f t="shared" ca="1" si="1"/>
        <v>20467.644814814812</v>
      </c>
      <c r="F32" s="264">
        <f t="shared" si="2"/>
        <v>9</v>
      </c>
      <c r="G32" s="264">
        <f t="shared" si="3"/>
        <v>22</v>
      </c>
      <c r="H32" s="259" t="s">
        <v>239</v>
      </c>
      <c r="I32" s="259">
        <f t="shared" si="4"/>
        <v>55</v>
      </c>
      <c r="J32" s="259" t="str">
        <f t="shared" si="5"/>
        <v>55-59</v>
      </c>
    </row>
    <row r="33" spans="1:10" x14ac:dyDescent="0.4">
      <c r="A33" s="262" t="str">
        <f t="shared" si="0"/>
        <v>Emma Edwards</v>
      </c>
      <c r="B33" t="s">
        <v>281</v>
      </c>
      <c r="C33" t="s">
        <v>282</v>
      </c>
      <c r="D33" s="260">
        <v>27580</v>
      </c>
      <c r="E33" s="263">
        <f t="shared" ca="1" si="1"/>
        <v>18720.644814814812</v>
      </c>
      <c r="F33" s="264">
        <f t="shared" si="2"/>
        <v>7</v>
      </c>
      <c r="G33" s="264">
        <f t="shared" si="3"/>
        <v>5</v>
      </c>
      <c r="H33" s="259" t="s">
        <v>239</v>
      </c>
      <c r="I33" s="259">
        <f t="shared" si="4"/>
        <v>50</v>
      </c>
      <c r="J33" s="259" t="str">
        <f t="shared" si="5"/>
        <v>50-54</v>
      </c>
    </row>
    <row r="34" spans="1:10" x14ac:dyDescent="0.4">
      <c r="A34" s="262" t="str">
        <f t="shared" si="0"/>
        <v>Dan Evans</v>
      </c>
      <c r="B34" s="3" t="s">
        <v>525</v>
      </c>
      <c r="C34" s="3" t="s">
        <v>285</v>
      </c>
      <c r="D34" s="260">
        <v>33118</v>
      </c>
      <c r="E34" s="263">
        <f t="shared" ca="1" si="1"/>
        <v>13182.644814814812</v>
      </c>
      <c r="F34" s="264">
        <f t="shared" si="2"/>
        <v>9</v>
      </c>
      <c r="G34" s="264">
        <f t="shared" si="3"/>
        <v>2</v>
      </c>
      <c r="H34" s="259" t="s">
        <v>239</v>
      </c>
      <c r="I34" s="259">
        <f t="shared" si="4"/>
        <v>35</v>
      </c>
      <c r="J34" s="259" t="str">
        <f t="shared" si="5"/>
        <v>35-39</v>
      </c>
    </row>
    <row r="35" spans="1:10" x14ac:dyDescent="0.4">
      <c r="A35" s="262" t="str">
        <f t="shared" si="0"/>
        <v>Timothy Nigel Evans</v>
      </c>
      <c r="B35" t="s">
        <v>284</v>
      </c>
      <c r="C35" t="s">
        <v>285</v>
      </c>
      <c r="D35" s="260">
        <v>23851</v>
      </c>
      <c r="E35" s="263">
        <f t="shared" ca="1" si="1"/>
        <v>22449.644814814812</v>
      </c>
      <c r="F35" s="264">
        <f t="shared" si="2"/>
        <v>4</v>
      </c>
      <c r="G35" s="264">
        <f t="shared" si="3"/>
        <v>19</v>
      </c>
      <c r="H35" s="259" t="s">
        <v>236</v>
      </c>
      <c r="I35" s="259">
        <f t="shared" si="4"/>
        <v>60</v>
      </c>
      <c r="J35" s="259" t="str">
        <f t="shared" si="5"/>
        <v>60-64</v>
      </c>
    </row>
    <row r="36" spans="1:10" x14ac:dyDescent="0.4">
      <c r="A36" s="262" t="str">
        <f t="shared" si="0"/>
        <v>Angela Evans</v>
      </c>
      <c r="B36" s="3" t="s">
        <v>286</v>
      </c>
      <c r="C36" s="3" t="s">
        <v>285</v>
      </c>
      <c r="D36" s="260">
        <v>23779</v>
      </c>
      <c r="E36" s="263">
        <f t="shared" ca="1" si="1"/>
        <v>22521.644814814812</v>
      </c>
      <c r="F36" s="266">
        <f t="shared" si="2"/>
        <v>2</v>
      </c>
      <c r="G36" s="266">
        <f t="shared" si="3"/>
        <v>6</v>
      </c>
      <c r="H36" s="259" t="s">
        <v>239</v>
      </c>
      <c r="I36" s="259">
        <f t="shared" si="4"/>
        <v>61</v>
      </c>
      <c r="J36" s="259" t="str">
        <f t="shared" si="5"/>
        <v>60-64</v>
      </c>
    </row>
    <row r="37" spans="1:10" x14ac:dyDescent="0.4">
      <c r="A37" s="262" t="str">
        <f t="shared" si="0"/>
        <v>Eiri Evans-Jones</v>
      </c>
      <c r="B37" t="s">
        <v>287</v>
      </c>
      <c r="C37" t="s">
        <v>288</v>
      </c>
      <c r="D37" s="260">
        <v>28784</v>
      </c>
      <c r="E37" s="263">
        <f t="shared" ca="1" si="1"/>
        <v>17516.644814814812</v>
      </c>
      <c r="F37" s="264">
        <f t="shared" si="2"/>
        <v>10</v>
      </c>
      <c r="G37" s="264">
        <f t="shared" si="3"/>
        <v>21</v>
      </c>
      <c r="H37" s="259" t="s">
        <v>239</v>
      </c>
      <c r="I37" s="259">
        <f t="shared" si="4"/>
        <v>47</v>
      </c>
      <c r="J37" s="259" t="str">
        <f t="shared" si="5"/>
        <v>45-49</v>
      </c>
    </row>
    <row r="38" spans="1:10" x14ac:dyDescent="0.4">
      <c r="A38" s="262" t="str">
        <f t="shared" si="0"/>
        <v>Emma Fielding</v>
      </c>
      <c r="B38" t="s">
        <v>281</v>
      </c>
      <c r="C38" t="s">
        <v>289</v>
      </c>
      <c r="D38" s="260">
        <v>31508</v>
      </c>
      <c r="E38" s="263">
        <f t="shared" ca="1" si="1"/>
        <v>14792.644814814812</v>
      </c>
      <c r="F38" s="264">
        <f t="shared" si="2"/>
        <v>4</v>
      </c>
      <c r="G38" s="264">
        <f t="shared" si="3"/>
        <v>6</v>
      </c>
      <c r="H38" s="259" t="s">
        <v>239</v>
      </c>
      <c r="I38" s="259">
        <f t="shared" si="4"/>
        <v>39</v>
      </c>
      <c r="J38" s="259" t="str">
        <f t="shared" si="5"/>
        <v>35-39</v>
      </c>
    </row>
    <row r="39" spans="1:10" x14ac:dyDescent="0.4">
      <c r="A39" s="262" t="str">
        <f t="shared" si="0"/>
        <v>Christian Fox</v>
      </c>
      <c r="B39" t="s">
        <v>293</v>
      </c>
      <c r="C39" t="s">
        <v>292</v>
      </c>
      <c r="D39" s="260">
        <v>27190</v>
      </c>
      <c r="E39" s="263">
        <f t="shared" ca="1" si="1"/>
        <v>19110.644814814812</v>
      </c>
      <c r="F39" s="264">
        <f t="shared" si="2"/>
        <v>6</v>
      </c>
      <c r="G39" s="264">
        <f t="shared" si="3"/>
        <v>10</v>
      </c>
      <c r="H39" s="259" t="s">
        <v>236</v>
      </c>
      <c r="I39" s="259">
        <f t="shared" si="4"/>
        <v>51</v>
      </c>
      <c r="J39" s="259" t="str">
        <f t="shared" si="5"/>
        <v>50-54</v>
      </c>
    </row>
    <row r="40" spans="1:10" x14ac:dyDescent="0.4">
      <c r="A40" s="262" t="str">
        <f t="shared" si="0"/>
        <v>Anthony Fox</v>
      </c>
      <c r="B40" t="s">
        <v>291</v>
      </c>
      <c r="C40" t="s">
        <v>292</v>
      </c>
      <c r="D40" s="260">
        <v>23561</v>
      </c>
      <c r="E40" s="263">
        <f t="shared" ca="1" si="1"/>
        <v>22739.644814814812</v>
      </c>
      <c r="F40" s="264">
        <f t="shared" si="2"/>
        <v>7</v>
      </c>
      <c r="G40" s="264">
        <f t="shared" si="3"/>
        <v>3</v>
      </c>
      <c r="H40" s="259" t="s">
        <v>236</v>
      </c>
      <c r="I40" s="259">
        <f t="shared" si="4"/>
        <v>61</v>
      </c>
      <c r="J40" s="259" t="str">
        <f t="shared" si="5"/>
        <v>60-64</v>
      </c>
    </row>
    <row r="41" spans="1:10" x14ac:dyDescent="0.4">
      <c r="A41" s="262" t="str">
        <f t="shared" si="0"/>
        <v>Chris Freestone</v>
      </c>
      <c r="B41" t="s">
        <v>294</v>
      </c>
      <c r="C41" t="s">
        <v>295</v>
      </c>
      <c r="D41" s="260">
        <v>34710</v>
      </c>
      <c r="E41" s="263">
        <f t="shared" ca="1" si="1"/>
        <v>11590.644814814812</v>
      </c>
      <c r="F41" s="264">
        <f t="shared" si="2"/>
        <v>1</v>
      </c>
      <c r="G41" s="264">
        <f t="shared" si="3"/>
        <v>11</v>
      </c>
      <c r="H41" s="259" t="s">
        <v>236</v>
      </c>
      <c r="I41" s="259">
        <f t="shared" si="4"/>
        <v>31</v>
      </c>
      <c r="J41" s="259" t="str">
        <f t="shared" si="5"/>
        <v>0-34</v>
      </c>
    </row>
    <row r="42" spans="1:10" x14ac:dyDescent="0.4">
      <c r="A42" s="262" t="str">
        <f t="shared" si="0"/>
        <v>Debbie Gibbs</v>
      </c>
      <c r="B42" t="s">
        <v>296</v>
      </c>
      <c r="C42" t="s">
        <v>297</v>
      </c>
      <c r="D42" s="260">
        <v>28495</v>
      </c>
      <c r="E42" s="263">
        <f t="shared" ca="1" si="1"/>
        <v>17805.644814814812</v>
      </c>
      <c r="F42" s="264">
        <f t="shared" si="2"/>
        <v>1</v>
      </c>
      <c r="G42" s="264">
        <f t="shared" si="3"/>
        <v>5</v>
      </c>
      <c r="H42" s="259" t="s">
        <v>239</v>
      </c>
      <c r="I42" s="259">
        <f t="shared" si="4"/>
        <v>48</v>
      </c>
      <c r="J42" s="259" t="str">
        <f t="shared" si="5"/>
        <v>45-49</v>
      </c>
    </row>
    <row r="43" spans="1:10" x14ac:dyDescent="0.4">
      <c r="A43" s="262" t="str">
        <f t="shared" si="0"/>
        <v>Laura Gilbert</v>
      </c>
      <c r="B43" t="s">
        <v>298</v>
      </c>
      <c r="C43" t="s">
        <v>299</v>
      </c>
      <c r="D43" s="260">
        <v>32953</v>
      </c>
      <c r="E43" s="263">
        <f t="shared" ca="1" si="1"/>
        <v>13347.644814814812</v>
      </c>
      <c r="F43" s="264">
        <f t="shared" si="2"/>
        <v>3</v>
      </c>
      <c r="G43" s="264">
        <f t="shared" si="3"/>
        <v>21</v>
      </c>
      <c r="H43" s="259" t="s">
        <v>239</v>
      </c>
      <c r="I43" s="259">
        <f t="shared" si="4"/>
        <v>36</v>
      </c>
      <c r="J43" s="259" t="str">
        <f t="shared" si="5"/>
        <v>35-39</v>
      </c>
    </row>
    <row r="44" spans="1:10" x14ac:dyDescent="0.4">
      <c r="A44" s="262" t="str">
        <f t="shared" si="0"/>
        <v>Mark Gosney</v>
      </c>
      <c r="B44" t="s">
        <v>280</v>
      </c>
      <c r="C44" t="s">
        <v>300</v>
      </c>
      <c r="D44" s="260">
        <v>29010</v>
      </c>
      <c r="E44" s="263">
        <f t="shared" ca="1" si="1"/>
        <v>17290.644814814812</v>
      </c>
      <c r="F44" s="264">
        <f t="shared" si="2"/>
        <v>6</v>
      </c>
      <c r="G44" s="264">
        <f t="shared" si="3"/>
        <v>4</v>
      </c>
      <c r="H44" s="259" t="s">
        <v>236</v>
      </c>
      <c r="I44" s="259">
        <f t="shared" si="4"/>
        <v>46</v>
      </c>
      <c r="J44" s="259" t="str">
        <f t="shared" si="5"/>
        <v>45-49</v>
      </c>
    </row>
    <row r="45" spans="1:10" x14ac:dyDescent="0.4">
      <c r="A45" s="262" t="str">
        <f t="shared" si="0"/>
        <v>Michelle Grey</v>
      </c>
      <c r="B45" t="s">
        <v>262</v>
      </c>
      <c r="C45" t="s">
        <v>301</v>
      </c>
      <c r="D45" s="260">
        <v>29464</v>
      </c>
      <c r="E45" s="263">
        <f t="shared" ca="1" si="1"/>
        <v>16836.644814814812</v>
      </c>
      <c r="F45" s="264">
        <f t="shared" si="2"/>
        <v>8</v>
      </c>
      <c r="G45" s="264">
        <f t="shared" si="3"/>
        <v>31</v>
      </c>
      <c r="H45" s="259" t="s">
        <v>239</v>
      </c>
      <c r="I45" s="259">
        <f t="shared" si="4"/>
        <v>45</v>
      </c>
      <c r="J45" s="259" t="str">
        <f t="shared" si="5"/>
        <v>45-49</v>
      </c>
    </row>
    <row r="46" spans="1:10" ht="14.25" customHeight="1" x14ac:dyDescent="0.4">
      <c r="A46" s="262" t="str">
        <f t="shared" si="0"/>
        <v>Sam Grunhut</v>
      </c>
      <c r="B46" s="3" t="s">
        <v>302</v>
      </c>
      <c r="C46" t="s">
        <v>303</v>
      </c>
      <c r="D46" s="260">
        <v>34963</v>
      </c>
      <c r="E46" s="263">
        <f t="shared" ca="1" si="1"/>
        <v>11337.644814814812</v>
      </c>
      <c r="F46" s="264">
        <f t="shared" si="2"/>
        <v>9</v>
      </c>
      <c r="G46" s="264">
        <f t="shared" si="3"/>
        <v>21</v>
      </c>
      <c r="H46" s="259" t="s">
        <v>236</v>
      </c>
      <c r="I46" s="259">
        <f t="shared" si="4"/>
        <v>30</v>
      </c>
      <c r="J46" s="259" t="str">
        <f t="shared" si="5"/>
        <v>0-34</v>
      </c>
    </row>
    <row r="47" spans="1:10" x14ac:dyDescent="0.4">
      <c r="A47" s="262" t="str">
        <f t="shared" si="0"/>
        <v>Sophie Grunhut</v>
      </c>
      <c r="B47" t="s">
        <v>529</v>
      </c>
      <c r="C47" t="s">
        <v>303</v>
      </c>
      <c r="D47" s="260">
        <v>35598</v>
      </c>
      <c r="E47" s="263">
        <f t="shared" ca="1" si="1"/>
        <v>10702.644814814812</v>
      </c>
      <c r="F47" s="264">
        <f t="shared" si="2"/>
        <v>6</v>
      </c>
      <c r="G47" s="264">
        <f t="shared" si="3"/>
        <v>17</v>
      </c>
      <c r="H47" s="259" t="s">
        <v>236</v>
      </c>
      <c r="I47" s="259">
        <f t="shared" si="4"/>
        <v>28</v>
      </c>
      <c r="J47" s="259" t="str">
        <f t="shared" si="5"/>
        <v>0-34</v>
      </c>
    </row>
    <row r="48" spans="1:10" x14ac:dyDescent="0.4">
      <c r="A48" s="262" t="str">
        <f t="shared" si="0"/>
        <v>Laura Hall</v>
      </c>
      <c r="B48" t="s">
        <v>298</v>
      </c>
      <c r="C48" t="s">
        <v>304</v>
      </c>
      <c r="D48" s="260">
        <v>22947</v>
      </c>
      <c r="E48" s="263">
        <f t="shared" ca="1" si="1"/>
        <v>23353.644814814812</v>
      </c>
      <c r="F48" s="264">
        <f t="shared" si="2"/>
        <v>10</v>
      </c>
      <c r="G48" s="264">
        <f t="shared" si="3"/>
        <v>28</v>
      </c>
      <c r="H48" s="259" t="s">
        <v>239</v>
      </c>
      <c r="I48" s="259">
        <f t="shared" si="4"/>
        <v>63</v>
      </c>
      <c r="J48" s="259" t="str">
        <f t="shared" si="5"/>
        <v>60-64</v>
      </c>
    </row>
    <row r="49" spans="1:10" x14ac:dyDescent="0.4">
      <c r="A49" s="262" t="str">
        <f t="shared" si="0"/>
        <v>Dean Hardie</v>
      </c>
      <c r="B49" t="s">
        <v>305</v>
      </c>
      <c r="C49" t="s">
        <v>306</v>
      </c>
      <c r="D49" s="260">
        <v>21571</v>
      </c>
      <c r="E49" s="263">
        <f t="shared" ca="1" si="1"/>
        <v>24729.644814814812</v>
      </c>
      <c r="F49" s="264">
        <f t="shared" si="2"/>
        <v>1</v>
      </c>
      <c r="G49" s="264">
        <f t="shared" si="3"/>
        <v>21</v>
      </c>
      <c r="H49" s="259" t="s">
        <v>236</v>
      </c>
      <c r="I49" s="259">
        <f t="shared" si="4"/>
        <v>67</v>
      </c>
      <c r="J49" s="259" t="str">
        <f t="shared" si="5"/>
        <v>65-69</v>
      </c>
    </row>
    <row r="50" spans="1:10" x14ac:dyDescent="0.4">
      <c r="A50" s="262" t="str">
        <f t="shared" si="0"/>
        <v>Vicky Harris</v>
      </c>
      <c r="B50" t="s">
        <v>273</v>
      </c>
      <c r="C50" t="s">
        <v>307</v>
      </c>
      <c r="D50" s="260">
        <v>31046</v>
      </c>
      <c r="E50" s="263">
        <f t="shared" ca="1" si="1"/>
        <v>15254.644814814812</v>
      </c>
      <c r="F50" s="264">
        <f t="shared" si="2"/>
        <v>12</v>
      </c>
      <c r="G50" s="264">
        <f t="shared" si="3"/>
        <v>30</v>
      </c>
      <c r="H50" s="259" t="s">
        <v>239</v>
      </c>
      <c r="I50" s="259">
        <f t="shared" si="4"/>
        <v>41</v>
      </c>
      <c r="J50" s="259" t="str">
        <f t="shared" si="5"/>
        <v>40-44</v>
      </c>
    </row>
    <row r="51" spans="1:10" x14ac:dyDescent="0.4">
      <c r="A51" s="262" t="str">
        <f t="shared" si="0"/>
        <v>Alyson Heard</v>
      </c>
      <c r="B51" t="s">
        <v>178</v>
      </c>
      <c r="C51" t="s">
        <v>308</v>
      </c>
      <c r="D51" s="260">
        <v>22711</v>
      </c>
      <c r="E51" s="263">
        <f t="shared" ca="1" si="1"/>
        <v>23589.644814814812</v>
      </c>
      <c r="F51" s="264">
        <f t="shared" si="2"/>
        <v>3</v>
      </c>
      <c r="G51" s="264">
        <f t="shared" si="3"/>
        <v>6</v>
      </c>
      <c r="H51" s="259" t="s">
        <v>239</v>
      </c>
      <c r="I51" s="259">
        <f t="shared" si="4"/>
        <v>64</v>
      </c>
      <c r="J51" s="259" t="str">
        <f t="shared" si="5"/>
        <v>60-64</v>
      </c>
    </row>
    <row r="52" spans="1:10" x14ac:dyDescent="0.4">
      <c r="A52" s="262" t="str">
        <f t="shared" si="0"/>
        <v>Francis Heron</v>
      </c>
      <c r="B52" t="s">
        <v>311</v>
      </c>
      <c r="C52" t="s">
        <v>310</v>
      </c>
      <c r="D52" s="260">
        <v>19634</v>
      </c>
      <c r="E52" s="263">
        <f t="shared" ca="1" si="1"/>
        <v>26666.644814814812</v>
      </c>
      <c r="F52" s="264">
        <f t="shared" si="2"/>
        <v>10</v>
      </c>
      <c r="G52" s="264">
        <f t="shared" si="3"/>
        <v>2</v>
      </c>
      <c r="H52" s="259" t="s">
        <v>236</v>
      </c>
      <c r="I52" s="259">
        <f t="shared" si="4"/>
        <v>72</v>
      </c>
      <c r="J52" s="259" t="str">
        <f t="shared" si="5"/>
        <v>70-74</v>
      </c>
    </row>
    <row r="53" spans="1:10" x14ac:dyDescent="0.4">
      <c r="A53" s="262" t="str">
        <f t="shared" si="0"/>
        <v>Alex Heron</v>
      </c>
      <c r="B53" t="s">
        <v>309</v>
      </c>
      <c r="C53" t="s">
        <v>310</v>
      </c>
      <c r="D53" s="260">
        <v>17867</v>
      </c>
      <c r="E53" s="263">
        <f t="shared" ca="1" si="1"/>
        <v>28433.644814814812</v>
      </c>
      <c r="F53" s="264">
        <f t="shared" si="2"/>
        <v>11</v>
      </c>
      <c r="G53" s="264">
        <f t="shared" si="3"/>
        <v>30</v>
      </c>
      <c r="H53" s="259" t="s">
        <v>236</v>
      </c>
      <c r="I53" s="259">
        <f t="shared" si="4"/>
        <v>77</v>
      </c>
      <c r="J53" s="259" t="str">
        <f t="shared" si="5"/>
        <v>75-79</v>
      </c>
    </row>
    <row r="54" spans="1:10" x14ac:dyDescent="0.4">
      <c r="A54" s="262" t="str">
        <f t="shared" si="0"/>
        <v>Victoria Holmes</v>
      </c>
      <c r="B54" t="s">
        <v>257</v>
      </c>
      <c r="C54" t="s">
        <v>313</v>
      </c>
      <c r="D54" s="260">
        <v>35280</v>
      </c>
      <c r="E54" s="263">
        <f t="shared" ca="1" si="1"/>
        <v>11020.644814814812</v>
      </c>
      <c r="F54" s="264">
        <f t="shared" si="2"/>
        <v>8</v>
      </c>
      <c r="G54" s="264">
        <f t="shared" si="3"/>
        <v>3</v>
      </c>
      <c r="H54" s="259" t="s">
        <v>239</v>
      </c>
      <c r="I54" s="259">
        <f t="shared" si="4"/>
        <v>29</v>
      </c>
      <c r="J54" s="259" t="str">
        <f t="shared" si="5"/>
        <v>0-34</v>
      </c>
    </row>
    <row r="55" spans="1:10" x14ac:dyDescent="0.4">
      <c r="A55" s="262" t="str">
        <f t="shared" si="0"/>
        <v>Lynn Holmes</v>
      </c>
      <c r="B55" t="s">
        <v>312</v>
      </c>
      <c r="C55" t="s">
        <v>313</v>
      </c>
      <c r="D55" s="260">
        <v>22738</v>
      </c>
      <c r="E55" s="263">
        <f t="shared" ca="1" si="1"/>
        <v>23562.644814814812</v>
      </c>
      <c r="F55" s="264">
        <f t="shared" si="2"/>
        <v>4</v>
      </c>
      <c r="G55" s="264">
        <f t="shared" si="3"/>
        <v>2</v>
      </c>
      <c r="H55" s="259" t="s">
        <v>239</v>
      </c>
      <c r="I55" s="259">
        <f t="shared" si="4"/>
        <v>63</v>
      </c>
      <c r="J55" s="259" t="str">
        <f t="shared" si="5"/>
        <v>60-64</v>
      </c>
    </row>
    <row r="56" spans="1:10" x14ac:dyDescent="0.4">
      <c r="A56" s="262" t="str">
        <f t="shared" si="0"/>
        <v>Kim Holohan</v>
      </c>
      <c r="B56" t="s">
        <v>316</v>
      </c>
      <c r="C56" t="s">
        <v>315</v>
      </c>
      <c r="D56" s="260">
        <v>20889</v>
      </c>
      <c r="E56" s="263">
        <f t="shared" ca="1" si="1"/>
        <v>25411.644814814812</v>
      </c>
      <c r="F56" s="264">
        <f t="shared" si="2"/>
        <v>3</v>
      </c>
      <c r="G56" s="264">
        <f t="shared" si="3"/>
        <v>10</v>
      </c>
      <c r="H56" s="259" t="s">
        <v>239</v>
      </c>
      <c r="I56" s="259">
        <f t="shared" si="4"/>
        <v>69</v>
      </c>
      <c r="J56" s="259" t="str">
        <f t="shared" si="5"/>
        <v>65-69</v>
      </c>
    </row>
    <row r="57" spans="1:10" x14ac:dyDescent="0.4">
      <c r="A57" s="262" t="str">
        <f t="shared" si="0"/>
        <v>John Holohan</v>
      </c>
      <c r="B57" t="s">
        <v>314</v>
      </c>
      <c r="C57" t="s">
        <v>315</v>
      </c>
      <c r="D57" s="260">
        <v>18059</v>
      </c>
      <c r="E57" s="263">
        <f t="shared" ca="1" si="1"/>
        <v>28241.644814814812</v>
      </c>
      <c r="F57" s="264">
        <f t="shared" si="2"/>
        <v>6</v>
      </c>
      <c r="G57" s="264">
        <f t="shared" si="3"/>
        <v>10</v>
      </c>
      <c r="H57" s="259" t="s">
        <v>236</v>
      </c>
      <c r="I57" s="259">
        <f t="shared" si="4"/>
        <v>76</v>
      </c>
      <c r="J57" s="259" t="str">
        <f t="shared" si="5"/>
        <v>75-79</v>
      </c>
    </row>
    <row r="58" spans="1:10" x14ac:dyDescent="0.4">
      <c r="A58" s="262" t="str">
        <f t="shared" si="0"/>
        <v>Jo Hughes-Dowdle</v>
      </c>
      <c r="B58" s="3" t="s">
        <v>317</v>
      </c>
      <c r="C58" t="s">
        <v>318</v>
      </c>
      <c r="D58" s="260">
        <v>25305</v>
      </c>
      <c r="E58" s="263">
        <f t="shared" ca="1" si="1"/>
        <v>20995.644814814812</v>
      </c>
      <c r="F58" s="264">
        <f t="shared" si="2"/>
        <v>4</v>
      </c>
      <c r="G58" s="264">
        <f t="shared" si="3"/>
        <v>12</v>
      </c>
      <c r="H58" s="259" t="s">
        <v>236</v>
      </c>
      <c r="I58" s="259">
        <f t="shared" si="4"/>
        <v>56</v>
      </c>
      <c r="J58" s="259" t="str">
        <f t="shared" si="5"/>
        <v>55-59</v>
      </c>
    </row>
    <row r="59" spans="1:10" x14ac:dyDescent="0.4">
      <c r="A59" s="262" t="str">
        <f t="shared" si="0"/>
        <v>Christine Hurdidge</v>
      </c>
      <c r="B59" t="s">
        <v>319</v>
      </c>
      <c r="C59" t="s">
        <v>320</v>
      </c>
      <c r="D59" s="260">
        <v>18832</v>
      </c>
      <c r="E59" s="263">
        <f t="shared" ca="1" si="1"/>
        <v>27468.644814814812</v>
      </c>
      <c r="F59" s="264">
        <f t="shared" si="2"/>
        <v>7</v>
      </c>
      <c r="G59" s="264">
        <f t="shared" si="3"/>
        <v>23</v>
      </c>
      <c r="H59" s="259" t="s">
        <v>239</v>
      </c>
      <c r="I59" s="259">
        <f t="shared" si="4"/>
        <v>74</v>
      </c>
      <c r="J59" s="259" t="str">
        <f t="shared" si="5"/>
        <v>70-74</v>
      </c>
    </row>
    <row r="60" spans="1:10" x14ac:dyDescent="0.4">
      <c r="A60" s="262" t="str">
        <f t="shared" si="0"/>
        <v>Ceri Isaac</v>
      </c>
      <c r="B60" t="s">
        <v>540</v>
      </c>
      <c r="C60" t="s">
        <v>541</v>
      </c>
      <c r="D60" s="260">
        <v>31920</v>
      </c>
      <c r="E60" s="263">
        <f t="shared" ca="1" si="1"/>
        <v>14380.644814814812</v>
      </c>
      <c r="F60" s="264">
        <f t="shared" si="2"/>
        <v>5</v>
      </c>
      <c r="G60" s="264">
        <f t="shared" si="3"/>
        <v>23</v>
      </c>
      <c r="H60" s="259" t="s">
        <v>239</v>
      </c>
      <c r="I60" s="259">
        <f t="shared" si="4"/>
        <v>38</v>
      </c>
      <c r="J60" s="259" t="str">
        <f t="shared" si="5"/>
        <v>35-39</v>
      </c>
    </row>
    <row r="61" spans="1:10" x14ac:dyDescent="0.4">
      <c r="A61" s="262" t="str">
        <f t="shared" si="0"/>
        <v>Meaghan Jenkins</v>
      </c>
      <c r="B61" s="3" t="s">
        <v>471</v>
      </c>
      <c r="C61" s="3" t="s">
        <v>322</v>
      </c>
      <c r="D61" s="260">
        <v>40856</v>
      </c>
      <c r="E61" s="263">
        <f t="shared" ca="1" si="1"/>
        <v>5444.644814814812</v>
      </c>
      <c r="F61" s="266">
        <f t="shared" si="2"/>
        <v>11</v>
      </c>
      <c r="G61" s="266">
        <f t="shared" si="3"/>
        <v>9</v>
      </c>
      <c r="H61" s="12"/>
      <c r="I61" s="259">
        <f t="shared" si="4"/>
        <v>14</v>
      </c>
      <c r="J61" s="259" t="str">
        <f t="shared" si="5"/>
        <v>0-34</v>
      </c>
    </row>
    <row r="62" spans="1:10" x14ac:dyDescent="0.4">
      <c r="A62" s="262" t="str">
        <f t="shared" si="0"/>
        <v>Paul Jenkins</v>
      </c>
      <c r="B62" t="s">
        <v>270</v>
      </c>
      <c r="C62" t="s">
        <v>322</v>
      </c>
      <c r="D62" s="260">
        <v>28209</v>
      </c>
      <c r="E62" s="263">
        <f t="shared" ca="1" si="1"/>
        <v>18091.644814814812</v>
      </c>
      <c r="F62" s="264">
        <f t="shared" si="2"/>
        <v>3</v>
      </c>
      <c r="G62" s="264">
        <f t="shared" si="3"/>
        <v>25</v>
      </c>
      <c r="H62" s="259" t="s">
        <v>236</v>
      </c>
      <c r="I62" s="259">
        <f t="shared" si="4"/>
        <v>49</v>
      </c>
      <c r="J62" s="259" t="str">
        <f t="shared" si="5"/>
        <v>45-49</v>
      </c>
    </row>
    <row r="63" spans="1:10" x14ac:dyDescent="0.4">
      <c r="A63" s="262" t="str">
        <f t="shared" si="0"/>
        <v>Helen Jenkins</v>
      </c>
      <c r="B63" t="s">
        <v>321</v>
      </c>
      <c r="C63" t="s">
        <v>322</v>
      </c>
      <c r="D63" s="260">
        <v>24756</v>
      </c>
      <c r="E63" s="263">
        <f t="shared" ca="1" si="1"/>
        <v>21544.644814814812</v>
      </c>
      <c r="F63" s="264">
        <f t="shared" si="2"/>
        <v>10</v>
      </c>
      <c r="G63" s="264">
        <f t="shared" si="3"/>
        <v>11</v>
      </c>
      <c r="H63" s="259" t="s">
        <v>239</v>
      </c>
      <c r="I63" s="259">
        <f t="shared" si="4"/>
        <v>58</v>
      </c>
      <c r="J63" s="259" t="str">
        <f t="shared" si="5"/>
        <v>55-59</v>
      </c>
    </row>
    <row r="64" spans="1:10" x14ac:dyDescent="0.4">
      <c r="A64" s="262" t="str">
        <f t="shared" si="0"/>
        <v>Mark Jenkins</v>
      </c>
      <c r="B64" t="s">
        <v>280</v>
      </c>
      <c r="C64" t="s">
        <v>322</v>
      </c>
      <c r="D64" s="260">
        <v>23058</v>
      </c>
      <c r="E64" s="263">
        <f t="shared" ca="1" si="1"/>
        <v>23242.644814814812</v>
      </c>
      <c r="F64" s="264">
        <f t="shared" si="2"/>
        <v>2</v>
      </c>
      <c r="G64" s="264">
        <f t="shared" si="3"/>
        <v>16</v>
      </c>
      <c r="H64" s="259" t="s">
        <v>236</v>
      </c>
      <c r="I64" s="259">
        <f t="shared" si="4"/>
        <v>63</v>
      </c>
      <c r="J64" s="259" t="str">
        <f t="shared" si="5"/>
        <v>60-64</v>
      </c>
    </row>
    <row r="65" spans="1:10" x14ac:dyDescent="0.4">
      <c r="A65" s="262" t="str">
        <f t="shared" si="0"/>
        <v>Karl Johns</v>
      </c>
      <c r="B65" t="s">
        <v>323</v>
      </c>
      <c r="C65" t="s">
        <v>324</v>
      </c>
      <c r="D65" s="260">
        <v>27311</v>
      </c>
      <c r="E65" s="263">
        <f t="shared" ca="1" si="1"/>
        <v>18989.644814814812</v>
      </c>
      <c r="F65" s="264">
        <f t="shared" si="2"/>
        <v>10</v>
      </c>
      <c r="G65" s="264">
        <f t="shared" si="3"/>
        <v>9</v>
      </c>
      <c r="H65" s="259" t="s">
        <v>236</v>
      </c>
      <c r="I65" s="259">
        <f t="shared" si="4"/>
        <v>51</v>
      </c>
      <c r="J65" s="259" t="str">
        <f t="shared" si="5"/>
        <v>50-54</v>
      </c>
    </row>
    <row r="66" spans="1:10" x14ac:dyDescent="0.4">
      <c r="A66" s="262" t="str">
        <f t="shared" ref="A66:A129" si="11">B66&amp; " " &amp;C66</f>
        <v>Stewart Johnson</v>
      </c>
      <c r="B66" t="s">
        <v>325</v>
      </c>
      <c r="C66" t="s">
        <v>326</v>
      </c>
      <c r="D66" s="260">
        <v>27773</v>
      </c>
      <c r="E66" s="263">
        <f t="shared" ca="1" si="1"/>
        <v>18527.644814814812</v>
      </c>
      <c r="F66" s="264">
        <f t="shared" si="2"/>
        <v>1</v>
      </c>
      <c r="G66" s="264">
        <f t="shared" si="3"/>
        <v>14</v>
      </c>
      <c r="H66" s="259" t="s">
        <v>236</v>
      </c>
      <c r="I66" s="259">
        <f t="shared" si="4"/>
        <v>50</v>
      </c>
      <c r="J66" s="259" t="str">
        <f t="shared" si="5"/>
        <v>50-54</v>
      </c>
    </row>
    <row r="67" spans="1:10" x14ac:dyDescent="0.4">
      <c r="A67" s="262" t="str">
        <f t="shared" si="11"/>
        <v>Stephen Jones</v>
      </c>
      <c r="B67" t="s">
        <v>335</v>
      </c>
      <c r="C67" t="s">
        <v>327</v>
      </c>
      <c r="D67" s="260">
        <v>35318</v>
      </c>
      <c r="E67" s="263">
        <f t="shared" ref="E67:E130" ca="1" si="12">NOW()-D67</f>
        <v>10982.644814814812</v>
      </c>
      <c r="F67" s="264">
        <f t="shared" ref="F67:F130" si="13">MONTH(D67)</f>
        <v>9</v>
      </c>
      <c r="G67" s="264">
        <f t="shared" ref="G67:G130" si="14">DAY(D67)</f>
        <v>10</v>
      </c>
      <c r="H67" s="259" t="s">
        <v>236</v>
      </c>
      <c r="I67" s="259">
        <f t="shared" ref="I67:I130" si="15">DATEDIF(D67,I$1,"Y")</f>
        <v>29</v>
      </c>
      <c r="J67" s="259" t="str">
        <f t="shared" ref="J67:J130" si="16">IF(I67&lt;35,"0-34",IF(I67&lt;40,"35-39",IF(I67&lt;45,"40-44",IF(I67&lt;50,"45-49",IF(I67&lt;55,"50-54",IF(I67&lt;60,"55-59",IF(I67&lt;65,"60-64",IF(I67&lt;70,"65-69",IF(I67&lt;75,"70-74",IF(I67&lt;80,"75-79"))))))))))</f>
        <v>0-34</v>
      </c>
    </row>
    <row r="68" spans="1:10" x14ac:dyDescent="0.4">
      <c r="A68" s="262" t="str">
        <f t="shared" si="11"/>
        <v>Aron Jones</v>
      </c>
      <c r="B68" t="s">
        <v>328</v>
      </c>
      <c r="C68" t="s">
        <v>327</v>
      </c>
      <c r="D68" s="260">
        <v>31037</v>
      </c>
      <c r="E68" s="263">
        <f t="shared" ca="1" si="12"/>
        <v>15263.644814814812</v>
      </c>
      <c r="F68" s="264">
        <f t="shared" si="13"/>
        <v>12</v>
      </c>
      <c r="G68" s="264">
        <f t="shared" si="14"/>
        <v>21</v>
      </c>
      <c r="H68" s="259" t="s">
        <v>236</v>
      </c>
      <c r="I68" s="259">
        <f t="shared" si="15"/>
        <v>41</v>
      </c>
      <c r="J68" s="259" t="str">
        <f t="shared" si="16"/>
        <v>40-44</v>
      </c>
    </row>
    <row r="69" spans="1:10" x14ac:dyDescent="0.4">
      <c r="A69" s="262" t="str">
        <f t="shared" si="11"/>
        <v>Rob Jones</v>
      </c>
      <c r="B69" t="s">
        <v>333</v>
      </c>
      <c r="C69" t="s">
        <v>327</v>
      </c>
      <c r="D69" s="260">
        <v>29568</v>
      </c>
      <c r="E69" s="263">
        <f t="shared" ca="1" si="12"/>
        <v>16732.644814814812</v>
      </c>
      <c r="F69" s="264">
        <f t="shared" si="13"/>
        <v>12</v>
      </c>
      <c r="G69" s="264">
        <f t="shared" si="14"/>
        <v>13</v>
      </c>
      <c r="H69" s="259" t="s">
        <v>236</v>
      </c>
      <c r="I69" s="259">
        <f t="shared" si="15"/>
        <v>45</v>
      </c>
      <c r="J69" s="259" t="str">
        <f t="shared" si="16"/>
        <v>45-49</v>
      </c>
    </row>
    <row r="70" spans="1:10" x14ac:dyDescent="0.4">
      <c r="A70" s="262" t="str">
        <f t="shared" si="11"/>
        <v>Anthony Jones</v>
      </c>
      <c r="B70" t="s">
        <v>291</v>
      </c>
      <c r="C70" t="s">
        <v>327</v>
      </c>
      <c r="D70" s="260">
        <v>26410</v>
      </c>
      <c r="E70" s="263">
        <f t="shared" ca="1" si="12"/>
        <v>19890.644814814812</v>
      </c>
      <c r="F70" s="264">
        <f t="shared" si="13"/>
        <v>4</v>
      </c>
      <c r="G70" s="264">
        <f t="shared" si="14"/>
        <v>21</v>
      </c>
      <c r="H70" s="259" t="s">
        <v>236</v>
      </c>
      <c r="I70" s="259">
        <f t="shared" si="15"/>
        <v>53</v>
      </c>
      <c r="J70" s="259" t="str">
        <f t="shared" si="16"/>
        <v>50-54</v>
      </c>
    </row>
    <row r="71" spans="1:10" x14ac:dyDescent="0.4">
      <c r="A71" s="262" t="str">
        <f t="shared" si="11"/>
        <v>Steve Jones</v>
      </c>
      <c r="B71" t="s">
        <v>336</v>
      </c>
      <c r="C71" t="s">
        <v>327</v>
      </c>
      <c r="D71" s="260">
        <v>21324</v>
      </c>
      <c r="E71" s="263">
        <f t="shared" ca="1" si="12"/>
        <v>24976.644814814812</v>
      </c>
      <c r="F71" s="264">
        <f t="shared" si="13"/>
        <v>5</v>
      </c>
      <c r="G71" s="264">
        <f t="shared" si="14"/>
        <v>19</v>
      </c>
      <c r="H71" s="259" t="s">
        <v>236</v>
      </c>
      <c r="I71" s="259">
        <f t="shared" si="15"/>
        <v>67</v>
      </c>
      <c r="J71" s="259" t="str">
        <f t="shared" si="16"/>
        <v>65-69</v>
      </c>
    </row>
    <row r="72" spans="1:10" x14ac:dyDescent="0.4">
      <c r="A72" s="262" t="str">
        <f t="shared" si="11"/>
        <v>Bev Jones</v>
      </c>
      <c r="B72" s="3" t="s">
        <v>329</v>
      </c>
      <c r="C72" t="s">
        <v>327</v>
      </c>
      <c r="D72" s="260">
        <v>21214</v>
      </c>
      <c r="E72" s="263">
        <f t="shared" ca="1" si="12"/>
        <v>25086.644814814812</v>
      </c>
      <c r="F72" s="264">
        <f t="shared" si="13"/>
        <v>1</v>
      </c>
      <c r="G72" s="264">
        <f t="shared" si="14"/>
        <v>29</v>
      </c>
      <c r="H72" s="259" t="s">
        <v>239</v>
      </c>
      <c r="I72" s="259">
        <f t="shared" si="15"/>
        <v>68</v>
      </c>
      <c r="J72" s="259" t="str">
        <f t="shared" si="16"/>
        <v>65-69</v>
      </c>
    </row>
    <row r="73" spans="1:10" x14ac:dyDescent="0.4">
      <c r="A73" s="262" t="str">
        <f t="shared" si="11"/>
        <v>Meinir Jones</v>
      </c>
      <c r="B73" t="s">
        <v>332</v>
      </c>
      <c r="C73" t="s">
        <v>327</v>
      </c>
      <c r="D73" s="260">
        <v>20055</v>
      </c>
      <c r="E73" s="263">
        <f t="shared" ca="1" si="12"/>
        <v>26245.644814814812</v>
      </c>
      <c r="F73" s="264">
        <f t="shared" si="13"/>
        <v>11</v>
      </c>
      <c r="G73" s="264">
        <f t="shared" si="14"/>
        <v>27</v>
      </c>
      <c r="H73" s="259" t="s">
        <v>239</v>
      </c>
      <c r="I73" s="259">
        <f t="shared" si="15"/>
        <v>71</v>
      </c>
      <c r="J73" s="259" t="str">
        <f t="shared" si="16"/>
        <v>70-74</v>
      </c>
    </row>
    <row r="74" spans="1:10" x14ac:dyDescent="0.4">
      <c r="A74" s="262" t="str">
        <f t="shared" si="11"/>
        <v>Rosemarie Jones</v>
      </c>
      <c r="B74" t="s">
        <v>334</v>
      </c>
      <c r="C74" t="s">
        <v>327</v>
      </c>
      <c r="D74" s="260">
        <v>20047</v>
      </c>
      <c r="E74" s="263">
        <f t="shared" ca="1" si="12"/>
        <v>26253.644814814812</v>
      </c>
      <c r="F74" s="264">
        <f t="shared" si="13"/>
        <v>11</v>
      </c>
      <c r="G74" s="264">
        <f t="shared" si="14"/>
        <v>19</v>
      </c>
      <c r="H74" s="259" t="s">
        <v>239</v>
      </c>
      <c r="I74" s="259">
        <f t="shared" si="15"/>
        <v>71</v>
      </c>
      <c r="J74" s="259" t="str">
        <f t="shared" si="16"/>
        <v>70-74</v>
      </c>
    </row>
    <row r="75" spans="1:10" x14ac:dyDescent="0.4">
      <c r="A75" s="262" t="str">
        <f t="shared" si="11"/>
        <v>Terry Jones</v>
      </c>
      <c r="B75" t="s">
        <v>337</v>
      </c>
      <c r="C75" t="s">
        <v>327</v>
      </c>
      <c r="D75" s="260">
        <v>19147</v>
      </c>
      <c r="E75" s="263">
        <f t="shared" ca="1" si="12"/>
        <v>27153.644814814812</v>
      </c>
      <c r="F75" s="264">
        <f t="shared" si="13"/>
        <v>6</v>
      </c>
      <c r="G75" s="264">
        <f t="shared" si="14"/>
        <v>2</v>
      </c>
      <c r="H75" s="259" t="s">
        <v>239</v>
      </c>
      <c r="I75" s="259">
        <f t="shared" si="15"/>
        <v>73</v>
      </c>
      <c r="J75" s="259" t="str">
        <f t="shared" si="16"/>
        <v>70-74</v>
      </c>
    </row>
    <row r="76" spans="1:10" x14ac:dyDescent="0.4">
      <c r="A76" s="262" t="str">
        <f t="shared" si="11"/>
        <v>Leighton Jones</v>
      </c>
      <c r="B76" t="s">
        <v>331</v>
      </c>
      <c r="C76" t="s">
        <v>327</v>
      </c>
      <c r="D76" s="260">
        <v>17420</v>
      </c>
      <c r="E76" s="263">
        <f t="shared" ca="1" si="12"/>
        <v>28880.644814814812</v>
      </c>
      <c r="F76" s="264">
        <f t="shared" si="13"/>
        <v>9</v>
      </c>
      <c r="G76" s="264">
        <f t="shared" si="14"/>
        <v>10</v>
      </c>
      <c r="H76" s="259" t="s">
        <v>236</v>
      </c>
      <c r="I76" s="259">
        <f t="shared" si="15"/>
        <v>78</v>
      </c>
      <c r="J76" s="259" t="str">
        <f t="shared" si="16"/>
        <v>75-79</v>
      </c>
    </row>
    <row r="77" spans="1:10" x14ac:dyDescent="0.4">
      <c r="A77" s="262" t="str">
        <f t="shared" si="11"/>
        <v>Caroline Jones I</v>
      </c>
      <c r="B77" t="s">
        <v>330</v>
      </c>
      <c r="C77" t="s">
        <v>473</v>
      </c>
      <c r="D77" s="260">
        <v>26195</v>
      </c>
      <c r="E77" s="263">
        <f t="shared" ca="1" si="12"/>
        <v>20105.644814814812</v>
      </c>
      <c r="F77" s="264">
        <f t="shared" si="13"/>
        <v>9</v>
      </c>
      <c r="G77" s="264">
        <f t="shared" si="14"/>
        <v>19</v>
      </c>
      <c r="H77" s="259" t="s">
        <v>239</v>
      </c>
      <c r="I77" s="259">
        <f t="shared" si="15"/>
        <v>54</v>
      </c>
      <c r="J77" s="259" t="str">
        <f t="shared" si="16"/>
        <v>50-54</v>
      </c>
    </row>
    <row r="78" spans="1:10" x14ac:dyDescent="0.4">
      <c r="A78" s="262" t="str">
        <f t="shared" si="11"/>
        <v>Caroline Jones II</v>
      </c>
      <c r="B78" t="s">
        <v>330</v>
      </c>
      <c r="C78" t="s">
        <v>472</v>
      </c>
      <c r="D78" s="260">
        <v>22004</v>
      </c>
      <c r="E78" s="263">
        <f t="shared" ca="1" si="12"/>
        <v>24296.644814814812</v>
      </c>
      <c r="F78" s="264">
        <f t="shared" si="13"/>
        <v>3</v>
      </c>
      <c r="G78" s="264">
        <f t="shared" si="14"/>
        <v>29</v>
      </c>
      <c r="H78" s="259" t="s">
        <v>239</v>
      </c>
      <c r="I78" s="259">
        <f t="shared" si="15"/>
        <v>66</v>
      </c>
      <c r="J78" s="259" t="str">
        <f t="shared" si="16"/>
        <v>65-69</v>
      </c>
    </row>
    <row r="79" spans="1:10" x14ac:dyDescent="0.4">
      <c r="A79" s="262" t="str">
        <f t="shared" si="11"/>
        <v>Nicola Julian</v>
      </c>
      <c r="B79" t="s">
        <v>338</v>
      </c>
      <c r="C79" t="s">
        <v>339</v>
      </c>
      <c r="D79" s="260">
        <v>23946</v>
      </c>
      <c r="E79" s="263">
        <f t="shared" ca="1" si="12"/>
        <v>22354.644814814812</v>
      </c>
      <c r="F79" s="266">
        <f t="shared" si="13"/>
        <v>7</v>
      </c>
      <c r="G79" s="266">
        <f t="shared" si="14"/>
        <v>23</v>
      </c>
      <c r="H79" s="259" t="s">
        <v>236</v>
      </c>
      <c r="I79" s="259">
        <f t="shared" si="15"/>
        <v>60</v>
      </c>
      <c r="J79" s="259" t="str">
        <f t="shared" si="16"/>
        <v>60-64</v>
      </c>
    </row>
    <row r="80" spans="1:10" x14ac:dyDescent="0.4">
      <c r="A80" s="262" t="str">
        <f t="shared" si="11"/>
        <v>Jia Ping Lee</v>
      </c>
      <c r="B80" s="3" t="s">
        <v>340</v>
      </c>
      <c r="C80" t="s">
        <v>283</v>
      </c>
      <c r="D80" s="260">
        <v>34710</v>
      </c>
      <c r="E80" s="263">
        <f t="shared" ca="1" si="12"/>
        <v>11590.644814814812</v>
      </c>
      <c r="F80" s="264">
        <f t="shared" si="13"/>
        <v>1</v>
      </c>
      <c r="G80" s="264">
        <f t="shared" si="14"/>
        <v>11</v>
      </c>
      <c r="H80" s="259" t="s">
        <v>239</v>
      </c>
      <c r="I80" s="259">
        <f t="shared" si="15"/>
        <v>31</v>
      </c>
      <c r="J80" s="259" t="str">
        <f t="shared" si="16"/>
        <v>0-34</v>
      </c>
    </row>
    <row r="81" spans="1:10" x14ac:dyDescent="0.4">
      <c r="A81" s="262" t="str">
        <f t="shared" si="11"/>
        <v>Saran Lewis</v>
      </c>
      <c r="B81" t="s">
        <v>341</v>
      </c>
      <c r="C81" t="s">
        <v>342</v>
      </c>
      <c r="D81" s="260">
        <v>27972</v>
      </c>
      <c r="E81" s="263">
        <f t="shared" ca="1" si="12"/>
        <v>18328.644814814812</v>
      </c>
      <c r="F81" s="264">
        <f t="shared" si="13"/>
        <v>7</v>
      </c>
      <c r="G81" s="264">
        <f t="shared" si="14"/>
        <v>31</v>
      </c>
      <c r="H81" s="259" t="s">
        <v>239</v>
      </c>
      <c r="I81" s="259">
        <f t="shared" si="15"/>
        <v>49</v>
      </c>
      <c r="J81" s="259" t="str">
        <f t="shared" si="16"/>
        <v>45-49</v>
      </c>
    </row>
    <row r="82" spans="1:10" x14ac:dyDescent="0.4">
      <c r="A82" s="262" t="str">
        <f t="shared" si="11"/>
        <v>Shereen Lisk</v>
      </c>
      <c r="B82" t="s">
        <v>343</v>
      </c>
      <c r="C82" t="s">
        <v>344</v>
      </c>
      <c r="D82" s="260">
        <v>26925</v>
      </c>
      <c r="E82" s="263">
        <f t="shared" ca="1" si="12"/>
        <v>19375.644814814812</v>
      </c>
      <c r="F82" s="264">
        <f t="shared" si="13"/>
        <v>9</v>
      </c>
      <c r="G82" s="264">
        <f t="shared" si="14"/>
        <v>18</v>
      </c>
      <c r="H82" s="259" t="s">
        <v>239</v>
      </c>
      <c r="I82" s="259">
        <f t="shared" si="15"/>
        <v>52</v>
      </c>
      <c r="J82" s="259" t="str">
        <f t="shared" si="16"/>
        <v>50-54</v>
      </c>
    </row>
    <row r="83" spans="1:10" x14ac:dyDescent="0.4">
      <c r="A83" s="262" t="str">
        <f t="shared" si="11"/>
        <v>Stephen Lisk</v>
      </c>
      <c r="B83" t="s">
        <v>335</v>
      </c>
      <c r="C83" t="s">
        <v>344</v>
      </c>
      <c r="D83" s="260">
        <v>26193</v>
      </c>
      <c r="E83" s="263">
        <f t="shared" ca="1" si="12"/>
        <v>20107.644814814812</v>
      </c>
      <c r="F83" s="264">
        <f t="shared" si="13"/>
        <v>9</v>
      </c>
      <c r="G83" s="264">
        <f t="shared" si="14"/>
        <v>17</v>
      </c>
      <c r="H83" s="259" t="s">
        <v>239</v>
      </c>
      <c r="I83" s="259">
        <f t="shared" si="15"/>
        <v>54</v>
      </c>
      <c r="J83" s="259" t="str">
        <f t="shared" si="16"/>
        <v>50-54</v>
      </c>
    </row>
    <row r="84" spans="1:10" x14ac:dyDescent="0.4">
      <c r="A84" s="262" t="str">
        <f t="shared" si="11"/>
        <v>Arabella Llewelyn</v>
      </c>
      <c r="B84" t="s">
        <v>345</v>
      </c>
      <c r="C84" t="s">
        <v>346</v>
      </c>
      <c r="D84" s="260">
        <v>26202</v>
      </c>
      <c r="E84" s="263">
        <f t="shared" ca="1" si="12"/>
        <v>20098.644814814812</v>
      </c>
      <c r="F84" s="264">
        <f t="shared" si="13"/>
        <v>9</v>
      </c>
      <c r="G84" s="264">
        <f t="shared" si="14"/>
        <v>26</v>
      </c>
      <c r="H84" s="259" t="s">
        <v>236</v>
      </c>
      <c r="I84" s="259">
        <f t="shared" si="15"/>
        <v>54</v>
      </c>
      <c r="J84" s="259" t="str">
        <f t="shared" si="16"/>
        <v>50-54</v>
      </c>
    </row>
    <row r="85" spans="1:10" x14ac:dyDescent="0.4">
      <c r="A85" s="262" t="str">
        <f t="shared" si="11"/>
        <v>Peter Lloyd</v>
      </c>
      <c r="B85" t="s">
        <v>261</v>
      </c>
      <c r="C85" t="s">
        <v>347</v>
      </c>
      <c r="D85" s="260">
        <v>25358</v>
      </c>
      <c r="E85" s="263">
        <f t="shared" ca="1" si="12"/>
        <v>20942.644814814812</v>
      </c>
      <c r="F85" s="264">
        <f t="shared" si="13"/>
        <v>6</v>
      </c>
      <c r="G85" s="264">
        <f t="shared" si="14"/>
        <v>4</v>
      </c>
      <c r="H85" s="259" t="s">
        <v>239</v>
      </c>
      <c r="I85" s="259">
        <f t="shared" si="15"/>
        <v>56</v>
      </c>
      <c r="J85" s="259" t="str">
        <f t="shared" si="16"/>
        <v>55-59</v>
      </c>
    </row>
    <row r="86" spans="1:10" x14ac:dyDescent="0.4">
      <c r="A86" s="262" t="str">
        <f t="shared" si="11"/>
        <v>Brian MacBride</v>
      </c>
      <c r="B86" t="s">
        <v>348</v>
      </c>
      <c r="C86" t="s">
        <v>349</v>
      </c>
      <c r="D86" s="260">
        <v>21290</v>
      </c>
      <c r="E86" s="263">
        <f t="shared" ca="1" si="12"/>
        <v>25010.644814814812</v>
      </c>
      <c r="F86" s="264">
        <f t="shared" si="13"/>
        <v>4</v>
      </c>
      <c r="G86" s="264">
        <f t="shared" si="14"/>
        <v>15</v>
      </c>
      <c r="H86" s="259" t="s">
        <v>236</v>
      </c>
      <c r="I86" s="259">
        <f t="shared" si="15"/>
        <v>67</v>
      </c>
      <c r="J86" s="259" t="str">
        <f t="shared" si="16"/>
        <v>65-69</v>
      </c>
    </row>
    <row r="87" spans="1:10" s="261" customFormat="1" x14ac:dyDescent="0.4">
      <c r="A87" s="262" t="str">
        <f t="shared" si="11"/>
        <v>Tim MacDermott</v>
      </c>
      <c r="B87" t="s">
        <v>350</v>
      </c>
      <c r="C87" t="s">
        <v>351</v>
      </c>
      <c r="D87" s="260">
        <v>23279</v>
      </c>
      <c r="E87" s="263">
        <f t="shared" ca="1" si="12"/>
        <v>23021.644814814812</v>
      </c>
      <c r="F87" s="264">
        <f t="shared" si="13"/>
        <v>9</v>
      </c>
      <c r="G87" s="264">
        <f t="shared" si="14"/>
        <v>25</v>
      </c>
      <c r="H87" s="259" t="s">
        <v>236</v>
      </c>
      <c r="I87" s="259">
        <f t="shared" si="15"/>
        <v>62</v>
      </c>
      <c r="J87" s="259" t="str">
        <f t="shared" si="16"/>
        <v>60-64</v>
      </c>
    </row>
    <row r="88" spans="1:10" x14ac:dyDescent="0.4">
      <c r="A88" s="262" t="str">
        <f t="shared" si="11"/>
        <v>Deborah McCusker</v>
      </c>
      <c r="B88" t="s">
        <v>352</v>
      </c>
      <c r="C88" t="s">
        <v>353</v>
      </c>
      <c r="D88" s="260">
        <v>26128</v>
      </c>
      <c r="E88" s="263">
        <f t="shared" ca="1" si="12"/>
        <v>20172.644814814812</v>
      </c>
      <c r="F88" s="264">
        <f t="shared" si="13"/>
        <v>7</v>
      </c>
      <c r="G88" s="264">
        <f t="shared" si="14"/>
        <v>14</v>
      </c>
      <c r="H88" s="259" t="s">
        <v>236</v>
      </c>
      <c r="I88" s="259">
        <f t="shared" si="15"/>
        <v>54</v>
      </c>
      <c r="J88" s="259" t="str">
        <f t="shared" si="16"/>
        <v>50-54</v>
      </c>
    </row>
    <row r="89" spans="1:10" x14ac:dyDescent="0.4">
      <c r="A89" s="262" t="str">
        <f t="shared" si="11"/>
        <v>Steve McLelland</v>
      </c>
      <c r="B89" t="s">
        <v>336</v>
      </c>
      <c r="C89" t="s">
        <v>354</v>
      </c>
      <c r="D89" s="260">
        <v>19796</v>
      </c>
      <c r="E89" s="263">
        <f t="shared" ca="1" si="12"/>
        <v>26504.644814814812</v>
      </c>
      <c r="F89" s="264">
        <f t="shared" si="13"/>
        <v>3</v>
      </c>
      <c r="G89" s="264">
        <f t="shared" si="14"/>
        <v>13</v>
      </c>
      <c r="H89" s="259" t="s">
        <v>239</v>
      </c>
      <c r="I89" s="259">
        <f t="shared" si="15"/>
        <v>72</v>
      </c>
      <c r="J89" s="259" t="str">
        <f t="shared" si="16"/>
        <v>70-74</v>
      </c>
    </row>
    <row r="90" spans="1:10" x14ac:dyDescent="0.4">
      <c r="A90" s="262" t="str">
        <f t="shared" si="11"/>
        <v>Katie Mead</v>
      </c>
      <c r="B90" t="s">
        <v>355</v>
      </c>
      <c r="C90" t="s">
        <v>356</v>
      </c>
      <c r="D90" s="260">
        <v>30495</v>
      </c>
      <c r="E90" s="263">
        <f t="shared" ca="1" si="12"/>
        <v>15805.644814814812</v>
      </c>
      <c r="F90" s="264">
        <f t="shared" si="13"/>
        <v>6</v>
      </c>
      <c r="G90" s="264">
        <f t="shared" si="14"/>
        <v>28</v>
      </c>
      <c r="H90" s="259" t="s">
        <v>236</v>
      </c>
      <c r="I90" s="259">
        <f t="shared" si="15"/>
        <v>42</v>
      </c>
      <c r="J90" s="259" t="str">
        <f t="shared" si="16"/>
        <v>40-44</v>
      </c>
    </row>
    <row r="91" spans="1:10" x14ac:dyDescent="0.4">
      <c r="A91" s="262" t="str">
        <f t="shared" si="11"/>
        <v>Meghann Millership</v>
      </c>
      <c r="B91" t="s">
        <v>530</v>
      </c>
      <c r="C91" t="s">
        <v>531</v>
      </c>
      <c r="D91" s="260">
        <v>33295</v>
      </c>
      <c r="E91" s="263">
        <f t="shared" ca="1" si="12"/>
        <v>13005.644814814812</v>
      </c>
      <c r="F91" s="264">
        <f t="shared" si="13"/>
        <v>2</v>
      </c>
      <c r="G91" s="264">
        <f t="shared" si="14"/>
        <v>26</v>
      </c>
      <c r="H91" s="259" t="s">
        <v>236</v>
      </c>
      <c r="I91" s="259">
        <f t="shared" si="15"/>
        <v>35</v>
      </c>
      <c r="J91" s="259" t="str">
        <f t="shared" si="16"/>
        <v>35-39</v>
      </c>
    </row>
    <row r="92" spans="1:10" x14ac:dyDescent="0.4">
      <c r="A92" s="262" t="str">
        <f t="shared" si="11"/>
        <v>Kirsty Moors</v>
      </c>
      <c r="B92" t="s">
        <v>548</v>
      </c>
      <c r="C92" t="s">
        <v>549</v>
      </c>
      <c r="D92" s="260">
        <v>30907</v>
      </c>
      <c r="E92" s="263">
        <f t="shared" ca="1" si="12"/>
        <v>15393.644814814812</v>
      </c>
      <c r="F92" s="264">
        <f t="shared" si="13"/>
        <v>8</v>
      </c>
      <c r="G92" s="264">
        <f t="shared" si="14"/>
        <v>13</v>
      </c>
      <c r="H92" s="259" t="s">
        <v>236</v>
      </c>
      <c r="I92" s="259">
        <f t="shared" si="15"/>
        <v>41</v>
      </c>
      <c r="J92" s="259" t="str">
        <f t="shared" si="16"/>
        <v>40-44</v>
      </c>
    </row>
    <row r="93" spans="1:10" x14ac:dyDescent="0.4">
      <c r="A93" s="262" t="str">
        <f t="shared" si="11"/>
        <v>Gareth Morgan</v>
      </c>
      <c r="B93" t="s">
        <v>358</v>
      </c>
      <c r="C93" t="s">
        <v>357</v>
      </c>
      <c r="D93" s="260">
        <v>28940</v>
      </c>
      <c r="E93" s="263">
        <f t="shared" ca="1" si="12"/>
        <v>17360.644814814812</v>
      </c>
      <c r="F93" s="264">
        <f t="shared" si="13"/>
        <v>3</v>
      </c>
      <c r="G93" s="264">
        <f t="shared" si="14"/>
        <v>26</v>
      </c>
      <c r="H93" s="259" t="s">
        <v>239</v>
      </c>
      <c r="I93" s="259">
        <f t="shared" si="15"/>
        <v>47</v>
      </c>
      <c r="J93" s="259" t="str">
        <f t="shared" si="16"/>
        <v>45-49</v>
      </c>
    </row>
    <row r="94" spans="1:10" x14ac:dyDescent="0.4">
      <c r="A94" s="262" t="str">
        <f t="shared" si="11"/>
        <v>Caroline Morgan</v>
      </c>
      <c r="B94" t="s">
        <v>330</v>
      </c>
      <c r="C94" t="s">
        <v>357</v>
      </c>
      <c r="D94" s="260">
        <v>25606</v>
      </c>
      <c r="E94" s="263">
        <f t="shared" ca="1" si="12"/>
        <v>20694.644814814812</v>
      </c>
      <c r="F94" s="264">
        <f t="shared" si="13"/>
        <v>2</v>
      </c>
      <c r="G94" s="264">
        <f t="shared" si="14"/>
        <v>7</v>
      </c>
      <c r="H94" s="259" t="s">
        <v>236</v>
      </c>
      <c r="I94" s="259">
        <f t="shared" si="15"/>
        <v>56</v>
      </c>
      <c r="J94" s="259" t="str">
        <f t="shared" si="16"/>
        <v>55-59</v>
      </c>
    </row>
    <row r="95" spans="1:10" x14ac:dyDescent="0.4">
      <c r="A95" s="262" t="str">
        <f t="shared" si="11"/>
        <v>Sean Morgans</v>
      </c>
      <c r="B95" t="s">
        <v>359</v>
      </c>
      <c r="C95" t="s">
        <v>360</v>
      </c>
      <c r="D95" s="260">
        <v>25598</v>
      </c>
      <c r="E95" s="263">
        <f t="shared" ca="1" si="12"/>
        <v>20702.644814814812</v>
      </c>
      <c r="F95" s="264">
        <f t="shared" si="13"/>
        <v>1</v>
      </c>
      <c r="G95" s="264">
        <f t="shared" si="14"/>
        <v>30</v>
      </c>
      <c r="H95" s="259" t="s">
        <v>236</v>
      </c>
      <c r="I95" s="259">
        <f t="shared" si="15"/>
        <v>56</v>
      </c>
      <c r="J95" s="259" t="str">
        <f t="shared" si="16"/>
        <v>55-59</v>
      </c>
    </row>
    <row r="96" spans="1:10" x14ac:dyDescent="0.4">
      <c r="A96" s="262" t="str">
        <f t="shared" si="11"/>
        <v>Lee Morris</v>
      </c>
      <c r="B96" t="s">
        <v>283</v>
      </c>
      <c r="C96" t="s">
        <v>361</v>
      </c>
      <c r="D96" s="260">
        <v>29756</v>
      </c>
      <c r="E96" s="263">
        <f t="shared" ca="1" si="12"/>
        <v>16544.644814814812</v>
      </c>
      <c r="F96" s="264">
        <f t="shared" si="13"/>
        <v>6</v>
      </c>
      <c r="G96" s="264">
        <f t="shared" si="14"/>
        <v>19</v>
      </c>
      <c r="H96" s="259" t="s">
        <v>239</v>
      </c>
      <c r="I96" s="259">
        <f t="shared" si="15"/>
        <v>44</v>
      </c>
      <c r="J96" s="259" t="str">
        <f t="shared" si="16"/>
        <v>40-44</v>
      </c>
    </row>
    <row r="97" spans="1:10" x14ac:dyDescent="0.4">
      <c r="A97" s="262" t="str">
        <f t="shared" si="11"/>
        <v>Fran Newman</v>
      </c>
      <c r="B97" s="3" t="s">
        <v>362</v>
      </c>
      <c r="C97" t="s">
        <v>363</v>
      </c>
      <c r="D97" s="260">
        <v>23499</v>
      </c>
      <c r="E97" s="263">
        <f t="shared" ca="1" si="12"/>
        <v>22801.644814814812</v>
      </c>
      <c r="F97" s="264">
        <f t="shared" si="13"/>
        <v>5</v>
      </c>
      <c r="G97" s="264">
        <f t="shared" si="14"/>
        <v>2</v>
      </c>
      <c r="H97" s="259" t="s">
        <v>239</v>
      </c>
      <c r="I97" s="259">
        <f t="shared" si="15"/>
        <v>61</v>
      </c>
      <c r="J97" s="259" t="str">
        <f t="shared" si="16"/>
        <v>60-64</v>
      </c>
    </row>
    <row r="98" spans="1:10" x14ac:dyDescent="0.4">
      <c r="A98" s="262" t="str">
        <f t="shared" si="11"/>
        <v>Linda Owens</v>
      </c>
      <c r="B98" t="s">
        <v>364</v>
      </c>
      <c r="C98" t="s">
        <v>365</v>
      </c>
      <c r="D98" s="260">
        <v>18686</v>
      </c>
      <c r="E98" s="263">
        <f t="shared" ca="1" si="12"/>
        <v>27614.644814814812</v>
      </c>
      <c r="F98" s="264">
        <f t="shared" si="13"/>
        <v>2</v>
      </c>
      <c r="G98" s="264">
        <f t="shared" si="14"/>
        <v>27</v>
      </c>
      <c r="H98" s="259" t="s">
        <v>236</v>
      </c>
      <c r="I98" s="259">
        <f t="shared" si="15"/>
        <v>75</v>
      </c>
      <c r="J98" s="259" t="str">
        <f t="shared" si="16"/>
        <v>75-79</v>
      </c>
    </row>
    <row r="99" spans="1:10" x14ac:dyDescent="0.4">
      <c r="A99" s="262" t="str">
        <f t="shared" si="11"/>
        <v>Gareth Parry</v>
      </c>
      <c r="B99" t="s">
        <v>358</v>
      </c>
      <c r="C99" t="s">
        <v>366</v>
      </c>
      <c r="D99" s="260">
        <v>28935</v>
      </c>
      <c r="E99" s="263">
        <f t="shared" ca="1" si="12"/>
        <v>17365.644814814812</v>
      </c>
      <c r="F99" s="264">
        <f t="shared" si="13"/>
        <v>3</v>
      </c>
      <c r="G99" s="264">
        <f t="shared" si="14"/>
        <v>21</v>
      </c>
      <c r="H99" s="259" t="s">
        <v>236</v>
      </c>
      <c r="I99" s="259">
        <f t="shared" si="15"/>
        <v>47</v>
      </c>
      <c r="J99" s="259" t="str">
        <f t="shared" si="16"/>
        <v>45-49</v>
      </c>
    </row>
    <row r="100" spans="1:10" x14ac:dyDescent="0.4">
      <c r="A100" s="262" t="str">
        <f t="shared" si="11"/>
        <v>Ashley Pascoe</v>
      </c>
      <c r="B100" t="s">
        <v>367</v>
      </c>
      <c r="C100" t="s">
        <v>368</v>
      </c>
      <c r="D100" s="260">
        <v>26384</v>
      </c>
      <c r="E100" s="263">
        <f t="shared" ca="1" si="12"/>
        <v>19916.644814814812</v>
      </c>
      <c r="F100" s="264">
        <f t="shared" si="13"/>
        <v>3</v>
      </c>
      <c r="G100" s="264">
        <f t="shared" si="14"/>
        <v>26</v>
      </c>
      <c r="H100" s="259" t="s">
        <v>239</v>
      </c>
      <c r="I100" s="259">
        <f t="shared" si="15"/>
        <v>54</v>
      </c>
      <c r="J100" s="259" t="str">
        <f t="shared" si="16"/>
        <v>50-54</v>
      </c>
    </row>
    <row r="101" spans="1:10" x14ac:dyDescent="0.4">
      <c r="A101" s="262" t="str">
        <f t="shared" si="11"/>
        <v>Mike Prasad</v>
      </c>
      <c r="B101" t="s">
        <v>369</v>
      </c>
      <c r="C101" t="s">
        <v>370</v>
      </c>
      <c r="D101" s="260">
        <v>24616</v>
      </c>
      <c r="E101" s="263">
        <f t="shared" ca="1" si="12"/>
        <v>21684.644814814812</v>
      </c>
      <c r="F101" s="264">
        <f t="shared" si="13"/>
        <v>5</v>
      </c>
      <c r="G101" s="264">
        <f t="shared" si="14"/>
        <v>24</v>
      </c>
      <c r="H101" s="259" t="s">
        <v>236</v>
      </c>
      <c r="I101" s="259">
        <f t="shared" si="15"/>
        <v>58</v>
      </c>
      <c r="J101" s="259" t="str">
        <f t="shared" si="16"/>
        <v>55-59</v>
      </c>
    </row>
    <row r="102" spans="1:10" x14ac:dyDescent="0.4">
      <c r="A102" s="262" t="str">
        <f t="shared" si="11"/>
        <v>Chris Pridmore</v>
      </c>
      <c r="B102" t="s">
        <v>294</v>
      </c>
      <c r="C102" t="s">
        <v>371</v>
      </c>
      <c r="D102" s="260">
        <v>31232</v>
      </c>
      <c r="E102" s="263">
        <f t="shared" ca="1" si="12"/>
        <v>15068.644814814812</v>
      </c>
      <c r="F102" s="264">
        <f t="shared" si="13"/>
        <v>7</v>
      </c>
      <c r="G102" s="264">
        <f t="shared" si="14"/>
        <v>4</v>
      </c>
      <c r="H102" s="259" t="s">
        <v>236</v>
      </c>
      <c r="I102" s="259">
        <f t="shared" si="15"/>
        <v>40</v>
      </c>
      <c r="J102" s="259" t="str">
        <f t="shared" si="16"/>
        <v>40-44</v>
      </c>
    </row>
    <row r="103" spans="1:10" x14ac:dyDescent="0.4">
      <c r="A103" s="262" t="str">
        <f t="shared" si="11"/>
        <v>Alan Pritchard</v>
      </c>
      <c r="B103" t="s">
        <v>372</v>
      </c>
      <c r="C103" t="s">
        <v>373</v>
      </c>
      <c r="D103" s="260">
        <v>20900</v>
      </c>
      <c r="E103" s="263">
        <f t="shared" ca="1" si="12"/>
        <v>25400.644814814812</v>
      </c>
      <c r="F103" s="264">
        <f t="shared" si="13"/>
        <v>3</v>
      </c>
      <c r="G103" s="264">
        <f t="shared" si="14"/>
        <v>21</v>
      </c>
      <c r="H103" s="259" t="s">
        <v>236</v>
      </c>
      <c r="I103" s="259">
        <f t="shared" si="15"/>
        <v>69</v>
      </c>
      <c r="J103" s="259" t="str">
        <f t="shared" si="16"/>
        <v>65-69</v>
      </c>
    </row>
    <row r="104" spans="1:10" x14ac:dyDescent="0.4">
      <c r="A104" s="262" t="str">
        <f t="shared" si="11"/>
        <v>Jody Ralph</v>
      </c>
      <c r="B104" s="3" t="s">
        <v>374</v>
      </c>
      <c r="C104" s="3" t="s">
        <v>375</v>
      </c>
      <c r="D104" s="260">
        <v>30639</v>
      </c>
      <c r="E104" s="263">
        <f t="shared" ca="1" si="12"/>
        <v>15661.644814814812</v>
      </c>
      <c r="F104" s="266">
        <f t="shared" si="13"/>
        <v>11</v>
      </c>
      <c r="G104" s="266">
        <f t="shared" si="14"/>
        <v>19</v>
      </c>
      <c r="H104" s="259" t="s">
        <v>239</v>
      </c>
      <c r="I104" s="259">
        <f t="shared" si="15"/>
        <v>42</v>
      </c>
      <c r="J104" s="259" t="str">
        <f t="shared" si="16"/>
        <v>40-44</v>
      </c>
    </row>
    <row r="105" spans="1:10" x14ac:dyDescent="0.4">
      <c r="A105" s="262" t="str">
        <f t="shared" si="11"/>
        <v>Frances Ratcliff</v>
      </c>
      <c r="B105" t="s">
        <v>526</v>
      </c>
      <c r="C105" t="s">
        <v>527</v>
      </c>
      <c r="D105" s="260">
        <v>31040</v>
      </c>
      <c r="E105" s="263">
        <f t="shared" ca="1" si="12"/>
        <v>15260.644814814812</v>
      </c>
      <c r="F105" s="264">
        <f t="shared" si="13"/>
        <v>12</v>
      </c>
      <c r="G105" s="264">
        <f t="shared" si="14"/>
        <v>24</v>
      </c>
      <c r="H105" s="259" t="s">
        <v>239</v>
      </c>
      <c r="I105" s="259">
        <f t="shared" si="15"/>
        <v>41</v>
      </c>
      <c r="J105" s="259" t="str">
        <f t="shared" si="16"/>
        <v>40-44</v>
      </c>
    </row>
    <row r="106" spans="1:10" x14ac:dyDescent="0.4">
      <c r="A106" s="262" t="str">
        <f t="shared" si="11"/>
        <v>Sandra Rees</v>
      </c>
      <c r="B106" t="s">
        <v>378</v>
      </c>
      <c r="C106" t="s">
        <v>377</v>
      </c>
      <c r="D106" s="260">
        <v>23190</v>
      </c>
      <c r="E106" s="263">
        <f t="shared" ca="1" si="12"/>
        <v>23110.644814814812</v>
      </c>
      <c r="F106" s="264">
        <f t="shared" si="13"/>
        <v>6</v>
      </c>
      <c r="G106" s="264">
        <f t="shared" si="14"/>
        <v>28</v>
      </c>
      <c r="H106" s="259" t="s">
        <v>239</v>
      </c>
      <c r="I106" s="259">
        <f t="shared" si="15"/>
        <v>62</v>
      </c>
      <c r="J106" s="259" t="str">
        <f t="shared" si="16"/>
        <v>60-64</v>
      </c>
    </row>
    <row r="107" spans="1:10" x14ac:dyDescent="0.4">
      <c r="A107" s="262" t="str">
        <f t="shared" si="11"/>
        <v>Paul Rees</v>
      </c>
      <c r="B107" t="s">
        <v>270</v>
      </c>
      <c r="C107" t="s">
        <v>377</v>
      </c>
      <c r="D107" s="260">
        <v>22692</v>
      </c>
      <c r="E107" s="263">
        <f t="shared" ca="1" si="12"/>
        <v>23608.644814814812</v>
      </c>
      <c r="F107" s="264">
        <f t="shared" si="13"/>
        <v>2</v>
      </c>
      <c r="G107" s="264">
        <f t="shared" si="14"/>
        <v>15</v>
      </c>
      <c r="H107" s="259" t="s">
        <v>236</v>
      </c>
      <c r="I107" s="259">
        <f t="shared" si="15"/>
        <v>64</v>
      </c>
      <c r="J107" s="259" t="str">
        <f t="shared" si="16"/>
        <v>60-64</v>
      </c>
    </row>
    <row r="108" spans="1:10" x14ac:dyDescent="0.4">
      <c r="A108" s="262" t="str">
        <f t="shared" si="11"/>
        <v>Linda Rees</v>
      </c>
      <c r="B108" t="s">
        <v>364</v>
      </c>
      <c r="C108" t="s">
        <v>377</v>
      </c>
      <c r="D108" s="260">
        <v>22199</v>
      </c>
      <c r="E108" s="263">
        <f t="shared" ca="1" si="12"/>
        <v>24101.644814814812</v>
      </c>
      <c r="F108" s="264">
        <f t="shared" si="13"/>
        <v>10</v>
      </c>
      <c r="G108" s="264">
        <f t="shared" si="14"/>
        <v>10</v>
      </c>
      <c r="H108" s="259" t="s">
        <v>239</v>
      </c>
      <c r="I108" s="259">
        <f t="shared" si="15"/>
        <v>65</v>
      </c>
      <c r="J108" s="259" t="str">
        <f t="shared" si="16"/>
        <v>65-69</v>
      </c>
    </row>
    <row r="109" spans="1:10" x14ac:dyDescent="0.4">
      <c r="A109" s="262" t="str">
        <f t="shared" si="11"/>
        <v>Andy Rees</v>
      </c>
      <c r="B109" t="s">
        <v>376</v>
      </c>
      <c r="C109" t="s">
        <v>377</v>
      </c>
      <c r="D109" s="260">
        <v>21946</v>
      </c>
      <c r="E109" s="263">
        <f t="shared" ca="1" si="12"/>
        <v>24354.644814814812</v>
      </c>
      <c r="F109" s="264">
        <f t="shared" si="13"/>
        <v>1</v>
      </c>
      <c r="G109" s="264">
        <f t="shared" si="14"/>
        <v>31</v>
      </c>
      <c r="H109" s="259" t="s">
        <v>236</v>
      </c>
      <c r="I109" s="259">
        <f t="shared" si="15"/>
        <v>66</v>
      </c>
      <c r="J109" s="259" t="str">
        <f t="shared" si="16"/>
        <v>65-69</v>
      </c>
    </row>
    <row r="110" spans="1:10" x14ac:dyDescent="0.4">
      <c r="A110" s="262" t="str">
        <f t="shared" si="11"/>
        <v>Manisha Rickards</v>
      </c>
      <c r="B110" t="s">
        <v>379</v>
      </c>
      <c r="C110" t="s">
        <v>380</v>
      </c>
      <c r="D110" s="260">
        <v>23159</v>
      </c>
      <c r="E110" s="263">
        <f t="shared" ca="1" si="12"/>
        <v>23141.644814814812</v>
      </c>
      <c r="F110" s="264">
        <f t="shared" si="13"/>
        <v>5</v>
      </c>
      <c r="G110" s="264">
        <f t="shared" si="14"/>
        <v>28</v>
      </c>
      <c r="H110" s="259" t="s">
        <v>239</v>
      </c>
      <c r="I110" s="259">
        <f t="shared" si="15"/>
        <v>62</v>
      </c>
      <c r="J110" s="259" t="str">
        <f t="shared" si="16"/>
        <v>60-64</v>
      </c>
    </row>
    <row r="111" spans="1:10" x14ac:dyDescent="0.4">
      <c r="A111" s="262" t="str">
        <f t="shared" si="11"/>
        <v>Diane Ridgeway</v>
      </c>
      <c r="B111" t="s">
        <v>381</v>
      </c>
      <c r="C111" t="s">
        <v>382</v>
      </c>
      <c r="D111" s="260">
        <v>24742</v>
      </c>
      <c r="E111" s="263">
        <f t="shared" ca="1" si="12"/>
        <v>21558.644814814812</v>
      </c>
      <c r="F111" s="264">
        <f t="shared" si="13"/>
        <v>9</v>
      </c>
      <c r="G111" s="264">
        <f t="shared" si="14"/>
        <v>27</v>
      </c>
      <c r="H111" s="259" t="s">
        <v>239</v>
      </c>
      <c r="I111" s="259">
        <f t="shared" si="15"/>
        <v>58</v>
      </c>
      <c r="J111" s="259" t="str">
        <f t="shared" si="16"/>
        <v>55-59</v>
      </c>
    </row>
    <row r="112" spans="1:10" x14ac:dyDescent="0.4">
      <c r="A112" s="262" t="str">
        <f t="shared" si="11"/>
        <v>Peter Roberts</v>
      </c>
      <c r="B112" t="s">
        <v>261</v>
      </c>
      <c r="C112" t="s">
        <v>383</v>
      </c>
      <c r="D112" s="260">
        <v>25096</v>
      </c>
      <c r="E112" s="263">
        <f t="shared" ca="1" si="12"/>
        <v>21204.644814814812</v>
      </c>
      <c r="F112" s="264">
        <f t="shared" si="13"/>
        <v>9</v>
      </c>
      <c r="G112" s="264">
        <f t="shared" si="14"/>
        <v>15</v>
      </c>
      <c r="H112" s="259" t="s">
        <v>236</v>
      </c>
      <c r="I112" s="259">
        <f t="shared" si="15"/>
        <v>57</v>
      </c>
      <c r="J112" s="259" t="str">
        <f t="shared" si="16"/>
        <v>55-59</v>
      </c>
    </row>
    <row r="113" spans="1:10" x14ac:dyDescent="0.4">
      <c r="A113" s="262" t="str">
        <f t="shared" si="11"/>
        <v>Nic Rowe</v>
      </c>
      <c r="B113" s="3" t="s">
        <v>384</v>
      </c>
      <c r="C113" t="s">
        <v>385</v>
      </c>
      <c r="D113" s="260">
        <v>25332</v>
      </c>
      <c r="E113" s="263">
        <f t="shared" ca="1" si="12"/>
        <v>20968.644814814812</v>
      </c>
      <c r="F113" s="264">
        <f t="shared" si="13"/>
        <v>5</v>
      </c>
      <c r="G113" s="264">
        <f t="shared" si="14"/>
        <v>9</v>
      </c>
      <c r="H113" s="259" t="s">
        <v>239</v>
      </c>
      <c r="I113" s="259">
        <f t="shared" si="15"/>
        <v>56</v>
      </c>
      <c r="J113" s="259" t="str">
        <f t="shared" si="16"/>
        <v>55-59</v>
      </c>
    </row>
    <row r="114" spans="1:10" x14ac:dyDescent="0.4">
      <c r="A114" s="262" t="str">
        <f t="shared" si="11"/>
        <v>Ruth Salmon</v>
      </c>
      <c r="B114" t="s">
        <v>386</v>
      </c>
      <c r="C114" t="s">
        <v>387</v>
      </c>
      <c r="D114" s="260">
        <v>29297</v>
      </c>
      <c r="E114" s="263">
        <f t="shared" ca="1" si="12"/>
        <v>17003.644814814812</v>
      </c>
      <c r="F114" s="264">
        <f t="shared" si="13"/>
        <v>3</v>
      </c>
      <c r="G114" s="264">
        <f t="shared" si="14"/>
        <v>17</v>
      </c>
      <c r="H114" s="259" t="s">
        <v>239</v>
      </c>
      <c r="I114" s="259">
        <f t="shared" si="15"/>
        <v>46</v>
      </c>
      <c r="J114" s="259" t="str">
        <f t="shared" si="16"/>
        <v>45-49</v>
      </c>
    </row>
    <row r="115" spans="1:10" x14ac:dyDescent="0.4">
      <c r="A115" s="262" t="str">
        <f t="shared" si="11"/>
        <v>Caroline Sandles</v>
      </c>
      <c r="B115" t="s">
        <v>330</v>
      </c>
      <c r="C115" t="s">
        <v>388</v>
      </c>
      <c r="D115" s="260">
        <v>24412</v>
      </c>
      <c r="E115" s="263">
        <f t="shared" ca="1" si="12"/>
        <v>21888.644814814812</v>
      </c>
      <c r="F115" s="266">
        <f t="shared" si="13"/>
        <v>11</v>
      </c>
      <c r="G115" s="266">
        <f t="shared" si="14"/>
        <v>1</v>
      </c>
      <c r="H115" s="259" t="s">
        <v>236</v>
      </c>
      <c r="I115" s="259">
        <f t="shared" si="15"/>
        <v>59</v>
      </c>
      <c r="J115" s="259" t="str">
        <f t="shared" si="16"/>
        <v>55-59</v>
      </c>
    </row>
    <row r="116" spans="1:10" x14ac:dyDescent="0.4">
      <c r="A116" s="262" t="str">
        <f t="shared" si="11"/>
        <v>Rob Sandles</v>
      </c>
      <c r="B116" s="3" t="s">
        <v>333</v>
      </c>
      <c r="C116" t="s">
        <v>388</v>
      </c>
      <c r="D116" s="260">
        <v>24061</v>
      </c>
      <c r="E116" s="263">
        <f t="shared" ca="1" si="12"/>
        <v>22239.644814814812</v>
      </c>
      <c r="F116" s="264">
        <f t="shared" si="13"/>
        <v>11</v>
      </c>
      <c r="G116" s="264">
        <f t="shared" si="14"/>
        <v>15</v>
      </c>
      <c r="H116" s="259" t="s">
        <v>239</v>
      </c>
      <c r="I116" s="259">
        <f t="shared" si="15"/>
        <v>60</v>
      </c>
      <c r="J116" s="259" t="str">
        <f t="shared" si="16"/>
        <v>60-64</v>
      </c>
    </row>
    <row r="117" spans="1:10" x14ac:dyDescent="0.4">
      <c r="A117" s="262" t="str">
        <f t="shared" si="11"/>
        <v>Claire Scott</v>
      </c>
      <c r="B117" t="s">
        <v>389</v>
      </c>
      <c r="C117" t="s">
        <v>390</v>
      </c>
      <c r="D117" s="260">
        <v>31066</v>
      </c>
      <c r="E117" s="263">
        <f t="shared" ca="1" si="12"/>
        <v>15234.644814814812</v>
      </c>
      <c r="F117" s="264">
        <f t="shared" si="13"/>
        <v>1</v>
      </c>
      <c r="G117" s="264">
        <f t="shared" si="14"/>
        <v>19</v>
      </c>
      <c r="H117" s="259" t="s">
        <v>236</v>
      </c>
      <c r="I117" s="259">
        <f t="shared" si="15"/>
        <v>41</v>
      </c>
      <c r="J117" s="259" t="str">
        <f t="shared" si="16"/>
        <v>40-44</v>
      </c>
    </row>
    <row r="118" spans="1:10" x14ac:dyDescent="0.4">
      <c r="A118" s="262" t="str">
        <f t="shared" si="11"/>
        <v>Fay Sharpe</v>
      </c>
      <c r="B118" t="s">
        <v>179</v>
      </c>
      <c r="C118" t="s">
        <v>391</v>
      </c>
      <c r="D118" s="260">
        <v>21944</v>
      </c>
      <c r="E118" s="263">
        <f t="shared" ca="1" si="12"/>
        <v>24356.644814814812</v>
      </c>
      <c r="F118" s="264">
        <f t="shared" si="13"/>
        <v>1</v>
      </c>
      <c r="G118" s="264">
        <f t="shared" si="14"/>
        <v>29</v>
      </c>
      <c r="H118" s="259" t="s">
        <v>239</v>
      </c>
      <c r="I118" s="259">
        <f t="shared" si="15"/>
        <v>66</v>
      </c>
      <c r="J118" s="259" t="str">
        <f t="shared" si="16"/>
        <v>65-69</v>
      </c>
    </row>
    <row r="119" spans="1:10" x14ac:dyDescent="0.4">
      <c r="A119" s="262" t="str">
        <f t="shared" si="11"/>
        <v>Chris Simons</v>
      </c>
      <c r="B119" t="s">
        <v>294</v>
      </c>
      <c r="C119" t="s">
        <v>392</v>
      </c>
      <c r="D119" s="260">
        <v>31868</v>
      </c>
      <c r="E119" s="263">
        <f t="shared" ca="1" si="12"/>
        <v>14432.644814814812</v>
      </c>
      <c r="F119" s="264">
        <f t="shared" si="13"/>
        <v>4</v>
      </c>
      <c r="G119" s="264">
        <f t="shared" si="14"/>
        <v>1</v>
      </c>
      <c r="H119" s="259" t="s">
        <v>239</v>
      </c>
      <c r="I119" s="259">
        <f t="shared" si="15"/>
        <v>39</v>
      </c>
      <c r="J119" s="259" t="str">
        <f t="shared" si="16"/>
        <v>35-39</v>
      </c>
    </row>
    <row r="120" spans="1:10" x14ac:dyDescent="0.4">
      <c r="A120" s="262" t="str">
        <f t="shared" si="11"/>
        <v>Stephen Smith</v>
      </c>
      <c r="B120" t="s">
        <v>335</v>
      </c>
      <c r="C120" t="s">
        <v>393</v>
      </c>
      <c r="D120" s="260">
        <v>30191</v>
      </c>
      <c r="E120" s="263">
        <f t="shared" ca="1" si="12"/>
        <v>16109.644814814812</v>
      </c>
      <c r="F120" s="264">
        <f t="shared" si="13"/>
        <v>8</v>
      </c>
      <c r="G120" s="264">
        <f t="shared" si="14"/>
        <v>28</v>
      </c>
      <c r="H120" s="259" t="s">
        <v>236</v>
      </c>
      <c r="I120" s="259">
        <f t="shared" si="15"/>
        <v>43</v>
      </c>
      <c r="J120" s="259" t="str">
        <f t="shared" si="16"/>
        <v>40-44</v>
      </c>
    </row>
    <row r="121" spans="1:10" x14ac:dyDescent="0.4">
      <c r="A121" s="262" t="str">
        <f t="shared" si="11"/>
        <v>Christina Smith</v>
      </c>
      <c r="B121" t="s">
        <v>394</v>
      </c>
      <c r="C121" t="s">
        <v>393</v>
      </c>
      <c r="D121" s="260">
        <v>22048</v>
      </c>
      <c r="E121" s="263">
        <f t="shared" ca="1" si="12"/>
        <v>24252.644814814812</v>
      </c>
      <c r="F121" s="264">
        <f t="shared" si="13"/>
        <v>5</v>
      </c>
      <c r="G121" s="264">
        <f t="shared" si="14"/>
        <v>12</v>
      </c>
      <c r="H121" s="259" t="s">
        <v>236</v>
      </c>
      <c r="I121" s="259">
        <f t="shared" si="15"/>
        <v>65</v>
      </c>
      <c r="J121" s="259" t="str">
        <f t="shared" si="16"/>
        <v>65-69</v>
      </c>
    </row>
    <row r="122" spans="1:10" x14ac:dyDescent="0.4">
      <c r="A122" s="262" t="str">
        <f t="shared" si="11"/>
        <v>Chris Snary</v>
      </c>
      <c r="B122" t="s">
        <v>294</v>
      </c>
      <c r="C122" t="s">
        <v>395</v>
      </c>
      <c r="D122" s="260">
        <v>31537</v>
      </c>
      <c r="E122" s="263">
        <f t="shared" ca="1" si="12"/>
        <v>14763.644814814812</v>
      </c>
      <c r="F122" s="264">
        <f t="shared" si="13"/>
        <v>5</v>
      </c>
      <c r="G122" s="264">
        <f t="shared" si="14"/>
        <v>5</v>
      </c>
      <c r="H122" s="259" t="s">
        <v>239</v>
      </c>
      <c r="I122" s="259">
        <f t="shared" si="15"/>
        <v>39</v>
      </c>
      <c r="J122" s="259" t="str">
        <f t="shared" si="16"/>
        <v>35-39</v>
      </c>
    </row>
    <row r="123" spans="1:10" x14ac:dyDescent="0.4">
      <c r="A123" s="262" t="str">
        <f t="shared" si="11"/>
        <v>Gina Southam</v>
      </c>
      <c r="B123" t="s">
        <v>396</v>
      </c>
      <c r="C123" t="s">
        <v>397</v>
      </c>
      <c r="D123" s="260">
        <v>27522</v>
      </c>
      <c r="E123" s="263">
        <f t="shared" ca="1" si="12"/>
        <v>18778.644814814812</v>
      </c>
      <c r="F123" s="264">
        <f t="shared" si="13"/>
        <v>5</v>
      </c>
      <c r="G123" s="264">
        <f t="shared" si="14"/>
        <v>8</v>
      </c>
      <c r="H123" s="259" t="s">
        <v>236</v>
      </c>
      <c r="I123" s="259">
        <f t="shared" si="15"/>
        <v>50</v>
      </c>
      <c r="J123" s="259" t="str">
        <f t="shared" si="16"/>
        <v>50-54</v>
      </c>
    </row>
    <row r="124" spans="1:10" x14ac:dyDescent="0.4">
      <c r="A124" s="262" t="str">
        <f t="shared" si="11"/>
        <v>Ian Southam</v>
      </c>
      <c r="B124" t="s">
        <v>235</v>
      </c>
      <c r="C124" t="s">
        <v>397</v>
      </c>
      <c r="D124" s="260">
        <v>23958</v>
      </c>
      <c r="E124" s="263">
        <f t="shared" ca="1" si="12"/>
        <v>22342.644814814812</v>
      </c>
      <c r="F124" s="264">
        <f t="shared" si="13"/>
        <v>8</v>
      </c>
      <c r="G124" s="264">
        <f t="shared" si="14"/>
        <v>4</v>
      </c>
      <c r="H124" s="259" t="s">
        <v>239</v>
      </c>
      <c r="I124" s="259">
        <f t="shared" si="15"/>
        <v>60</v>
      </c>
      <c r="J124" s="259" t="str">
        <f t="shared" si="16"/>
        <v>60-64</v>
      </c>
    </row>
    <row r="125" spans="1:10" x14ac:dyDescent="0.4">
      <c r="A125" s="262" t="str">
        <f t="shared" si="11"/>
        <v>Justin Sperrin</v>
      </c>
      <c r="B125" s="3" t="s">
        <v>398</v>
      </c>
      <c r="C125" s="3" t="s">
        <v>399</v>
      </c>
      <c r="D125" s="260">
        <v>33411</v>
      </c>
      <c r="E125" s="263">
        <f t="shared" ca="1" si="12"/>
        <v>12889.644814814812</v>
      </c>
      <c r="F125" s="264">
        <f t="shared" si="13"/>
        <v>6</v>
      </c>
      <c r="G125" s="264">
        <f t="shared" si="14"/>
        <v>22</v>
      </c>
      <c r="H125" s="259" t="s">
        <v>236</v>
      </c>
      <c r="I125" s="259">
        <f t="shared" si="15"/>
        <v>34</v>
      </c>
      <c r="J125" s="259" t="str">
        <f t="shared" si="16"/>
        <v>0-34</v>
      </c>
    </row>
    <row r="126" spans="1:10" x14ac:dyDescent="0.4">
      <c r="A126" s="262" t="str">
        <f t="shared" si="11"/>
        <v>Jenny Stanford</v>
      </c>
      <c r="B126" s="3" t="s">
        <v>400</v>
      </c>
      <c r="C126" t="s">
        <v>401</v>
      </c>
      <c r="D126" s="260">
        <v>30068</v>
      </c>
      <c r="E126" s="263">
        <f t="shared" ca="1" si="12"/>
        <v>16232.644814814812</v>
      </c>
      <c r="F126" s="266">
        <f t="shared" si="13"/>
        <v>4</v>
      </c>
      <c r="G126" s="266">
        <f t="shared" si="14"/>
        <v>27</v>
      </c>
      <c r="H126" s="259" t="s">
        <v>236</v>
      </c>
      <c r="I126" s="259">
        <f t="shared" si="15"/>
        <v>43</v>
      </c>
      <c r="J126" s="259" t="str">
        <f t="shared" si="16"/>
        <v>40-44</v>
      </c>
    </row>
    <row r="127" spans="1:10" x14ac:dyDescent="0.4">
      <c r="A127" s="262" t="str">
        <f t="shared" si="11"/>
        <v>Louise Steer</v>
      </c>
      <c r="B127" t="s">
        <v>278</v>
      </c>
      <c r="C127" t="s">
        <v>402</v>
      </c>
      <c r="D127" s="260">
        <v>29311</v>
      </c>
      <c r="E127" s="263">
        <f t="shared" ca="1" si="12"/>
        <v>16989.644814814812</v>
      </c>
      <c r="F127" s="264">
        <f t="shared" si="13"/>
        <v>3</v>
      </c>
      <c r="G127" s="264">
        <f t="shared" si="14"/>
        <v>31</v>
      </c>
      <c r="H127" s="259" t="s">
        <v>239</v>
      </c>
      <c r="I127" s="259">
        <f t="shared" si="15"/>
        <v>46</v>
      </c>
      <c r="J127" s="259" t="str">
        <f t="shared" si="16"/>
        <v>45-49</v>
      </c>
    </row>
    <row r="128" spans="1:10" x14ac:dyDescent="0.4">
      <c r="A128" s="262" t="str">
        <f t="shared" si="11"/>
        <v>Paula Stockley</v>
      </c>
      <c r="B128" t="s">
        <v>403</v>
      </c>
      <c r="C128" t="s">
        <v>404</v>
      </c>
      <c r="D128" s="260">
        <v>29442</v>
      </c>
      <c r="E128" s="263">
        <f t="shared" ca="1" si="12"/>
        <v>16858.644814814812</v>
      </c>
      <c r="F128" s="264">
        <f t="shared" si="13"/>
        <v>8</v>
      </c>
      <c r="G128" s="264">
        <f t="shared" si="14"/>
        <v>9</v>
      </c>
      <c r="H128" s="12" t="s">
        <v>239</v>
      </c>
      <c r="I128" s="259">
        <f t="shared" si="15"/>
        <v>45</v>
      </c>
      <c r="J128" s="259" t="str">
        <f t="shared" si="16"/>
        <v>45-49</v>
      </c>
    </row>
    <row r="129" spans="1:10" x14ac:dyDescent="0.4">
      <c r="A129" s="262" t="str">
        <f t="shared" si="11"/>
        <v>Alice Sullivan</v>
      </c>
      <c r="B129" t="s">
        <v>177</v>
      </c>
      <c r="C129" t="s">
        <v>405</v>
      </c>
      <c r="D129" s="260">
        <v>28349</v>
      </c>
      <c r="E129" s="263">
        <f t="shared" ca="1" si="12"/>
        <v>17951.644814814812</v>
      </c>
      <c r="F129" s="264">
        <f t="shared" si="13"/>
        <v>8</v>
      </c>
      <c r="G129" s="264">
        <f t="shared" si="14"/>
        <v>12</v>
      </c>
      <c r="H129" s="12" t="s">
        <v>239</v>
      </c>
      <c r="I129" s="259">
        <f t="shared" si="15"/>
        <v>48</v>
      </c>
      <c r="J129" s="259" t="str">
        <f t="shared" si="16"/>
        <v>45-49</v>
      </c>
    </row>
    <row r="130" spans="1:10" x14ac:dyDescent="0.4">
      <c r="A130" s="262" t="str">
        <f t="shared" ref="A130:A144" si="17">B130&amp; " " &amp;C130</f>
        <v>Emily Thomas</v>
      </c>
      <c r="B130" t="s">
        <v>550</v>
      </c>
      <c r="C130" t="s">
        <v>408</v>
      </c>
      <c r="D130" s="260">
        <v>35867</v>
      </c>
      <c r="E130" s="263">
        <f t="shared" ca="1" si="12"/>
        <v>10433.644814814812</v>
      </c>
      <c r="F130" s="264">
        <f t="shared" si="13"/>
        <v>3</v>
      </c>
      <c r="G130" s="264">
        <f t="shared" si="14"/>
        <v>13</v>
      </c>
      <c r="H130" s="12" t="s">
        <v>239</v>
      </c>
      <c r="I130" s="259">
        <f t="shared" si="15"/>
        <v>28</v>
      </c>
      <c r="J130" s="259" t="str">
        <f t="shared" si="16"/>
        <v>0-34</v>
      </c>
    </row>
    <row r="131" spans="1:10" x14ac:dyDescent="0.4">
      <c r="A131" s="262" t="str">
        <f t="shared" si="17"/>
        <v>James Thomas</v>
      </c>
      <c r="B131" s="3" t="s">
        <v>252</v>
      </c>
      <c r="C131" s="3" t="s">
        <v>408</v>
      </c>
      <c r="D131" s="260">
        <v>37476</v>
      </c>
      <c r="E131" s="263">
        <f t="shared" ref="E131:E144" ca="1" si="18">NOW()-D131</f>
        <v>8824.644814814812</v>
      </c>
      <c r="F131" s="266">
        <f t="shared" ref="F131:F144" si="19">MONTH(D131)</f>
        <v>8</v>
      </c>
      <c r="G131" s="266">
        <f t="shared" ref="G131:G144" si="20">DAY(D131)</f>
        <v>8</v>
      </c>
      <c r="H131" s="12" t="s">
        <v>236</v>
      </c>
      <c r="I131" s="259">
        <f t="shared" ref="I131:I144" si="21">DATEDIF(D131,I$1,"Y")</f>
        <v>23</v>
      </c>
      <c r="J131" s="259" t="str">
        <f t="shared" ref="J131:J144" si="22">IF(I131&lt;35,"0-34",IF(I131&lt;40,"35-39",IF(I131&lt;45,"40-44",IF(I131&lt;50,"45-49",IF(I131&lt;55,"50-54",IF(I131&lt;60,"55-59",IF(I131&lt;65,"60-64",IF(I131&lt;70,"65-69",IF(I131&lt;75,"70-74",IF(I131&lt;80,"75-79"))))))))))</f>
        <v>0-34</v>
      </c>
    </row>
    <row r="132" spans="1:10" x14ac:dyDescent="0.4">
      <c r="A132" s="262" t="str">
        <f t="shared" si="17"/>
        <v>Debra thomas</v>
      </c>
      <c r="B132" t="s">
        <v>406</v>
      </c>
      <c r="C132" t="s">
        <v>407</v>
      </c>
      <c r="D132" s="260">
        <v>34068</v>
      </c>
      <c r="E132" s="263">
        <f t="shared" ca="1" si="18"/>
        <v>12232.644814814812</v>
      </c>
      <c r="F132" s="264">
        <f t="shared" si="19"/>
        <v>4</v>
      </c>
      <c r="G132" s="264">
        <f t="shared" si="20"/>
        <v>9</v>
      </c>
      <c r="H132" s="12" t="s">
        <v>239</v>
      </c>
      <c r="I132" s="259">
        <f t="shared" si="21"/>
        <v>32</v>
      </c>
      <c r="J132" s="259" t="str">
        <f t="shared" si="22"/>
        <v>0-34</v>
      </c>
    </row>
    <row r="133" spans="1:10" x14ac:dyDescent="0.4">
      <c r="A133" s="262" t="str">
        <f t="shared" si="17"/>
        <v>Michelle Thomas-Luisi</v>
      </c>
      <c r="B133" t="s">
        <v>262</v>
      </c>
      <c r="C133" t="s">
        <v>409</v>
      </c>
      <c r="D133" s="260">
        <v>24719</v>
      </c>
      <c r="E133" s="263">
        <f t="shared" ca="1" si="18"/>
        <v>21581.644814814812</v>
      </c>
      <c r="F133" s="264">
        <f t="shared" si="19"/>
        <v>9</v>
      </c>
      <c r="G133" s="264">
        <f t="shared" si="20"/>
        <v>4</v>
      </c>
      <c r="H133" s="12" t="s">
        <v>239</v>
      </c>
      <c r="I133" s="259">
        <f t="shared" si="21"/>
        <v>58</v>
      </c>
      <c r="J133" s="259" t="str">
        <f t="shared" si="22"/>
        <v>55-59</v>
      </c>
    </row>
    <row r="134" spans="1:10" x14ac:dyDescent="0.4">
      <c r="A134" s="262" t="str">
        <f t="shared" si="17"/>
        <v>Hans Thompson</v>
      </c>
      <c r="B134" t="s">
        <v>410</v>
      </c>
      <c r="C134" t="s">
        <v>411</v>
      </c>
      <c r="D134" s="260">
        <v>19819</v>
      </c>
      <c r="E134" s="263">
        <f t="shared" ca="1" si="18"/>
        <v>26481.644814814812</v>
      </c>
      <c r="F134" s="264">
        <f t="shared" si="19"/>
        <v>4</v>
      </c>
      <c r="G134" s="264">
        <f t="shared" si="20"/>
        <v>5</v>
      </c>
      <c r="H134" s="12" t="s">
        <v>236</v>
      </c>
      <c r="I134" s="259">
        <f t="shared" si="21"/>
        <v>71</v>
      </c>
      <c r="J134" s="259" t="str">
        <f t="shared" si="22"/>
        <v>70-74</v>
      </c>
    </row>
    <row r="135" spans="1:10" x14ac:dyDescent="0.4">
      <c r="A135" s="262" t="str">
        <f t="shared" si="17"/>
        <v>Sharon Trotman</v>
      </c>
      <c r="B135" t="s">
        <v>412</v>
      </c>
      <c r="C135" t="s">
        <v>413</v>
      </c>
      <c r="D135" s="260">
        <v>25434</v>
      </c>
      <c r="E135" s="263">
        <f t="shared" ca="1" si="18"/>
        <v>20866.644814814812</v>
      </c>
      <c r="F135" s="264">
        <f t="shared" si="19"/>
        <v>8</v>
      </c>
      <c r="G135" s="264">
        <f t="shared" si="20"/>
        <v>19</v>
      </c>
      <c r="H135" s="12" t="s">
        <v>239</v>
      </c>
      <c r="I135" s="259">
        <f t="shared" si="21"/>
        <v>56</v>
      </c>
      <c r="J135" s="259" t="str">
        <f t="shared" si="22"/>
        <v>55-59</v>
      </c>
    </row>
    <row r="136" spans="1:10" x14ac:dyDescent="0.4">
      <c r="A136" s="262" t="str">
        <f t="shared" si="17"/>
        <v>Anna Wake</v>
      </c>
      <c r="B136" t="s">
        <v>414</v>
      </c>
      <c r="C136" t="s">
        <v>415</v>
      </c>
      <c r="D136" s="260">
        <v>26252</v>
      </c>
      <c r="E136" s="263">
        <f t="shared" ca="1" si="18"/>
        <v>20048.644814814812</v>
      </c>
      <c r="F136" s="264">
        <f t="shared" si="19"/>
        <v>11</v>
      </c>
      <c r="G136" s="264">
        <f t="shared" si="20"/>
        <v>15</v>
      </c>
      <c r="H136" s="12" t="s">
        <v>239</v>
      </c>
      <c r="I136" s="259">
        <f t="shared" si="21"/>
        <v>54</v>
      </c>
      <c r="J136" s="259" t="str">
        <f t="shared" si="22"/>
        <v>50-54</v>
      </c>
    </row>
    <row r="137" spans="1:10" x14ac:dyDescent="0.4">
      <c r="A137" s="262" t="str">
        <f t="shared" si="17"/>
        <v>Jane Wallace</v>
      </c>
      <c r="B137" t="s">
        <v>416</v>
      </c>
      <c r="C137" t="s">
        <v>417</v>
      </c>
      <c r="D137" s="260">
        <v>23983</v>
      </c>
      <c r="E137" s="263">
        <f t="shared" ca="1" si="18"/>
        <v>22317.644814814812</v>
      </c>
      <c r="F137" s="264">
        <f t="shared" si="19"/>
        <v>8</v>
      </c>
      <c r="G137" s="264">
        <f t="shared" si="20"/>
        <v>29</v>
      </c>
      <c r="H137" s="12" t="s">
        <v>239</v>
      </c>
      <c r="I137" s="259">
        <f t="shared" si="21"/>
        <v>60</v>
      </c>
      <c r="J137" s="259" t="str">
        <f t="shared" si="22"/>
        <v>60-64</v>
      </c>
    </row>
    <row r="138" spans="1:10" x14ac:dyDescent="0.4">
      <c r="A138" s="262" t="str">
        <f t="shared" si="17"/>
        <v>Philip Wallace</v>
      </c>
      <c r="B138" t="s">
        <v>418</v>
      </c>
      <c r="C138" t="s">
        <v>417</v>
      </c>
      <c r="D138" s="260">
        <v>23148</v>
      </c>
      <c r="E138" s="263">
        <f t="shared" ca="1" si="18"/>
        <v>23152.644814814812</v>
      </c>
      <c r="F138" s="264">
        <f t="shared" si="19"/>
        <v>5</v>
      </c>
      <c r="G138" s="264">
        <f t="shared" si="20"/>
        <v>17</v>
      </c>
      <c r="H138" s="12" t="s">
        <v>236</v>
      </c>
      <c r="I138" s="259">
        <f t="shared" si="21"/>
        <v>62</v>
      </c>
      <c r="J138" s="259" t="str">
        <f t="shared" si="22"/>
        <v>60-64</v>
      </c>
    </row>
    <row r="139" spans="1:10" x14ac:dyDescent="0.4">
      <c r="A139" s="262" t="str">
        <f t="shared" si="17"/>
        <v>Kevin Watson</v>
      </c>
      <c r="B139" t="s">
        <v>419</v>
      </c>
      <c r="C139" t="s">
        <v>420</v>
      </c>
      <c r="D139" s="260">
        <v>26114</v>
      </c>
      <c r="E139" s="263">
        <f t="shared" ca="1" si="18"/>
        <v>20186.644814814812</v>
      </c>
      <c r="F139" s="264">
        <f t="shared" si="19"/>
        <v>6</v>
      </c>
      <c r="G139" s="264">
        <f t="shared" si="20"/>
        <v>30</v>
      </c>
      <c r="H139" s="12" t="s">
        <v>236</v>
      </c>
      <c r="I139" s="259">
        <f t="shared" si="21"/>
        <v>54</v>
      </c>
      <c r="J139" s="259" t="str">
        <f t="shared" si="22"/>
        <v>50-54</v>
      </c>
    </row>
    <row r="140" spans="1:10" x14ac:dyDescent="0.4">
      <c r="A140" s="262" t="str">
        <f t="shared" si="17"/>
        <v>Dewi West</v>
      </c>
      <c r="B140" t="s">
        <v>421</v>
      </c>
      <c r="C140" t="s">
        <v>422</v>
      </c>
      <c r="D140" s="260">
        <v>22819</v>
      </c>
      <c r="E140" s="263">
        <f t="shared" ca="1" si="18"/>
        <v>23481.644814814812</v>
      </c>
      <c r="F140" s="264">
        <f t="shared" si="19"/>
        <v>6</v>
      </c>
      <c r="G140" s="264">
        <f t="shared" si="20"/>
        <v>22</v>
      </c>
      <c r="H140" s="12" t="s">
        <v>236</v>
      </c>
      <c r="I140" s="259">
        <f t="shared" si="21"/>
        <v>63</v>
      </c>
      <c r="J140" s="259" t="str">
        <f t="shared" si="22"/>
        <v>60-64</v>
      </c>
    </row>
    <row r="141" spans="1:10" x14ac:dyDescent="0.4">
      <c r="A141" s="262" t="str">
        <f t="shared" si="17"/>
        <v>Katie Williams</v>
      </c>
      <c r="B141" t="s">
        <v>355</v>
      </c>
      <c r="C141" t="s">
        <v>424</v>
      </c>
      <c r="D141" s="260">
        <v>28413</v>
      </c>
      <c r="E141" s="263">
        <f t="shared" ca="1" si="18"/>
        <v>17887.644814814812</v>
      </c>
      <c r="F141" s="266">
        <f t="shared" si="19"/>
        <v>10</v>
      </c>
      <c r="G141" s="266">
        <f t="shared" si="20"/>
        <v>15</v>
      </c>
      <c r="H141" s="12" t="s">
        <v>239</v>
      </c>
      <c r="I141" s="259">
        <f t="shared" si="21"/>
        <v>48</v>
      </c>
      <c r="J141" s="259" t="str">
        <f t="shared" si="22"/>
        <v>45-49</v>
      </c>
    </row>
    <row r="142" spans="1:10" x14ac:dyDescent="0.4">
      <c r="A142" s="262" t="str">
        <f t="shared" si="17"/>
        <v>Nathan Williams</v>
      </c>
      <c r="B142" t="s">
        <v>290</v>
      </c>
      <c r="C142" t="s">
        <v>424</v>
      </c>
      <c r="D142" s="260">
        <v>27398</v>
      </c>
      <c r="E142" s="263">
        <f t="shared" ca="1" si="18"/>
        <v>18902.644814814812</v>
      </c>
      <c r="F142" s="266">
        <f t="shared" si="19"/>
        <v>1</v>
      </c>
      <c r="G142" s="266">
        <f t="shared" si="20"/>
        <v>4</v>
      </c>
      <c r="H142" s="12" t="s">
        <v>236</v>
      </c>
      <c r="I142" s="259">
        <f t="shared" si="21"/>
        <v>51</v>
      </c>
      <c r="J142" s="259" t="str">
        <f t="shared" si="22"/>
        <v>50-54</v>
      </c>
    </row>
    <row r="143" spans="1:10" x14ac:dyDescent="0.4">
      <c r="A143" s="262" t="str">
        <f t="shared" si="17"/>
        <v>Joy Williams</v>
      </c>
      <c r="B143" t="s">
        <v>425</v>
      </c>
      <c r="C143" t="s">
        <v>424</v>
      </c>
      <c r="D143" s="260">
        <v>26197</v>
      </c>
      <c r="E143" s="263">
        <f t="shared" ca="1" si="18"/>
        <v>20103.644814814812</v>
      </c>
      <c r="F143" s="266">
        <f t="shared" si="19"/>
        <v>9</v>
      </c>
      <c r="G143" s="266">
        <f t="shared" si="20"/>
        <v>21</v>
      </c>
      <c r="H143" s="12" t="s">
        <v>239</v>
      </c>
      <c r="I143" s="259">
        <f t="shared" si="21"/>
        <v>54</v>
      </c>
      <c r="J143" s="259" t="str">
        <f t="shared" si="22"/>
        <v>50-54</v>
      </c>
    </row>
    <row r="144" spans="1:10" x14ac:dyDescent="0.4">
      <c r="A144" s="262" t="str">
        <f t="shared" si="17"/>
        <v>Dave Williams</v>
      </c>
      <c r="B144" t="s">
        <v>423</v>
      </c>
      <c r="C144" t="s">
        <v>424</v>
      </c>
      <c r="D144" s="260">
        <v>25622</v>
      </c>
      <c r="E144" s="263">
        <f t="shared" ca="1" si="18"/>
        <v>20678.644814814812</v>
      </c>
      <c r="F144" s="266">
        <f t="shared" si="19"/>
        <v>2</v>
      </c>
      <c r="G144" s="266">
        <f t="shared" si="20"/>
        <v>23</v>
      </c>
      <c r="H144" s="12" t="s">
        <v>236</v>
      </c>
      <c r="I144" s="259">
        <f t="shared" si="21"/>
        <v>56</v>
      </c>
      <c r="J144" s="259" t="str">
        <f t="shared" si="22"/>
        <v>55-59</v>
      </c>
    </row>
    <row r="145" spans="1:10" x14ac:dyDescent="0.4">
      <c r="A145" s="262"/>
      <c r="B145"/>
      <c r="C145"/>
      <c r="D145" s="260"/>
      <c r="E145" s="263">
        <f t="shared" ref="E145:E162" ca="1" si="23">NOW()-D145</f>
        <v>46300.644814814812</v>
      </c>
      <c r="F145" s="264">
        <f t="shared" ref="F145:F162" si="24">MONTH(D145)</f>
        <v>1</v>
      </c>
      <c r="G145" s="264">
        <f t="shared" ref="G145:G162" si="25">DAY(D145)</f>
        <v>0</v>
      </c>
      <c r="H145" s="259" t="s">
        <v>239</v>
      </c>
      <c r="I145" s="259">
        <f t="shared" ref="I145:I162" si="26">DATEDIF(D145,I$1,"Y")</f>
        <v>126</v>
      </c>
      <c r="J145" s="259" t="b">
        <f t="shared" ref="J145:J162" si="27">IF(I145&lt;35,"0-34",IF(I145&lt;40,"35-39",IF(I145&lt;45,"40-44",IF(I145&lt;50,"45-49",IF(I145&lt;55,"50-54",IF(I145&lt;60,"55-59",IF(I145&lt;65,"60-64",IF(I145&lt;70,"65-69",IF(I145&lt;75,"70-74",IF(I145&lt;80,"75-79"))))))))))</f>
        <v>0</v>
      </c>
    </row>
    <row r="146" spans="1:10" x14ac:dyDescent="0.4">
      <c r="A146" s="262"/>
      <c r="B146"/>
      <c r="C146"/>
      <c r="D146" s="260"/>
      <c r="E146" s="263">
        <f t="shared" ca="1" si="23"/>
        <v>46300.644814814812</v>
      </c>
      <c r="F146" s="264">
        <f t="shared" si="24"/>
        <v>1</v>
      </c>
      <c r="G146" s="264">
        <f t="shared" si="25"/>
        <v>0</v>
      </c>
      <c r="H146" s="259" t="s">
        <v>236</v>
      </c>
      <c r="I146" s="259">
        <f t="shared" si="26"/>
        <v>126</v>
      </c>
      <c r="J146" s="259" t="b">
        <f t="shared" si="27"/>
        <v>0</v>
      </c>
    </row>
    <row r="147" spans="1:10" x14ac:dyDescent="0.4">
      <c r="A147" s="262"/>
      <c r="B147"/>
      <c r="C147"/>
      <c r="D147" s="260"/>
      <c r="E147" s="263">
        <f t="shared" ca="1" si="23"/>
        <v>46300.644814814812</v>
      </c>
      <c r="F147" s="264">
        <f t="shared" si="24"/>
        <v>1</v>
      </c>
      <c r="G147" s="264">
        <f t="shared" si="25"/>
        <v>0</v>
      </c>
      <c r="H147" s="259" t="s">
        <v>239</v>
      </c>
      <c r="I147" s="259">
        <f t="shared" si="26"/>
        <v>126</v>
      </c>
      <c r="J147" s="259" t="b">
        <f t="shared" si="27"/>
        <v>0</v>
      </c>
    </row>
    <row r="148" spans="1:10" x14ac:dyDescent="0.4">
      <c r="A148" s="262"/>
      <c r="B148"/>
      <c r="C148"/>
      <c r="D148" s="260"/>
      <c r="E148" s="263">
        <f t="shared" ca="1" si="23"/>
        <v>46300.644814814812</v>
      </c>
      <c r="F148" s="264">
        <f t="shared" si="24"/>
        <v>1</v>
      </c>
      <c r="G148" s="264">
        <f t="shared" si="25"/>
        <v>0</v>
      </c>
      <c r="H148" s="259" t="s">
        <v>239</v>
      </c>
      <c r="I148" s="259">
        <f t="shared" si="26"/>
        <v>126</v>
      </c>
      <c r="J148" s="259" t="b">
        <f t="shared" si="27"/>
        <v>0</v>
      </c>
    </row>
    <row r="149" spans="1:10" x14ac:dyDescent="0.4">
      <c r="A149" s="262"/>
      <c r="B149"/>
      <c r="C149"/>
      <c r="D149" s="260"/>
      <c r="E149" s="263">
        <f t="shared" ca="1" si="23"/>
        <v>46300.644814814812</v>
      </c>
      <c r="F149" s="264">
        <f t="shared" si="24"/>
        <v>1</v>
      </c>
      <c r="G149" s="264">
        <f t="shared" si="25"/>
        <v>0</v>
      </c>
      <c r="H149" s="259" t="s">
        <v>239</v>
      </c>
      <c r="I149" s="259">
        <f t="shared" si="26"/>
        <v>126</v>
      </c>
      <c r="J149" s="259" t="b">
        <f t="shared" si="27"/>
        <v>0</v>
      </c>
    </row>
    <row r="150" spans="1:10" x14ac:dyDescent="0.4">
      <c r="A150" s="262"/>
      <c r="B150"/>
      <c r="C150"/>
      <c r="D150" s="260"/>
      <c r="E150" s="263">
        <f t="shared" ca="1" si="23"/>
        <v>46300.644814814812</v>
      </c>
      <c r="F150" s="264">
        <f t="shared" si="24"/>
        <v>1</v>
      </c>
      <c r="G150" s="264">
        <f t="shared" si="25"/>
        <v>0</v>
      </c>
      <c r="H150" s="259" t="s">
        <v>239</v>
      </c>
      <c r="I150" s="259">
        <f t="shared" si="26"/>
        <v>126</v>
      </c>
      <c r="J150" s="259" t="b">
        <f t="shared" si="27"/>
        <v>0</v>
      </c>
    </row>
    <row r="151" spans="1:10" x14ac:dyDescent="0.4">
      <c r="A151" s="262"/>
      <c r="B151"/>
      <c r="C151"/>
      <c r="D151" s="260"/>
      <c r="E151" s="263">
        <f t="shared" ca="1" si="23"/>
        <v>46300.644814814812</v>
      </c>
      <c r="F151" s="264">
        <f t="shared" si="24"/>
        <v>1</v>
      </c>
      <c r="G151" s="264">
        <f t="shared" si="25"/>
        <v>0</v>
      </c>
      <c r="H151" s="259" t="s">
        <v>239</v>
      </c>
      <c r="I151" s="259">
        <f t="shared" si="26"/>
        <v>126</v>
      </c>
      <c r="J151" s="259" t="b">
        <f t="shared" si="27"/>
        <v>0</v>
      </c>
    </row>
    <row r="152" spans="1:10" x14ac:dyDescent="0.4">
      <c r="A152" s="262"/>
      <c r="B152"/>
      <c r="C152"/>
      <c r="D152" s="260"/>
      <c r="E152" s="263">
        <f t="shared" ca="1" si="23"/>
        <v>46300.644814814812</v>
      </c>
      <c r="F152" s="264">
        <f t="shared" si="24"/>
        <v>1</v>
      </c>
      <c r="G152" s="264">
        <f t="shared" si="25"/>
        <v>0</v>
      </c>
      <c r="H152" s="259" t="s">
        <v>239</v>
      </c>
      <c r="I152" s="259">
        <f t="shared" si="26"/>
        <v>126</v>
      </c>
      <c r="J152" s="259" t="b">
        <f t="shared" si="27"/>
        <v>0</v>
      </c>
    </row>
    <row r="153" spans="1:10" x14ac:dyDescent="0.4">
      <c r="A153" s="262"/>
      <c r="B153"/>
      <c r="C153"/>
      <c r="D153" s="260"/>
      <c r="E153" s="263">
        <f t="shared" ca="1" si="23"/>
        <v>46300.644814814812</v>
      </c>
      <c r="F153" s="264">
        <f t="shared" si="24"/>
        <v>1</v>
      </c>
      <c r="G153" s="264">
        <f t="shared" si="25"/>
        <v>0</v>
      </c>
      <c r="H153" s="259" t="s">
        <v>236</v>
      </c>
      <c r="I153" s="259">
        <f t="shared" si="26"/>
        <v>126</v>
      </c>
      <c r="J153" s="259" t="b">
        <f t="shared" si="27"/>
        <v>0</v>
      </c>
    </row>
    <row r="154" spans="1:10" x14ac:dyDescent="0.4">
      <c r="A154" s="262"/>
      <c r="B154"/>
      <c r="C154"/>
      <c r="D154" s="260"/>
      <c r="E154" s="263">
        <f t="shared" ca="1" si="23"/>
        <v>46300.644814814812</v>
      </c>
      <c r="F154" s="264">
        <f t="shared" si="24"/>
        <v>1</v>
      </c>
      <c r="G154" s="264">
        <f t="shared" si="25"/>
        <v>0</v>
      </c>
      <c r="H154" s="259" t="s">
        <v>239</v>
      </c>
      <c r="I154" s="259">
        <f t="shared" si="26"/>
        <v>126</v>
      </c>
      <c r="J154" s="259" t="b">
        <f t="shared" si="27"/>
        <v>0</v>
      </c>
    </row>
    <row r="155" spans="1:10" x14ac:dyDescent="0.4">
      <c r="A155" s="262"/>
      <c r="B155"/>
      <c r="C155"/>
      <c r="D155" s="260"/>
      <c r="E155" s="263">
        <f t="shared" ca="1" si="23"/>
        <v>46300.644814814812</v>
      </c>
      <c r="F155" s="264">
        <f t="shared" si="24"/>
        <v>1</v>
      </c>
      <c r="G155" s="264">
        <f t="shared" si="25"/>
        <v>0</v>
      </c>
      <c r="H155" s="259" t="s">
        <v>236</v>
      </c>
      <c r="I155" s="259">
        <f t="shared" si="26"/>
        <v>126</v>
      </c>
      <c r="J155" s="259" t="b">
        <f t="shared" si="27"/>
        <v>0</v>
      </c>
    </row>
    <row r="156" spans="1:10" x14ac:dyDescent="0.4">
      <c r="A156" s="262"/>
      <c r="B156"/>
      <c r="C156"/>
      <c r="D156" s="260"/>
      <c r="E156" s="263">
        <f t="shared" ca="1" si="23"/>
        <v>46300.644814814812</v>
      </c>
      <c r="F156" s="264">
        <f t="shared" si="24"/>
        <v>1</v>
      </c>
      <c r="G156" s="264">
        <f t="shared" si="25"/>
        <v>0</v>
      </c>
      <c r="H156" s="259" t="s">
        <v>236</v>
      </c>
      <c r="I156" s="259">
        <f t="shared" si="26"/>
        <v>126</v>
      </c>
      <c r="J156" s="259" t="b">
        <f t="shared" si="27"/>
        <v>0</v>
      </c>
    </row>
    <row r="157" spans="1:10" x14ac:dyDescent="0.4">
      <c r="A157" s="262"/>
      <c r="B157"/>
      <c r="C157"/>
      <c r="D157" s="260"/>
      <c r="E157" s="263">
        <f t="shared" ca="1" si="23"/>
        <v>46300.644814814812</v>
      </c>
      <c r="F157" s="264">
        <f t="shared" si="24"/>
        <v>1</v>
      </c>
      <c r="G157" s="264">
        <f t="shared" si="25"/>
        <v>0</v>
      </c>
      <c r="H157" s="259" t="s">
        <v>239</v>
      </c>
      <c r="I157" s="259">
        <f t="shared" si="26"/>
        <v>126</v>
      </c>
      <c r="J157" s="259" t="b">
        <f t="shared" si="27"/>
        <v>0</v>
      </c>
    </row>
    <row r="158" spans="1:10" x14ac:dyDescent="0.4">
      <c r="A158" s="262"/>
      <c r="B158"/>
      <c r="C158"/>
      <c r="D158" s="260"/>
      <c r="E158" s="263">
        <f t="shared" ca="1" si="23"/>
        <v>46300.644814814812</v>
      </c>
      <c r="F158" s="264">
        <f t="shared" si="24"/>
        <v>1</v>
      </c>
      <c r="G158" s="264">
        <f t="shared" si="25"/>
        <v>0</v>
      </c>
      <c r="H158" s="259" t="s">
        <v>236</v>
      </c>
      <c r="I158" s="259">
        <f t="shared" si="26"/>
        <v>126</v>
      </c>
      <c r="J158" s="259" t="b">
        <f t="shared" si="27"/>
        <v>0</v>
      </c>
    </row>
    <row r="159" spans="1:10" x14ac:dyDescent="0.4">
      <c r="A159" s="262"/>
      <c r="B159"/>
      <c r="C159"/>
      <c r="D159" s="260"/>
      <c r="E159" s="263">
        <f t="shared" ca="1" si="23"/>
        <v>46300.644814814812</v>
      </c>
      <c r="F159" s="264">
        <f t="shared" si="24"/>
        <v>1</v>
      </c>
      <c r="G159" s="264">
        <f t="shared" si="25"/>
        <v>0</v>
      </c>
      <c r="H159" s="259" t="s">
        <v>236</v>
      </c>
      <c r="I159" s="259">
        <f t="shared" si="26"/>
        <v>126</v>
      </c>
      <c r="J159" s="259" t="b">
        <f t="shared" si="27"/>
        <v>0</v>
      </c>
    </row>
    <row r="160" spans="1:10" x14ac:dyDescent="0.4">
      <c r="A160" s="262"/>
      <c r="B160"/>
      <c r="C160"/>
      <c r="D160" s="260"/>
      <c r="E160" s="263">
        <f t="shared" ca="1" si="23"/>
        <v>46300.644814814812</v>
      </c>
      <c r="F160" s="264">
        <f t="shared" si="24"/>
        <v>1</v>
      </c>
      <c r="G160" s="264">
        <f t="shared" si="25"/>
        <v>0</v>
      </c>
      <c r="H160" s="259" t="s">
        <v>239</v>
      </c>
      <c r="I160" s="259">
        <f t="shared" si="26"/>
        <v>126</v>
      </c>
      <c r="J160" s="259" t="b">
        <f t="shared" si="27"/>
        <v>0</v>
      </c>
    </row>
    <row r="161" spans="1:10" x14ac:dyDescent="0.4">
      <c r="A161" s="262"/>
      <c r="B161"/>
      <c r="C161"/>
      <c r="D161" s="260"/>
      <c r="E161" s="263">
        <f t="shared" ca="1" si="23"/>
        <v>46300.644814814812</v>
      </c>
      <c r="F161" s="264">
        <f t="shared" si="24"/>
        <v>1</v>
      </c>
      <c r="G161" s="264">
        <f t="shared" si="25"/>
        <v>0</v>
      </c>
      <c r="H161" s="259" t="s">
        <v>236</v>
      </c>
      <c r="I161" s="259">
        <f t="shared" si="26"/>
        <v>126</v>
      </c>
      <c r="J161" s="259" t="b">
        <f t="shared" si="27"/>
        <v>0</v>
      </c>
    </row>
    <row r="162" spans="1:10" x14ac:dyDescent="0.4">
      <c r="A162" s="262"/>
      <c r="B162"/>
      <c r="C162"/>
      <c r="D162" s="260"/>
      <c r="E162" s="263">
        <f t="shared" ca="1" si="23"/>
        <v>46300.644814814812</v>
      </c>
      <c r="F162" s="264">
        <f t="shared" si="24"/>
        <v>1</v>
      </c>
      <c r="G162" s="264">
        <f t="shared" si="25"/>
        <v>0</v>
      </c>
      <c r="H162" s="259" t="s">
        <v>239</v>
      </c>
      <c r="I162" s="259">
        <f t="shared" si="26"/>
        <v>126</v>
      </c>
      <c r="J162" s="259" t="b">
        <f t="shared" si="27"/>
        <v>0</v>
      </c>
    </row>
    <row r="163" spans="1:10" x14ac:dyDescent="0.4">
      <c r="A163" s="262" t="str">
        <f t="shared" ref="A163" si="28">B163&amp; " " &amp;C163</f>
        <v>aaaa bbbb</v>
      </c>
      <c r="B163" s="3" t="s">
        <v>426</v>
      </c>
      <c r="C163" s="3" t="s">
        <v>427</v>
      </c>
      <c r="D163" s="260">
        <v>33411</v>
      </c>
      <c r="E163" s="263">
        <f t="shared" ref="E163" ca="1" si="29">NOW()-D163</f>
        <v>12889.644814814812</v>
      </c>
      <c r="F163" s="266">
        <f t="shared" ref="F163" si="30">MONTH(D163)</f>
        <v>6</v>
      </c>
      <c r="G163" s="266">
        <f t="shared" ref="G163" si="31">DAY(D163)</f>
        <v>22</v>
      </c>
      <c r="H163" s="12"/>
      <c r="I163" s="259">
        <f t="shared" ref="I163" si="32">DATEDIF(D163,I$1,"Y")</f>
        <v>34</v>
      </c>
      <c r="J163" s="259" t="str">
        <f t="shared" ref="J163" si="33">IF(I163&lt;35,"0-34",IF(I163&lt;40,"35-39",IF(I163&lt;45,"40-44",IF(I163&lt;50,"45-49",IF(I163&lt;55,"50-54",IF(I163&lt;60,"55-59",IF(I163&lt;65,"60-64",IF(I163&lt;70,"65-69",IF(I163&lt;75,"70-74",IF(I163&lt;80,"75-79"))))))))))</f>
        <v>0-34</v>
      </c>
    </row>
  </sheetData>
  <sheetProtection selectLockedCells="1" selectUnlockedCells="1"/>
  <autoFilter ref="A1:G149" xr:uid="{00000000-0009-0000-0000-000013000000}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197A8-EB36-40B8-BD8B-5211327D3D4C}">
  <dimension ref="A1:H34"/>
  <sheetViews>
    <sheetView workbookViewId="0">
      <selection activeCell="A18" sqref="A18"/>
    </sheetView>
  </sheetViews>
  <sheetFormatPr defaultRowHeight="14.35" x14ac:dyDescent="0.5"/>
  <cols>
    <col min="1" max="2" width="13.8203125" style="361" bestFit="1" customWidth="1"/>
    <col min="3" max="3" width="15.5859375" style="361" bestFit="1" customWidth="1"/>
    <col min="4" max="4" width="19.8203125" style="361" bestFit="1" customWidth="1"/>
    <col min="5" max="8" width="4.46875" style="361" bestFit="1" customWidth="1"/>
    <col min="9" max="16384" width="8.9375" style="361"/>
  </cols>
  <sheetData>
    <row r="1" spans="1:8" s="485" customFormat="1" x14ac:dyDescent="0.5">
      <c r="A1" s="485" t="s">
        <v>488</v>
      </c>
      <c r="B1" s="485" t="s">
        <v>489</v>
      </c>
      <c r="C1" s="485" t="s">
        <v>490</v>
      </c>
      <c r="D1" s="485" t="s">
        <v>491</v>
      </c>
      <c r="E1" s="485" t="s">
        <v>492</v>
      </c>
      <c r="F1" s="485" t="s">
        <v>493</v>
      </c>
      <c r="G1" s="485" t="s">
        <v>494</v>
      </c>
      <c r="H1" s="485" t="s">
        <v>495</v>
      </c>
    </row>
    <row r="2" spans="1:8" x14ac:dyDescent="0.5">
      <c r="A2" s="182" t="s">
        <v>118</v>
      </c>
      <c r="B2" s="182" t="s">
        <v>17</v>
      </c>
      <c r="C2" s="161" t="s">
        <v>110</v>
      </c>
      <c r="D2" s="182" t="s">
        <v>179</v>
      </c>
      <c r="E2" s="161"/>
      <c r="F2" s="161"/>
    </row>
    <row r="3" spans="1:8" x14ac:dyDescent="0.5">
      <c r="A3" s="182" t="s">
        <v>117</v>
      </c>
      <c r="B3" s="484" t="s">
        <v>134</v>
      </c>
      <c r="C3" s="361" t="s">
        <v>414</v>
      </c>
      <c r="D3" s="183" t="s">
        <v>98</v>
      </c>
      <c r="E3" s="161"/>
      <c r="F3" s="161"/>
      <c r="G3" s="182"/>
      <c r="H3" s="182"/>
    </row>
    <row r="4" spans="1:8" x14ac:dyDescent="0.5">
      <c r="A4" s="484" t="s">
        <v>95</v>
      </c>
      <c r="B4" s="484" t="s">
        <v>95</v>
      </c>
      <c r="C4" s="105" t="s">
        <v>26</v>
      </c>
      <c r="D4" s="161" t="s">
        <v>63</v>
      </c>
      <c r="E4" s="105"/>
      <c r="F4" s="105"/>
      <c r="H4" s="161"/>
    </row>
    <row r="5" spans="1:8" x14ac:dyDescent="0.5">
      <c r="A5" s="484" t="s">
        <v>134</v>
      </c>
      <c r="B5" s="361" t="s">
        <v>98</v>
      </c>
      <c r="C5" s="484" t="s">
        <v>52</v>
      </c>
      <c r="D5" s="161" t="s">
        <v>33</v>
      </c>
      <c r="E5" s="105"/>
      <c r="F5" s="105"/>
      <c r="G5" s="105"/>
      <c r="H5" s="161"/>
    </row>
    <row r="6" spans="1:8" x14ac:dyDescent="0.5">
      <c r="A6" s="484" t="s">
        <v>483</v>
      </c>
      <c r="B6" s="484" t="s">
        <v>483</v>
      </c>
      <c r="C6" s="161" t="s">
        <v>11</v>
      </c>
      <c r="D6" s="182" t="s">
        <v>11</v>
      </c>
      <c r="E6" s="105"/>
      <c r="F6" s="105"/>
      <c r="G6" s="161"/>
      <c r="H6" s="161"/>
    </row>
    <row r="7" spans="1:8" x14ac:dyDescent="0.5">
      <c r="A7" s="484" t="s">
        <v>161</v>
      </c>
      <c r="B7" s="484" t="s">
        <v>161</v>
      </c>
      <c r="C7" s="105" t="s">
        <v>122</v>
      </c>
      <c r="D7" s="161" t="s">
        <v>487</v>
      </c>
      <c r="E7" s="105"/>
      <c r="F7" s="105"/>
      <c r="G7" s="161"/>
      <c r="H7" s="161"/>
    </row>
    <row r="8" spans="1:8" x14ac:dyDescent="0.5">
      <c r="A8" s="484" t="s">
        <v>52</v>
      </c>
      <c r="B8" s="484" t="s">
        <v>52</v>
      </c>
      <c r="C8" s="105" t="s">
        <v>24</v>
      </c>
      <c r="D8" s="182" t="s">
        <v>546</v>
      </c>
      <c r="E8" s="105"/>
      <c r="F8" s="105"/>
      <c r="G8" s="161"/>
      <c r="H8" s="105"/>
    </row>
    <row r="9" spans="1:8" x14ac:dyDescent="0.5">
      <c r="A9" s="484" t="s">
        <v>534</v>
      </c>
      <c r="B9" s="484" t="s">
        <v>534</v>
      </c>
      <c r="C9" s="105" t="s">
        <v>21</v>
      </c>
      <c r="D9" s="105"/>
      <c r="E9" s="105"/>
      <c r="F9" s="161"/>
      <c r="G9" s="161"/>
      <c r="H9" s="105"/>
    </row>
    <row r="10" spans="1:8" x14ac:dyDescent="0.5">
      <c r="A10" s="484" t="s">
        <v>535</v>
      </c>
      <c r="B10" s="484" t="s">
        <v>535</v>
      </c>
      <c r="C10" s="105" t="s">
        <v>134</v>
      </c>
      <c r="D10" s="105"/>
      <c r="E10" s="161"/>
      <c r="G10" s="105"/>
      <c r="H10" s="161"/>
    </row>
    <row r="11" spans="1:8" x14ac:dyDescent="0.5">
      <c r="A11" s="484" t="s">
        <v>63</v>
      </c>
      <c r="B11" s="484" t="s">
        <v>33</v>
      </c>
      <c r="C11" s="484" t="s">
        <v>534</v>
      </c>
      <c r="D11" s="105"/>
      <c r="G11" s="105"/>
      <c r="H11" s="161"/>
    </row>
    <row r="12" spans="1:8" x14ac:dyDescent="0.5">
      <c r="A12" s="484" t="s">
        <v>536</v>
      </c>
      <c r="B12" s="484" t="s">
        <v>536</v>
      </c>
      <c r="C12" s="161" t="s">
        <v>30</v>
      </c>
      <c r="D12" s="105"/>
      <c r="G12" s="105"/>
      <c r="H12" s="161"/>
    </row>
    <row r="13" spans="1:8" x14ac:dyDescent="0.5">
      <c r="A13" s="484" t="s">
        <v>26</v>
      </c>
      <c r="B13" s="484" t="s">
        <v>26</v>
      </c>
      <c r="C13" s="161" t="s">
        <v>68</v>
      </c>
      <c r="D13" s="105"/>
      <c r="G13" s="161"/>
      <c r="H13" s="161"/>
    </row>
    <row r="14" spans="1:8" x14ac:dyDescent="0.5">
      <c r="A14" s="161" t="s">
        <v>162</v>
      </c>
      <c r="B14" s="183" t="s">
        <v>117</v>
      </c>
      <c r="C14" s="161" t="s">
        <v>487</v>
      </c>
      <c r="D14" s="105"/>
      <c r="G14" s="161"/>
      <c r="H14" s="161"/>
    </row>
    <row r="15" spans="1:8" x14ac:dyDescent="0.5">
      <c r="B15" s="183" t="s">
        <v>14</v>
      </c>
      <c r="C15" s="161" t="s">
        <v>162</v>
      </c>
      <c r="D15" s="161"/>
      <c r="G15" s="161"/>
      <c r="H15" s="161"/>
    </row>
    <row r="16" spans="1:8" x14ac:dyDescent="0.5">
      <c r="B16" s="183" t="s">
        <v>68</v>
      </c>
      <c r="D16" s="161"/>
      <c r="G16" s="182"/>
    </row>
    <row r="17" spans="1:2" x14ac:dyDescent="0.5">
      <c r="B17" s="183"/>
    </row>
    <row r="22" spans="1:2" x14ac:dyDescent="0.5">
      <c r="A22" s="183"/>
    </row>
    <row r="23" spans="1:2" x14ac:dyDescent="0.5">
      <c r="A23" s="182"/>
    </row>
    <row r="34" spans="1:1" x14ac:dyDescent="0.5">
      <c r="A34" s="183"/>
    </row>
  </sheetData>
  <sortState xmlns:xlrd2="http://schemas.microsoft.com/office/spreadsheetml/2017/richdata2" ref="A19:B45">
    <sortCondition descending="1" ref="B19:B45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132"/>
  <sheetViews>
    <sheetView showGridLines="0" topLeftCell="A13" workbookViewId="0">
      <selection activeCell="I22" sqref="I22"/>
    </sheetView>
  </sheetViews>
  <sheetFormatPr defaultRowHeight="12.7" x14ac:dyDescent="0.4"/>
  <cols>
    <col min="1" max="1" width="4.5859375" bestFit="1" customWidth="1"/>
    <col min="2" max="2" width="18.5859375" bestFit="1" customWidth="1"/>
    <col min="3" max="3" width="6.87890625" bestFit="1" customWidth="1"/>
    <col min="4" max="4" width="7.41015625" bestFit="1" customWidth="1"/>
    <col min="5" max="5" width="5.8203125" bestFit="1" customWidth="1"/>
    <col min="6" max="8" width="3.9375" bestFit="1" customWidth="1"/>
    <col min="9" max="9" width="9.1171875" bestFit="1" customWidth="1"/>
    <col min="10" max="13" width="5.1171875" bestFit="1" customWidth="1"/>
    <col min="14" max="14" width="2.8203125" bestFit="1" customWidth="1"/>
    <col min="15" max="15" width="3.9375" bestFit="1" customWidth="1"/>
    <col min="16" max="16" width="4.3515625" bestFit="1" customWidth="1"/>
    <col min="17" max="17" width="4.17578125" bestFit="1" customWidth="1"/>
    <col min="18" max="18" width="2.8203125" customWidth="1"/>
  </cols>
  <sheetData>
    <row r="1" spans="1:19" ht="13" thickBot="1" x14ac:dyDescent="0.45">
      <c r="A1" s="27" t="s">
        <v>9</v>
      </c>
      <c r="B1" s="27" t="s">
        <v>8</v>
      </c>
      <c r="C1" s="18" t="s">
        <v>2</v>
      </c>
      <c r="D1" s="18" t="s">
        <v>3</v>
      </c>
      <c r="E1" s="19" t="s">
        <v>126</v>
      </c>
      <c r="F1" s="18">
        <v>1</v>
      </c>
      <c r="G1" s="18">
        <v>2</v>
      </c>
      <c r="H1" s="18">
        <v>3</v>
      </c>
      <c r="I1" s="28">
        <v>43502</v>
      </c>
      <c r="J1" s="18">
        <v>5</v>
      </c>
      <c r="K1" s="18">
        <v>6</v>
      </c>
      <c r="L1" s="18">
        <v>7</v>
      </c>
      <c r="M1" s="18">
        <v>8</v>
      </c>
      <c r="N1" s="18">
        <v>9</v>
      </c>
      <c r="O1" s="18">
        <v>10</v>
      </c>
      <c r="P1" s="49" t="s">
        <v>147</v>
      </c>
      <c r="Q1" s="49" t="s">
        <v>148</v>
      </c>
    </row>
    <row r="2" spans="1:19" x14ac:dyDescent="0.4">
      <c r="A2" s="29">
        <v>1</v>
      </c>
      <c r="B2" s="29" t="s">
        <v>57</v>
      </c>
      <c r="C2" s="14">
        <f t="shared" ref="C2:C33" si="0">COUNTIF(F2:O2,"&gt;0")</f>
        <v>2</v>
      </c>
      <c r="D2" s="14">
        <f>SUM(LARGE(F2:O2,{1,2,3,4,5,6}))</f>
        <v>200</v>
      </c>
      <c r="E2" s="16">
        <f t="shared" ref="E2:E33" si="1">SUM(F2:O2)/C2</f>
        <v>100</v>
      </c>
      <c r="F2" s="30">
        <v>100</v>
      </c>
      <c r="G2" s="30">
        <v>100</v>
      </c>
      <c r="H2" s="30">
        <v>0</v>
      </c>
      <c r="I2" s="31">
        <v>0</v>
      </c>
      <c r="J2" s="30">
        <v>0</v>
      </c>
      <c r="K2" s="30">
        <v>0</v>
      </c>
      <c r="L2" s="30">
        <v>0</v>
      </c>
      <c r="M2" s="30">
        <v>0</v>
      </c>
      <c r="N2" s="30">
        <v>0</v>
      </c>
      <c r="O2" s="30">
        <v>0</v>
      </c>
      <c r="P2" s="50">
        <v>100</v>
      </c>
      <c r="Q2" s="51"/>
      <c r="S2" s="3"/>
    </row>
    <row r="3" spans="1:19" x14ac:dyDescent="0.4">
      <c r="A3" s="29">
        <v>2</v>
      </c>
      <c r="B3" s="29" t="s">
        <v>77</v>
      </c>
      <c r="C3" s="15">
        <f t="shared" si="0"/>
        <v>1</v>
      </c>
      <c r="D3" s="15">
        <f>SUM(LARGE(F3:O3,{1,2,3,4,5,6}))</f>
        <v>100</v>
      </c>
      <c r="E3" s="17">
        <f t="shared" si="1"/>
        <v>100</v>
      </c>
      <c r="F3" s="30">
        <v>0</v>
      </c>
      <c r="G3" s="30">
        <v>0</v>
      </c>
      <c r="H3" s="30">
        <v>0</v>
      </c>
      <c r="I3" s="31">
        <v>0</v>
      </c>
      <c r="J3" s="30">
        <v>0</v>
      </c>
      <c r="K3" s="30">
        <v>100</v>
      </c>
      <c r="L3" s="30">
        <v>0</v>
      </c>
      <c r="M3" s="30">
        <v>0</v>
      </c>
      <c r="N3" s="30">
        <v>0</v>
      </c>
      <c r="O3" s="30">
        <v>0</v>
      </c>
      <c r="P3" s="51"/>
      <c r="Q3" s="51"/>
      <c r="S3" s="3"/>
    </row>
    <row r="4" spans="1:19" x14ac:dyDescent="0.4">
      <c r="A4" s="29">
        <v>3</v>
      </c>
      <c r="B4" s="29" t="s">
        <v>105</v>
      </c>
      <c r="C4" s="15">
        <f t="shared" si="0"/>
        <v>1</v>
      </c>
      <c r="D4" s="15">
        <f>SUM(LARGE(F4:O4,{1,2,3,4,5,6}))</f>
        <v>100</v>
      </c>
      <c r="E4" s="17">
        <f t="shared" si="1"/>
        <v>100</v>
      </c>
      <c r="F4" s="30">
        <v>0</v>
      </c>
      <c r="G4" s="30">
        <v>0</v>
      </c>
      <c r="H4" s="30">
        <v>100</v>
      </c>
      <c r="I4" s="31">
        <v>0</v>
      </c>
      <c r="J4" s="30"/>
      <c r="K4" s="30"/>
      <c r="L4" s="30">
        <v>0</v>
      </c>
      <c r="M4" s="30">
        <v>0</v>
      </c>
      <c r="N4" s="30">
        <v>0</v>
      </c>
      <c r="O4" s="30">
        <v>0</v>
      </c>
      <c r="P4" s="50">
        <v>100</v>
      </c>
      <c r="Q4" s="50">
        <v>97</v>
      </c>
      <c r="S4" s="3"/>
    </row>
    <row r="5" spans="1:19" x14ac:dyDescent="0.4">
      <c r="A5" s="29">
        <v>4</v>
      </c>
      <c r="B5" s="29" t="s">
        <v>54</v>
      </c>
      <c r="C5" s="15">
        <f t="shared" si="0"/>
        <v>5</v>
      </c>
      <c r="D5" s="15">
        <f>SUM(LARGE(F5:O5,{1,2,3,4,5,6}))</f>
        <v>497</v>
      </c>
      <c r="E5" s="17">
        <f t="shared" si="1"/>
        <v>99.4</v>
      </c>
      <c r="F5" s="30">
        <v>99</v>
      </c>
      <c r="G5" s="30">
        <v>0</v>
      </c>
      <c r="H5" s="30">
        <v>99</v>
      </c>
      <c r="I5" s="31">
        <v>100</v>
      </c>
      <c r="J5" s="30">
        <v>99</v>
      </c>
      <c r="K5" s="30"/>
      <c r="L5" s="30"/>
      <c r="M5" s="30">
        <v>100</v>
      </c>
      <c r="N5" s="30">
        <v>0</v>
      </c>
      <c r="O5" s="30">
        <v>0</v>
      </c>
      <c r="P5" s="50">
        <v>100</v>
      </c>
      <c r="Q5" s="50">
        <v>99</v>
      </c>
      <c r="S5" s="3"/>
    </row>
    <row r="6" spans="1:19" x14ac:dyDescent="0.4">
      <c r="A6" s="29">
        <v>5</v>
      </c>
      <c r="B6" s="29" t="s">
        <v>127</v>
      </c>
      <c r="C6" s="15">
        <f t="shared" si="0"/>
        <v>1</v>
      </c>
      <c r="D6" s="15">
        <f>SUM(LARGE(F6:O6,{1,2,3,4,5,6}))</f>
        <v>99</v>
      </c>
      <c r="E6" s="17">
        <f t="shared" si="1"/>
        <v>99</v>
      </c>
      <c r="F6" s="30">
        <v>0</v>
      </c>
      <c r="G6" s="30">
        <v>0</v>
      </c>
      <c r="H6" s="30">
        <v>0</v>
      </c>
      <c r="I6" s="31">
        <v>99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51"/>
      <c r="Q6" s="51"/>
      <c r="S6" s="3"/>
    </row>
    <row r="7" spans="1:19" x14ac:dyDescent="0.4">
      <c r="A7" s="29">
        <v>6</v>
      </c>
      <c r="B7" s="29" t="s">
        <v>38</v>
      </c>
      <c r="C7" s="15">
        <f t="shared" si="0"/>
        <v>1</v>
      </c>
      <c r="D7" s="15">
        <f>SUM(LARGE(F7:O7,{1,2,3,4,5,6}))</f>
        <v>99</v>
      </c>
      <c r="E7" s="17">
        <f t="shared" si="1"/>
        <v>99</v>
      </c>
      <c r="F7" s="30">
        <v>0</v>
      </c>
      <c r="G7" s="30"/>
      <c r="H7" s="30"/>
      <c r="I7" s="31">
        <v>0</v>
      </c>
      <c r="J7" s="30">
        <v>0</v>
      </c>
      <c r="K7" s="30">
        <v>0</v>
      </c>
      <c r="L7" s="30">
        <v>0</v>
      </c>
      <c r="M7" s="30">
        <v>99</v>
      </c>
      <c r="N7" s="30">
        <v>0</v>
      </c>
      <c r="O7" s="30">
        <v>0</v>
      </c>
      <c r="P7" s="50">
        <v>99</v>
      </c>
      <c r="Q7" s="50">
        <v>96</v>
      </c>
      <c r="S7" s="3"/>
    </row>
    <row r="8" spans="1:19" x14ac:dyDescent="0.4">
      <c r="A8" s="29">
        <v>7</v>
      </c>
      <c r="B8" s="29" t="s">
        <v>80</v>
      </c>
      <c r="C8" s="15">
        <f t="shared" si="0"/>
        <v>7</v>
      </c>
      <c r="D8" s="15">
        <f>SUM(LARGE(F8:O8,{1,2,3,4,5,6}))</f>
        <v>587</v>
      </c>
      <c r="E8" s="17">
        <f t="shared" si="1"/>
        <v>97.714285714285708</v>
      </c>
      <c r="F8" s="30">
        <v>97</v>
      </c>
      <c r="G8" s="30">
        <v>97</v>
      </c>
      <c r="H8" s="30">
        <v>98</v>
      </c>
      <c r="I8" s="31">
        <v>98</v>
      </c>
      <c r="J8" s="30">
        <v>97</v>
      </c>
      <c r="K8" s="30">
        <v>0</v>
      </c>
      <c r="L8" s="30">
        <v>97</v>
      </c>
      <c r="M8" s="30"/>
      <c r="N8" s="30"/>
      <c r="O8" s="30">
        <v>100</v>
      </c>
      <c r="P8" s="50">
        <v>100</v>
      </c>
      <c r="Q8" s="50">
        <v>96</v>
      </c>
      <c r="S8" s="3"/>
    </row>
    <row r="9" spans="1:19" x14ac:dyDescent="0.4">
      <c r="A9" s="29">
        <v>8</v>
      </c>
      <c r="B9" s="29" t="s">
        <v>17</v>
      </c>
      <c r="C9" s="15">
        <f t="shared" si="0"/>
        <v>7</v>
      </c>
      <c r="D9" s="15">
        <f>SUM(LARGE(F9:O9,{1,2,3,4,5,6}))</f>
        <v>588</v>
      </c>
      <c r="E9" s="17">
        <f t="shared" si="1"/>
        <v>97.571428571428569</v>
      </c>
      <c r="F9" s="30">
        <v>98</v>
      </c>
      <c r="G9" s="30">
        <v>96</v>
      </c>
      <c r="H9" s="30">
        <v>95</v>
      </c>
      <c r="I9" s="31"/>
      <c r="J9" s="30">
        <v>98</v>
      </c>
      <c r="K9" s="30">
        <v>0</v>
      </c>
      <c r="L9" s="30">
        <v>99</v>
      </c>
      <c r="M9" s="30">
        <v>98</v>
      </c>
      <c r="N9" s="30">
        <v>99</v>
      </c>
      <c r="O9" s="30"/>
      <c r="P9" s="50">
        <v>99</v>
      </c>
      <c r="Q9" s="50">
        <v>90</v>
      </c>
    </row>
    <row r="10" spans="1:19" x14ac:dyDescent="0.4">
      <c r="A10" s="29">
        <v>9</v>
      </c>
      <c r="B10" s="29" t="s">
        <v>58</v>
      </c>
      <c r="C10" s="15">
        <f t="shared" si="0"/>
        <v>4</v>
      </c>
      <c r="D10" s="15">
        <f>SUM(LARGE(F10:O10,{1,2,3,4,5,6}))</f>
        <v>390</v>
      </c>
      <c r="E10" s="17">
        <f t="shared" si="1"/>
        <v>97.5</v>
      </c>
      <c r="F10" s="30">
        <v>0</v>
      </c>
      <c r="G10" s="30">
        <v>98</v>
      </c>
      <c r="H10" s="30">
        <v>97</v>
      </c>
      <c r="I10" s="31">
        <v>0</v>
      </c>
      <c r="J10" s="30"/>
      <c r="K10" s="30"/>
      <c r="L10" s="30">
        <v>98</v>
      </c>
      <c r="M10" s="30">
        <v>97</v>
      </c>
      <c r="N10" s="30">
        <v>0</v>
      </c>
      <c r="O10" s="30">
        <v>0</v>
      </c>
      <c r="P10" s="50">
        <v>98</v>
      </c>
      <c r="Q10" s="50">
        <v>96</v>
      </c>
      <c r="S10" s="3"/>
    </row>
    <row r="11" spans="1:19" x14ac:dyDescent="0.4">
      <c r="A11" s="29">
        <v>10</v>
      </c>
      <c r="B11" s="29" t="s">
        <v>128</v>
      </c>
      <c r="C11" s="15">
        <f t="shared" si="0"/>
        <v>1</v>
      </c>
      <c r="D11" s="15">
        <f>SUM(LARGE(F11:O11,{1,2,3,4,5,6}))</f>
        <v>97</v>
      </c>
      <c r="E11" s="17">
        <f t="shared" si="1"/>
        <v>97</v>
      </c>
      <c r="F11" s="30">
        <v>0</v>
      </c>
      <c r="G11" s="30">
        <v>0</v>
      </c>
      <c r="H11" s="30">
        <v>0</v>
      </c>
      <c r="I11" s="31">
        <v>97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51"/>
      <c r="Q11" s="51"/>
      <c r="S11" s="3"/>
    </row>
    <row r="12" spans="1:19" x14ac:dyDescent="0.4">
      <c r="A12" s="29">
        <v>11</v>
      </c>
      <c r="B12" s="29" t="s">
        <v>44</v>
      </c>
      <c r="C12" s="15">
        <f t="shared" si="0"/>
        <v>3</v>
      </c>
      <c r="D12" s="15">
        <f>SUM(LARGE(F12:O12,{1,2,3,4,5,6}))</f>
        <v>286</v>
      </c>
      <c r="E12" s="17">
        <f t="shared" si="1"/>
        <v>95.333333333333329</v>
      </c>
      <c r="F12" s="30">
        <v>95</v>
      </c>
      <c r="G12" s="30">
        <v>0</v>
      </c>
      <c r="H12" s="30">
        <v>0</v>
      </c>
      <c r="I12" s="31">
        <v>0</v>
      </c>
      <c r="J12" s="30">
        <v>95</v>
      </c>
      <c r="K12" s="30">
        <v>96</v>
      </c>
      <c r="L12" s="30">
        <v>0</v>
      </c>
      <c r="M12" s="30">
        <v>0</v>
      </c>
      <c r="N12" s="30">
        <v>0</v>
      </c>
      <c r="O12" s="30">
        <v>0</v>
      </c>
      <c r="P12" s="51"/>
      <c r="Q12" s="51"/>
      <c r="S12" s="3"/>
    </row>
    <row r="13" spans="1:19" x14ac:dyDescent="0.4">
      <c r="A13" s="29">
        <v>12</v>
      </c>
      <c r="B13" s="29" t="s">
        <v>129</v>
      </c>
      <c r="C13" s="15">
        <f t="shared" si="0"/>
        <v>1</v>
      </c>
      <c r="D13" s="15">
        <f>SUM(LARGE(F13:O13,{1,2,3,4,5,6}))</f>
        <v>95</v>
      </c>
      <c r="E13" s="17">
        <f t="shared" si="1"/>
        <v>95</v>
      </c>
      <c r="F13" s="30">
        <v>0</v>
      </c>
      <c r="G13" s="30">
        <v>0</v>
      </c>
      <c r="H13" s="30">
        <v>0</v>
      </c>
      <c r="I13" s="31">
        <v>95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51"/>
      <c r="Q13" s="51"/>
    </row>
    <row r="14" spans="1:19" x14ac:dyDescent="0.4">
      <c r="A14" s="29">
        <v>13</v>
      </c>
      <c r="B14" s="29" t="s">
        <v>29</v>
      </c>
      <c r="C14" s="15">
        <f t="shared" si="0"/>
        <v>4</v>
      </c>
      <c r="D14" s="15">
        <f>SUM(LARGE(F14:O14,{1,2,3,4,5,6}))</f>
        <v>379</v>
      </c>
      <c r="E14" s="17">
        <f t="shared" si="1"/>
        <v>94.75</v>
      </c>
      <c r="F14" s="30">
        <v>96</v>
      </c>
      <c r="G14" s="30">
        <v>0</v>
      </c>
      <c r="H14" s="30">
        <v>0</v>
      </c>
      <c r="I14" s="31"/>
      <c r="J14" s="30">
        <v>94</v>
      </c>
      <c r="K14" s="30">
        <v>0</v>
      </c>
      <c r="L14" s="30">
        <v>95</v>
      </c>
      <c r="M14" s="30">
        <v>94</v>
      </c>
      <c r="N14" s="30"/>
      <c r="O14" s="30">
        <v>0</v>
      </c>
      <c r="P14" s="50">
        <v>98</v>
      </c>
      <c r="Q14" s="50">
        <v>92</v>
      </c>
      <c r="S14" s="3"/>
    </row>
    <row r="15" spans="1:19" x14ac:dyDescent="0.4">
      <c r="A15" s="29">
        <v>14</v>
      </c>
      <c r="B15" s="29" t="s">
        <v>98</v>
      </c>
      <c r="C15" s="15">
        <f t="shared" si="0"/>
        <v>4</v>
      </c>
      <c r="D15" s="15">
        <f>SUM(LARGE(F15:O15,{1,2,3,4,5,6}))</f>
        <v>361</v>
      </c>
      <c r="E15" s="17">
        <f t="shared" si="1"/>
        <v>90.25</v>
      </c>
      <c r="F15" s="30">
        <v>0</v>
      </c>
      <c r="G15" s="30">
        <v>89</v>
      </c>
      <c r="H15" s="30">
        <v>86</v>
      </c>
      <c r="I15" s="31">
        <v>0</v>
      </c>
      <c r="J15" s="30"/>
      <c r="K15" s="30">
        <v>0</v>
      </c>
      <c r="L15" s="30">
        <v>0</v>
      </c>
      <c r="M15" s="30">
        <v>90</v>
      </c>
      <c r="N15" s="30"/>
      <c r="O15" s="30">
        <v>96</v>
      </c>
      <c r="P15" s="50">
        <v>97</v>
      </c>
      <c r="Q15" s="50">
        <v>85</v>
      </c>
    </row>
    <row r="16" spans="1:19" x14ac:dyDescent="0.4">
      <c r="A16" s="29">
        <v>15</v>
      </c>
      <c r="B16" s="29" t="s">
        <v>87</v>
      </c>
      <c r="C16" s="15">
        <f t="shared" si="0"/>
        <v>7</v>
      </c>
      <c r="D16" s="15">
        <f>SUM(LARGE(F16:O16,{1,2,3,4,5,6}))</f>
        <v>565</v>
      </c>
      <c r="E16" s="17">
        <f t="shared" si="1"/>
        <v>93.857142857142861</v>
      </c>
      <c r="F16" s="30">
        <v>92</v>
      </c>
      <c r="G16" s="30">
        <v>94</v>
      </c>
      <c r="H16" s="30"/>
      <c r="I16" s="31">
        <v>94</v>
      </c>
      <c r="J16" s="30">
        <v>93</v>
      </c>
      <c r="K16" s="30">
        <v>95</v>
      </c>
      <c r="L16" s="30">
        <v>94</v>
      </c>
      <c r="M16" s="30">
        <v>95</v>
      </c>
      <c r="N16" s="30"/>
      <c r="O16" s="30">
        <v>0</v>
      </c>
      <c r="P16" s="50">
        <v>96</v>
      </c>
      <c r="Q16" s="50">
        <v>92</v>
      </c>
    </row>
    <row r="17" spans="1:17" x14ac:dyDescent="0.4">
      <c r="A17" s="29">
        <v>16</v>
      </c>
      <c r="B17" s="29" t="s">
        <v>115</v>
      </c>
      <c r="C17" s="15">
        <f t="shared" si="0"/>
        <v>4</v>
      </c>
      <c r="D17" s="15">
        <f>SUM(LARGE(F17:O17,{1,2,3,4,5,6}))</f>
        <v>373</v>
      </c>
      <c r="E17" s="17">
        <f t="shared" si="1"/>
        <v>93.25</v>
      </c>
      <c r="F17" s="30">
        <v>0</v>
      </c>
      <c r="G17" s="30">
        <v>0</v>
      </c>
      <c r="H17" s="30">
        <v>0</v>
      </c>
      <c r="I17" s="31">
        <v>96</v>
      </c>
      <c r="J17" s="30">
        <v>0</v>
      </c>
      <c r="K17" s="30"/>
      <c r="L17" s="30">
        <v>90</v>
      </c>
      <c r="M17" s="30">
        <v>92</v>
      </c>
      <c r="N17" s="30">
        <v>95</v>
      </c>
      <c r="O17" s="30"/>
      <c r="P17" s="50">
        <v>98</v>
      </c>
      <c r="Q17" s="50">
        <v>89</v>
      </c>
    </row>
    <row r="18" spans="1:17" x14ac:dyDescent="0.4">
      <c r="A18" s="29">
        <v>17</v>
      </c>
      <c r="B18" s="29" t="s">
        <v>73</v>
      </c>
      <c r="C18" s="15">
        <f t="shared" si="0"/>
        <v>1</v>
      </c>
      <c r="D18" s="15">
        <f>SUM(LARGE(F18:O18,{1,2,3,4,5,6}))</f>
        <v>93</v>
      </c>
      <c r="E18" s="17">
        <f t="shared" si="1"/>
        <v>93</v>
      </c>
      <c r="F18" s="30">
        <v>0</v>
      </c>
      <c r="G18" s="30">
        <v>0</v>
      </c>
      <c r="H18" s="30">
        <v>0</v>
      </c>
      <c r="I18" s="31">
        <v>0</v>
      </c>
      <c r="J18" s="30"/>
      <c r="K18" s="30">
        <v>93</v>
      </c>
      <c r="L18" s="30">
        <v>0</v>
      </c>
      <c r="M18" s="30">
        <v>0</v>
      </c>
      <c r="N18" s="30">
        <v>0</v>
      </c>
      <c r="O18" s="30"/>
      <c r="P18" s="50">
        <v>97</v>
      </c>
      <c r="Q18" s="50">
        <v>88</v>
      </c>
    </row>
    <row r="19" spans="1:17" x14ac:dyDescent="0.4">
      <c r="A19" s="29">
        <v>18</v>
      </c>
      <c r="B19" s="29" t="s">
        <v>60</v>
      </c>
      <c r="C19" s="15">
        <f t="shared" si="0"/>
        <v>5</v>
      </c>
      <c r="D19" s="15">
        <f>SUM(LARGE(F19:O19,{1,2,3,4,5,6}))</f>
        <v>461</v>
      </c>
      <c r="E19" s="17">
        <f t="shared" si="1"/>
        <v>92.2</v>
      </c>
      <c r="F19" s="30">
        <v>91</v>
      </c>
      <c r="G19" s="30">
        <v>91</v>
      </c>
      <c r="H19" s="30"/>
      <c r="I19" s="31">
        <v>0</v>
      </c>
      <c r="J19" s="30">
        <v>92</v>
      </c>
      <c r="K19" s="30">
        <v>0</v>
      </c>
      <c r="L19" s="30"/>
      <c r="M19" s="30">
        <v>93</v>
      </c>
      <c r="N19" s="30">
        <v>94</v>
      </c>
      <c r="O19" s="30">
        <v>0</v>
      </c>
      <c r="P19" s="50">
        <v>96</v>
      </c>
      <c r="Q19" s="50">
        <v>90</v>
      </c>
    </row>
    <row r="20" spans="1:17" x14ac:dyDescent="0.4">
      <c r="A20" s="29">
        <v>19</v>
      </c>
      <c r="B20" s="29" t="s">
        <v>109</v>
      </c>
      <c r="C20" s="15">
        <f t="shared" si="0"/>
        <v>3</v>
      </c>
      <c r="D20" s="15">
        <f>SUM(LARGE(F20:O20,{1,2,3,4,5,6}))</f>
        <v>276</v>
      </c>
      <c r="E20" s="17">
        <f t="shared" si="1"/>
        <v>92</v>
      </c>
      <c r="F20" s="30">
        <v>0</v>
      </c>
      <c r="G20" s="30">
        <v>0</v>
      </c>
      <c r="H20" s="30">
        <v>0</v>
      </c>
      <c r="I20" s="31">
        <v>0</v>
      </c>
      <c r="J20" s="30">
        <v>91</v>
      </c>
      <c r="K20" s="30"/>
      <c r="L20" s="30">
        <v>92</v>
      </c>
      <c r="M20" s="30">
        <v>0</v>
      </c>
      <c r="N20" s="30">
        <v>93</v>
      </c>
      <c r="O20" s="30"/>
      <c r="P20" s="50">
        <v>95</v>
      </c>
      <c r="Q20" s="50">
        <v>91</v>
      </c>
    </row>
    <row r="21" spans="1:17" ht="13" thickBot="1" x14ac:dyDescent="0.45">
      <c r="A21" s="32">
        <v>20</v>
      </c>
      <c r="B21" s="32" t="s">
        <v>74</v>
      </c>
      <c r="C21" s="33">
        <f t="shared" si="0"/>
        <v>6</v>
      </c>
      <c r="D21" s="33">
        <f>SUM(LARGE(F21:O21,{1,2,3,4,5,6}))</f>
        <v>544</v>
      </c>
      <c r="E21" s="34">
        <f t="shared" si="1"/>
        <v>90.666666666666671</v>
      </c>
      <c r="F21" s="35"/>
      <c r="G21" s="35"/>
      <c r="H21" s="35">
        <v>89</v>
      </c>
      <c r="I21" s="36">
        <v>93</v>
      </c>
      <c r="J21" s="35">
        <v>0</v>
      </c>
      <c r="K21" s="35">
        <v>92</v>
      </c>
      <c r="L21" s="35">
        <v>91</v>
      </c>
      <c r="M21" s="35">
        <v>88</v>
      </c>
      <c r="N21" s="35">
        <v>91</v>
      </c>
      <c r="O21" s="35">
        <v>0</v>
      </c>
      <c r="P21" s="52">
        <v>94</v>
      </c>
      <c r="Q21" s="52">
        <v>88</v>
      </c>
    </row>
    <row r="22" spans="1:17" ht="13" thickTop="1" x14ac:dyDescent="0.4">
      <c r="A22" s="37">
        <v>1</v>
      </c>
      <c r="B22" s="37" t="s">
        <v>106</v>
      </c>
      <c r="C22" s="38">
        <f t="shared" si="0"/>
        <v>5</v>
      </c>
      <c r="D22" s="38">
        <f>SUM(LARGE(F22:O22,{1,2,3,4,5,6}))</f>
        <v>456</v>
      </c>
      <c r="E22" s="39">
        <f t="shared" si="1"/>
        <v>91.2</v>
      </c>
      <c r="F22" s="40">
        <v>0</v>
      </c>
      <c r="G22" s="40">
        <v>0</v>
      </c>
      <c r="H22" s="40">
        <v>91</v>
      </c>
      <c r="I22" s="41"/>
      <c r="J22" s="40">
        <v>89</v>
      </c>
      <c r="K22" s="40"/>
      <c r="L22" s="40">
        <v>93</v>
      </c>
      <c r="M22" s="40">
        <v>91</v>
      </c>
      <c r="N22" s="40">
        <v>92</v>
      </c>
      <c r="O22" s="40">
        <v>0</v>
      </c>
      <c r="P22" s="53">
        <v>94</v>
      </c>
      <c r="Q22" s="53">
        <v>86</v>
      </c>
    </row>
    <row r="23" spans="1:17" x14ac:dyDescent="0.4">
      <c r="A23" s="29">
        <v>2</v>
      </c>
      <c r="B23" s="29" t="s">
        <v>48</v>
      </c>
      <c r="C23" s="15">
        <f t="shared" si="0"/>
        <v>2</v>
      </c>
      <c r="D23" s="15">
        <f>SUM(LARGE(F23:O23,{1,2,3,4,5,6}))</f>
        <v>189</v>
      </c>
      <c r="E23" s="17">
        <f t="shared" si="1"/>
        <v>94.5</v>
      </c>
      <c r="F23" s="30">
        <v>0</v>
      </c>
      <c r="G23" s="30">
        <v>95</v>
      </c>
      <c r="H23" s="30">
        <v>94</v>
      </c>
      <c r="I23" s="31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51"/>
      <c r="Q23" s="51"/>
    </row>
    <row r="24" spans="1:17" x14ac:dyDescent="0.4">
      <c r="A24" s="29">
        <v>3</v>
      </c>
      <c r="B24" s="29" t="s">
        <v>67</v>
      </c>
      <c r="C24" s="15">
        <f t="shared" si="0"/>
        <v>1</v>
      </c>
      <c r="D24" s="15">
        <f>SUM(LARGE(F24:O24,{1,2,3,4,5,6}))</f>
        <v>90</v>
      </c>
      <c r="E24" s="17">
        <f t="shared" si="1"/>
        <v>90</v>
      </c>
      <c r="F24" s="30">
        <v>90</v>
      </c>
      <c r="G24" s="30">
        <v>0</v>
      </c>
      <c r="H24" s="30">
        <v>0</v>
      </c>
      <c r="I24" s="31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51"/>
      <c r="Q24" s="51"/>
    </row>
    <row r="25" spans="1:17" x14ac:dyDescent="0.4">
      <c r="A25" s="29">
        <v>4</v>
      </c>
      <c r="B25" s="29" t="s">
        <v>36</v>
      </c>
      <c r="C25" s="15">
        <f t="shared" si="0"/>
        <v>2</v>
      </c>
      <c r="D25" s="15">
        <f>SUM(LARGE(F25:O25,{1,2,3,4,5,6}))</f>
        <v>180</v>
      </c>
      <c r="E25" s="17">
        <f t="shared" si="1"/>
        <v>90</v>
      </c>
      <c r="F25" s="30">
        <v>0</v>
      </c>
      <c r="G25" s="30">
        <v>0</v>
      </c>
      <c r="H25" s="30">
        <v>0</v>
      </c>
      <c r="I25" s="31">
        <v>0</v>
      </c>
      <c r="J25" s="30">
        <v>90</v>
      </c>
      <c r="K25" s="30">
        <v>90</v>
      </c>
      <c r="L25" s="30">
        <v>0</v>
      </c>
      <c r="M25" s="30">
        <v>0</v>
      </c>
      <c r="N25" s="30">
        <v>0</v>
      </c>
      <c r="O25" s="30">
        <v>0</v>
      </c>
      <c r="P25" s="51"/>
      <c r="Q25" s="51"/>
    </row>
    <row r="26" spans="1:17" x14ac:dyDescent="0.4">
      <c r="A26" s="29">
        <v>5</v>
      </c>
      <c r="B26" s="29" t="s">
        <v>82</v>
      </c>
      <c r="C26" s="15">
        <f t="shared" si="0"/>
        <v>3</v>
      </c>
      <c r="D26" s="15">
        <f>SUM(LARGE(F26:O26,{1,2,3,4,5,6}))</f>
        <v>270</v>
      </c>
      <c r="E26" s="17">
        <f t="shared" si="1"/>
        <v>90</v>
      </c>
      <c r="F26" s="30"/>
      <c r="G26" s="30">
        <v>92</v>
      </c>
      <c r="H26" s="30"/>
      <c r="I26" s="31">
        <v>0</v>
      </c>
      <c r="J26" s="30">
        <v>86</v>
      </c>
      <c r="K26" s="30">
        <v>0</v>
      </c>
      <c r="L26" s="30">
        <v>0</v>
      </c>
      <c r="M26" s="30">
        <v>0</v>
      </c>
      <c r="N26" s="30">
        <v>0</v>
      </c>
      <c r="O26" s="30">
        <v>92</v>
      </c>
      <c r="P26" s="50">
        <v>93</v>
      </c>
      <c r="Q26" s="50">
        <v>84</v>
      </c>
    </row>
    <row r="27" spans="1:17" x14ac:dyDescent="0.4">
      <c r="A27" s="29">
        <v>6</v>
      </c>
      <c r="B27" s="29" t="s">
        <v>47</v>
      </c>
      <c r="C27" s="15">
        <f t="shared" si="0"/>
        <v>2</v>
      </c>
      <c r="D27" s="15">
        <f>SUM(LARGE(F27:O27,{1,2,3,4,5,6}))</f>
        <v>177</v>
      </c>
      <c r="E27" s="17">
        <f t="shared" si="1"/>
        <v>88.5</v>
      </c>
      <c r="F27" s="30">
        <v>0</v>
      </c>
      <c r="G27" s="30">
        <v>0</v>
      </c>
      <c r="H27" s="30">
        <v>0</v>
      </c>
      <c r="I27" s="31">
        <v>89</v>
      </c>
      <c r="J27" s="30"/>
      <c r="K27" s="30">
        <v>0</v>
      </c>
      <c r="L27" s="30">
        <v>88</v>
      </c>
      <c r="M27" s="30">
        <v>0</v>
      </c>
      <c r="N27" s="30">
        <v>0</v>
      </c>
      <c r="O27" s="30"/>
      <c r="P27" s="50">
        <v>94</v>
      </c>
      <c r="Q27" s="50">
        <v>87</v>
      </c>
    </row>
    <row r="28" spans="1:17" x14ac:dyDescent="0.4">
      <c r="A28" s="29">
        <v>7</v>
      </c>
      <c r="B28" s="29" t="s">
        <v>124</v>
      </c>
      <c r="C28" s="15">
        <f t="shared" si="0"/>
        <v>1</v>
      </c>
      <c r="D28" s="15">
        <f>SUM(LARGE(F28:O28,{1,2,3,4,5,6}))</f>
        <v>87</v>
      </c>
      <c r="E28" s="17">
        <f t="shared" si="1"/>
        <v>87</v>
      </c>
      <c r="F28" s="30">
        <v>0</v>
      </c>
      <c r="G28" s="30">
        <v>0</v>
      </c>
      <c r="H28" s="30">
        <v>0</v>
      </c>
      <c r="I28" s="31">
        <v>0</v>
      </c>
      <c r="J28" s="30">
        <v>0</v>
      </c>
      <c r="K28" s="30">
        <v>0</v>
      </c>
      <c r="L28" s="30">
        <v>0</v>
      </c>
      <c r="M28" s="30">
        <v>0</v>
      </c>
      <c r="N28" s="30">
        <v>87</v>
      </c>
      <c r="O28" s="30">
        <v>0</v>
      </c>
      <c r="P28" s="51"/>
      <c r="Q28" s="51"/>
    </row>
    <row r="29" spans="1:17" x14ac:dyDescent="0.4">
      <c r="A29" s="29">
        <v>8</v>
      </c>
      <c r="B29" s="29" t="s">
        <v>15</v>
      </c>
      <c r="C29" s="15">
        <f t="shared" si="0"/>
        <v>5</v>
      </c>
      <c r="D29" s="15">
        <f>SUM(LARGE(F29:O29,{1,2,3,4,5,6}))</f>
        <v>434</v>
      </c>
      <c r="E29" s="17">
        <f t="shared" si="1"/>
        <v>86.8</v>
      </c>
      <c r="F29" s="30">
        <v>85</v>
      </c>
      <c r="G29" s="30">
        <v>0</v>
      </c>
      <c r="H29" s="30">
        <v>85</v>
      </c>
      <c r="I29" s="31">
        <v>88</v>
      </c>
      <c r="J29" s="30">
        <v>0</v>
      </c>
      <c r="K29" s="30">
        <v>0</v>
      </c>
      <c r="L29" s="30">
        <v>89</v>
      </c>
      <c r="M29" s="30">
        <v>87</v>
      </c>
      <c r="N29" s="30">
        <v>0</v>
      </c>
      <c r="O29" s="30">
        <v>0</v>
      </c>
      <c r="P29" s="51"/>
      <c r="Q29" s="51"/>
    </row>
    <row r="30" spans="1:17" x14ac:dyDescent="0.4">
      <c r="A30" s="29">
        <v>9</v>
      </c>
      <c r="B30" s="29" t="s">
        <v>101</v>
      </c>
      <c r="C30" s="15">
        <f t="shared" si="0"/>
        <v>2</v>
      </c>
      <c r="D30" s="15">
        <f>SUM(LARGE(F30:O30,{1,2,3,4,5,6}))</f>
        <v>173</v>
      </c>
      <c r="E30" s="17">
        <f t="shared" si="1"/>
        <v>86.5</v>
      </c>
      <c r="F30" s="30">
        <v>0</v>
      </c>
      <c r="G30" s="30"/>
      <c r="H30" s="30">
        <v>0</v>
      </c>
      <c r="I30" s="31">
        <v>87</v>
      </c>
      <c r="J30" s="30">
        <v>0</v>
      </c>
      <c r="K30" s="30">
        <v>0</v>
      </c>
      <c r="L30" s="30">
        <v>86</v>
      </c>
      <c r="M30" s="30"/>
      <c r="N30" s="30">
        <v>0</v>
      </c>
      <c r="O30" s="30">
        <v>0</v>
      </c>
      <c r="P30" s="50">
        <v>90</v>
      </c>
      <c r="Q30" s="50">
        <v>85</v>
      </c>
    </row>
    <row r="31" spans="1:17" x14ac:dyDescent="0.4">
      <c r="A31" s="29">
        <v>10</v>
      </c>
      <c r="B31" s="29" t="s">
        <v>49</v>
      </c>
      <c r="C31" s="15">
        <f t="shared" si="0"/>
        <v>2</v>
      </c>
      <c r="D31" s="15">
        <f>SUM(LARGE(F31:O31,{1,2,3,4,5,6}))</f>
        <v>173</v>
      </c>
      <c r="E31" s="17">
        <f t="shared" si="1"/>
        <v>86.5</v>
      </c>
      <c r="F31" s="30">
        <v>0</v>
      </c>
      <c r="G31" s="30">
        <v>0</v>
      </c>
      <c r="H31" s="30">
        <v>0</v>
      </c>
      <c r="I31" s="31">
        <v>83</v>
      </c>
      <c r="J31" s="30">
        <v>0</v>
      </c>
      <c r="K31" s="30">
        <v>0</v>
      </c>
      <c r="L31" s="30">
        <v>0</v>
      </c>
      <c r="M31" s="30">
        <v>0</v>
      </c>
      <c r="N31" s="30">
        <v>90</v>
      </c>
      <c r="O31" s="30">
        <v>0</v>
      </c>
      <c r="P31" s="51"/>
      <c r="Q31" s="51"/>
    </row>
    <row r="32" spans="1:17" x14ac:dyDescent="0.4">
      <c r="A32" s="29">
        <v>11</v>
      </c>
      <c r="B32" s="29" t="s">
        <v>27</v>
      </c>
      <c r="C32" s="15">
        <f t="shared" si="0"/>
        <v>1</v>
      </c>
      <c r="D32" s="15">
        <f>SUM(LARGE(F32:O32,{1,2,3,4,5,6}))</f>
        <v>86</v>
      </c>
      <c r="E32" s="17">
        <f t="shared" si="1"/>
        <v>86</v>
      </c>
      <c r="F32" s="30">
        <v>0</v>
      </c>
      <c r="G32" s="30">
        <v>86</v>
      </c>
      <c r="H32" s="30">
        <v>0</v>
      </c>
      <c r="I32" s="31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51"/>
      <c r="Q32" s="51"/>
    </row>
    <row r="33" spans="1:17" x14ac:dyDescent="0.4">
      <c r="A33" s="29">
        <v>12</v>
      </c>
      <c r="B33" s="29" t="s">
        <v>64</v>
      </c>
      <c r="C33" s="15">
        <f t="shared" si="0"/>
        <v>2</v>
      </c>
      <c r="D33" s="15">
        <f>SUM(LARGE(F33:O33,{1,2,3,4,5,6}))</f>
        <v>172</v>
      </c>
      <c r="E33" s="17">
        <f t="shared" si="1"/>
        <v>86</v>
      </c>
      <c r="F33" s="30">
        <v>0</v>
      </c>
      <c r="G33" s="30">
        <v>0</v>
      </c>
      <c r="H33" s="30">
        <v>0</v>
      </c>
      <c r="I33" s="31">
        <v>0</v>
      </c>
      <c r="J33" s="30"/>
      <c r="K33" s="30">
        <v>88</v>
      </c>
      <c r="L33" s="30"/>
      <c r="M33" s="30">
        <v>84</v>
      </c>
      <c r="N33" s="30">
        <v>0</v>
      </c>
      <c r="O33" s="30">
        <v>0</v>
      </c>
      <c r="P33" s="50">
        <v>87</v>
      </c>
      <c r="Q33" s="50">
        <v>83</v>
      </c>
    </row>
    <row r="34" spans="1:17" x14ac:dyDescent="0.4">
      <c r="A34" s="29">
        <v>13</v>
      </c>
      <c r="B34" s="29" t="s">
        <v>30</v>
      </c>
      <c r="C34" s="15">
        <f t="shared" ref="C34:C56" si="2">COUNTIF(F34:O34,"&gt;0")</f>
        <v>2</v>
      </c>
      <c r="D34" s="15">
        <f>SUM(LARGE(F34:O34,{1,2,3,4,5,6}))</f>
        <v>154</v>
      </c>
      <c r="E34" s="17">
        <f t="shared" ref="E34:E56" si="3">SUM(F34:O34)/C34</f>
        <v>77</v>
      </c>
      <c r="F34" s="30">
        <v>0</v>
      </c>
      <c r="G34" s="30">
        <v>0</v>
      </c>
      <c r="H34" s="30">
        <v>87</v>
      </c>
      <c r="I34" s="31">
        <v>67</v>
      </c>
      <c r="J34" s="30">
        <v>0</v>
      </c>
      <c r="K34" s="30">
        <v>0</v>
      </c>
      <c r="L34" s="30"/>
      <c r="M34" s="30"/>
      <c r="N34" s="30">
        <v>0</v>
      </c>
      <c r="O34" s="30">
        <v>0</v>
      </c>
      <c r="P34" s="50">
        <v>89</v>
      </c>
      <c r="Q34" s="50">
        <v>60</v>
      </c>
    </row>
    <row r="35" spans="1:17" x14ac:dyDescent="0.4">
      <c r="A35" s="29">
        <v>14</v>
      </c>
      <c r="B35" s="29" t="s">
        <v>130</v>
      </c>
      <c r="C35" s="15">
        <f t="shared" si="2"/>
        <v>1</v>
      </c>
      <c r="D35" s="15">
        <f>SUM(LARGE(F35:O35,{1,2,3,4,5,6}))</f>
        <v>85</v>
      </c>
      <c r="E35" s="17">
        <f t="shared" si="3"/>
        <v>85</v>
      </c>
      <c r="F35" s="30">
        <v>0</v>
      </c>
      <c r="G35" s="30">
        <v>0</v>
      </c>
      <c r="H35" s="30">
        <v>0</v>
      </c>
      <c r="I35" s="31">
        <v>85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51"/>
      <c r="Q35" s="51"/>
    </row>
    <row r="36" spans="1:17" ht="13" thickBot="1" x14ac:dyDescent="0.45">
      <c r="A36" s="32">
        <v>15</v>
      </c>
      <c r="B36" s="32" t="s">
        <v>16</v>
      </c>
      <c r="C36" s="33">
        <f t="shared" si="2"/>
        <v>3</v>
      </c>
      <c r="D36" s="33">
        <f>SUM(LARGE(F36:O36,{1,2,3,4,5,6}))</f>
        <v>255</v>
      </c>
      <c r="E36" s="34">
        <f t="shared" si="3"/>
        <v>85</v>
      </c>
      <c r="F36" s="35"/>
      <c r="G36" s="35">
        <v>0</v>
      </c>
      <c r="H36" s="35">
        <v>0</v>
      </c>
      <c r="I36" s="36">
        <v>0</v>
      </c>
      <c r="J36" s="35">
        <v>84</v>
      </c>
      <c r="K36" s="35"/>
      <c r="L36" s="35">
        <v>85</v>
      </c>
      <c r="M36" s="35">
        <v>86</v>
      </c>
      <c r="N36" s="35">
        <v>0</v>
      </c>
      <c r="O36" s="35">
        <v>0</v>
      </c>
      <c r="P36" s="52">
        <v>89</v>
      </c>
      <c r="Q36" s="52">
        <v>80</v>
      </c>
    </row>
    <row r="37" spans="1:17" ht="13" thickTop="1" x14ac:dyDescent="0.4">
      <c r="A37" s="29">
        <v>1</v>
      </c>
      <c r="B37" s="37" t="s">
        <v>113</v>
      </c>
      <c r="C37" s="38">
        <f t="shared" si="2"/>
        <v>1</v>
      </c>
      <c r="D37" s="38">
        <f>SUM(LARGE(F37:O37,{1,2,3,4,5,6}))</f>
        <v>84</v>
      </c>
      <c r="E37" s="39">
        <f t="shared" si="3"/>
        <v>84</v>
      </c>
      <c r="F37" s="40">
        <v>0</v>
      </c>
      <c r="G37" s="40">
        <v>0</v>
      </c>
      <c r="H37" s="40">
        <v>0</v>
      </c>
      <c r="I37" s="41">
        <v>84</v>
      </c>
      <c r="J37" s="40">
        <v>0</v>
      </c>
      <c r="K37" s="40" t="s">
        <v>103</v>
      </c>
      <c r="L37" s="40" t="s">
        <v>103</v>
      </c>
      <c r="M37" s="40">
        <v>0</v>
      </c>
      <c r="N37" s="40">
        <v>0</v>
      </c>
      <c r="O37" s="40">
        <v>0</v>
      </c>
      <c r="P37" s="54"/>
      <c r="Q37" s="54"/>
    </row>
    <row r="38" spans="1:17" x14ac:dyDescent="0.4">
      <c r="A38" s="29">
        <v>2</v>
      </c>
      <c r="B38" s="29" t="s">
        <v>79</v>
      </c>
      <c r="C38" s="15">
        <f t="shared" si="2"/>
        <v>7</v>
      </c>
      <c r="D38" s="15">
        <f>SUM(LARGE(F38:O38,{1,2,3,4,5,6}))</f>
        <v>505</v>
      </c>
      <c r="E38" s="17">
        <f t="shared" si="3"/>
        <v>83.857142857142861</v>
      </c>
      <c r="F38" s="30"/>
      <c r="G38" s="30">
        <v>84</v>
      </c>
      <c r="H38" s="30">
        <v>84</v>
      </c>
      <c r="I38" s="31">
        <v>0</v>
      </c>
      <c r="J38" s="30">
        <v>82</v>
      </c>
      <c r="K38" s="30">
        <v>87</v>
      </c>
      <c r="L38" s="30">
        <v>84</v>
      </c>
      <c r="M38" s="30">
        <v>83</v>
      </c>
      <c r="N38" s="30">
        <v>83</v>
      </c>
      <c r="O38" s="30"/>
      <c r="P38" s="50">
        <v>93</v>
      </c>
      <c r="Q38" s="50">
        <v>71</v>
      </c>
    </row>
    <row r="39" spans="1:17" x14ac:dyDescent="0.4">
      <c r="A39" s="29">
        <v>3</v>
      </c>
      <c r="B39" s="29" t="s">
        <v>37</v>
      </c>
      <c r="C39" s="15">
        <f t="shared" si="2"/>
        <v>6</v>
      </c>
      <c r="D39" s="15">
        <f>SUM(LARGE(F39:O39,{1,2,3,4,5,6}))</f>
        <v>492</v>
      </c>
      <c r="E39" s="17">
        <f t="shared" si="3"/>
        <v>82</v>
      </c>
      <c r="F39" s="30">
        <v>80</v>
      </c>
      <c r="G39" s="30">
        <v>80</v>
      </c>
      <c r="H39" s="30">
        <v>83</v>
      </c>
      <c r="I39" s="31"/>
      <c r="J39" s="30">
        <v>80</v>
      </c>
      <c r="K39" s="30">
        <v>85</v>
      </c>
      <c r="L39" s="30">
        <v>0</v>
      </c>
      <c r="M39" s="30">
        <v>0</v>
      </c>
      <c r="N39" s="30">
        <v>84</v>
      </c>
      <c r="O39" s="30"/>
      <c r="P39" s="50">
        <v>89</v>
      </c>
      <c r="Q39" s="50">
        <v>78</v>
      </c>
    </row>
    <row r="40" spans="1:17" x14ac:dyDescent="0.4">
      <c r="A40" s="29">
        <v>4</v>
      </c>
      <c r="B40" s="29" t="s">
        <v>131</v>
      </c>
      <c r="C40" s="15">
        <f t="shared" si="2"/>
        <v>1</v>
      </c>
      <c r="D40" s="15">
        <f>SUM(LARGE(F40:O40,{1,2,3,4,5,6}))</f>
        <v>82</v>
      </c>
      <c r="E40" s="17">
        <f t="shared" si="3"/>
        <v>82</v>
      </c>
      <c r="F40" s="30">
        <v>0</v>
      </c>
      <c r="G40" s="30">
        <v>0</v>
      </c>
      <c r="H40" s="30">
        <v>0</v>
      </c>
      <c r="I40" s="31">
        <v>82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51"/>
      <c r="Q40" s="51"/>
    </row>
    <row r="41" spans="1:17" x14ac:dyDescent="0.4">
      <c r="A41" s="29">
        <v>5</v>
      </c>
      <c r="B41" s="29" t="s">
        <v>120</v>
      </c>
      <c r="C41" s="15">
        <f t="shared" si="2"/>
        <v>2</v>
      </c>
      <c r="D41" s="15">
        <f>SUM(LARGE(F41:O41,{1,2,3,4,5,6}))</f>
        <v>163</v>
      </c>
      <c r="E41" s="17">
        <f t="shared" si="3"/>
        <v>81.5</v>
      </c>
      <c r="F41" s="30">
        <v>0</v>
      </c>
      <c r="G41" s="30">
        <v>0</v>
      </c>
      <c r="H41" s="30">
        <v>0</v>
      </c>
      <c r="I41" s="31">
        <v>80</v>
      </c>
      <c r="J41" s="30">
        <v>0</v>
      </c>
      <c r="K41" s="30">
        <v>0</v>
      </c>
      <c r="L41" s="30">
        <v>83</v>
      </c>
      <c r="M41" s="30"/>
      <c r="N41" s="30"/>
      <c r="O41" s="30">
        <v>0</v>
      </c>
      <c r="P41" s="50">
        <v>89</v>
      </c>
      <c r="Q41" s="50">
        <v>67</v>
      </c>
    </row>
    <row r="42" spans="1:17" x14ac:dyDescent="0.4">
      <c r="A42" s="29">
        <v>6</v>
      </c>
      <c r="B42" s="29" t="s">
        <v>18</v>
      </c>
      <c r="C42" s="15">
        <f t="shared" si="2"/>
        <v>8</v>
      </c>
      <c r="D42" s="15">
        <f>SUM(LARGE(F42:O42,{1,2,3,4,5,6}))</f>
        <v>493</v>
      </c>
      <c r="E42" s="17">
        <f t="shared" si="3"/>
        <v>80.75</v>
      </c>
      <c r="F42" s="30">
        <v>83</v>
      </c>
      <c r="G42" s="30">
        <v>77</v>
      </c>
      <c r="H42" s="30">
        <v>76</v>
      </c>
      <c r="I42" s="31"/>
      <c r="J42" s="30">
        <v>79</v>
      </c>
      <c r="K42" s="30">
        <v>82</v>
      </c>
      <c r="L42" s="30">
        <v>80</v>
      </c>
      <c r="M42" s="30">
        <v>81</v>
      </c>
      <c r="N42" s="30">
        <v>88</v>
      </c>
      <c r="O42" s="30"/>
      <c r="P42" s="50">
        <v>91</v>
      </c>
      <c r="Q42" s="50">
        <v>66</v>
      </c>
    </row>
    <row r="43" spans="1:17" x14ac:dyDescent="0.4">
      <c r="A43" s="29">
        <v>7</v>
      </c>
      <c r="B43" s="29" t="s">
        <v>51</v>
      </c>
      <c r="C43" s="15">
        <f t="shared" si="2"/>
        <v>4</v>
      </c>
      <c r="D43" s="15">
        <f>SUM(LARGE(F43:O43,{1,2,3,4,5,6}))</f>
        <v>321</v>
      </c>
      <c r="E43" s="17">
        <f t="shared" si="3"/>
        <v>80.25</v>
      </c>
      <c r="F43" s="30"/>
      <c r="G43" s="30">
        <v>83</v>
      </c>
      <c r="H43" s="30">
        <v>82</v>
      </c>
      <c r="I43" s="31"/>
      <c r="J43" s="30">
        <v>0</v>
      </c>
      <c r="K43" s="30">
        <v>83</v>
      </c>
      <c r="L43" s="30">
        <v>0</v>
      </c>
      <c r="M43" s="30">
        <v>73</v>
      </c>
      <c r="N43" s="30">
        <v>0</v>
      </c>
      <c r="O43" s="30">
        <v>0</v>
      </c>
      <c r="P43" s="50">
        <v>87</v>
      </c>
      <c r="Q43" s="50">
        <v>69</v>
      </c>
    </row>
    <row r="44" spans="1:17" x14ac:dyDescent="0.4">
      <c r="A44" s="29">
        <v>8</v>
      </c>
      <c r="B44" s="29" t="s">
        <v>19</v>
      </c>
      <c r="C44" s="15">
        <f t="shared" si="2"/>
        <v>6</v>
      </c>
      <c r="D44" s="15">
        <f>SUM(LARGE(F44:O44,{1,2,3,4,5,6}))</f>
        <v>480</v>
      </c>
      <c r="E44" s="17">
        <f t="shared" si="3"/>
        <v>80</v>
      </c>
      <c r="F44" s="30">
        <v>81</v>
      </c>
      <c r="G44" s="30">
        <v>81</v>
      </c>
      <c r="H44" s="30">
        <v>78</v>
      </c>
      <c r="I44" s="31"/>
      <c r="J44" s="30">
        <v>76</v>
      </c>
      <c r="K44" s="30">
        <v>0</v>
      </c>
      <c r="L44" s="30">
        <v>82</v>
      </c>
      <c r="M44" s="30">
        <v>82</v>
      </c>
      <c r="N44" s="30"/>
      <c r="O44" s="30">
        <v>0</v>
      </c>
      <c r="P44" s="50">
        <v>86</v>
      </c>
      <c r="Q44" s="50">
        <v>74</v>
      </c>
    </row>
    <row r="45" spans="1:17" x14ac:dyDescent="0.4">
      <c r="A45" s="29">
        <v>9</v>
      </c>
      <c r="B45" s="29" t="s">
        <v>55</v>
      </c>
      <c r="C45" s="15">
        <f t="shared" si="2"/>
        <v>5</v>
      </c>
      <c r="D45" s="15">
        <f>SUM(LARGE(F45:O45,{1,2,3,4,5,6}))</f>
        <v>398</v>
      </c>
      <c r="E45" s="17">
        <f t="shared" si="3"/>
        <v>79.599999999999994</v>
      </c>
      <c r="F45" s="30">
        <v>77</v>
      </c>
      <c r="G45" s="30">
        <v>76</v>
      </c>
      <c r="H45" s="30">
        <v>0</v>
      </c>
      <c r="I45" s="31"/>
      <c r="J45" s="30">
        <v>81</v>
      </c>
      <c r="K45" s="30"/>
      <c r="L45" s="30">
        <v>79</v>
      </c>
      <c r="M45" s="30">
        <v>0</v>
      </c>
      <c r="N45" s="30">
        <v>85</v>
      </c>
      <c r="O45" s="30">
        <v>0</v>
      </c>
      <c r="P45" s="50">
        <v>86</v>
      </c>
      <c r="Q45" s="50">
        <v>61</v>
      </c>
    </row>
    <row r="46" spans="1:17" x14ac:dyDescent="0.4">
      <c r="A46" s="29">
        <v>10</v>
      </c>
      <c r="B46" s="29" t="s">
        <v>70</v>
      </c>
      <c r="C46" s="15">
        <f t="shared" si="2"/>
        <v>8</v>
      </c>
      <c r="D46" s="15">
        <f>SUM(LARGE(F46:O46,{1,2,3,4,5,6}))</f>
        <v>482</v>
      </c>
      <c r="E46" s="17">
        <f t="shared" si="3"/>
        <v>79.125</v>
      </c>
      <c r="F46" s="30"/>
      <c r="G46" s="30"/>
      <c r="H46" s="30">
        <v>80</v>
      </c>
      <c r="I46" s="31">
        <v>81</v>
      </c>
      <c r="J46" s="30">
        <v>74</v>
      </c>
      <c r="K46" s="30">
        <v>81</v>
      </c>
      <c r="L46" s="30">
        <v>77</v>
      </c>
      <c r="M46" s="30">
        <v>77</v>
      </c>
      <c r="N46" s="30">
        <v>82</v>
      </c>
      <c r="O46" s="30">
        <v>81</v>
      </c>
      <c r="P46" s="50">
        <v>85</v>
      </c>
      <c r="Q46" s="50">
        <v>73</v>
      </c>
    </row>
    <row r="47" spans="1:17" x14ac:dyDescent="0.4">
      <c r="A47" s="29">
        <v>11</v>
      </c>
      <c r="B47" s="29" t="s">
        <v>11</v>
      </c>
      <c r="C47" s="15">
        <f t="shared" si="2"/>
        <v>5</v>
      </c>
      <c r="D47" s="15">
        <f>SUM(LARGE(F47:O47,{1,2,3,4,5,6}))</f>
        <v>393</v>
      </c>
      <c r="E47" s="17">
        <f t="shared" si="3"/>
        <v>78.599999999999994</v>
      </c>
      <c r="F47" s="30"/>
      <c r="G47" s="30">
        <v>79</v>
      </c>
      <c r="H47" s="30">
        <v>79</v>
      </c>
      <c r="I47" s="31">
        <v>0</v>
      </c>
      <c r="J47" s="30">
        <v>78</v>
      </c>
      <c r="K47" s="30">
        <v>77</v>
      </c>
      <c r="L47" s="30"/>
      <c r="M47" s="30">
        <v>0</v>
      </c>
      <c r="N47" s="30">
        <v>0</v>
      </c>
      <c r="O47" s="30">
        <v>80</v>
      </c>
      <c r="P47" s="50">
        <v>81</v>
      </c>
      <c r="Q47" s="50">
        <v>74</v>
      </c>
    </row>
    <row r="48" spans="1:17" x14ac:dyDescent="0.4">
      <c r="A48" s="29">
        <v>12</v>
      </c>
      <c r="B48" s="29" t="s">
        <v>65</v>
      </c>
      <c r="C48" s="15">
        <f t="shared" si="2"/>
        <v>2</v>
      </c>
      <c r="D48" s="15">
        <f>SUM(LARGE(F48:O48,{1,2,3,4,5,6}))</f>
        <v>153</v>
      </c>
      <c r="E48" s="17">
        <f t="shared" si="3"/>
        <v>76.5</v>
      </c>
      <c r="F48" s="30">
        <v>78</v>
      </c>
      <c r="G48" s="30">
        <v>0</v>
      </c>
      <c r="H48" s="30">
        <v>75</v>
      </c>
      <c r="I48" s="31"/>
      <c r="J48" s="30">
        <v>0</v>
      </c>
      <c r="K48" s="30">
        <v>0</v>
      </c>
      <c r="L48" s="30">
        <v>0</v>
      </c>
      <c r="M48" s="30">
        <v>0</v>
      </c>
      <c r="N48" s="30"/>
      <c r="O48" s="30">
        <v>0</v>
      </c>
      <c r="P48" s="50">
        <v>79</v>
      </c>
      <c r="Q48" s="50">
        <v>74</v>
      </c>
    </row>
    <row r="49" spans="1:17" x14ac:dyDescent="0.4">
      <c r="A49" s="29">
        <v>13</v>
      </c>
      <c r="B49" s="29" t="s">
        <v>89</v>
      </c>
      <c r="C49" s="15">
        <f t="shared" si="2"/>
        <v>2</v>
      </c>
      <c r="D49" s="15">
        <f>SUM(LARGE(F49:O49,{1,2,3,4,5,6}))</f>
        <v>157</v>
      </c>
      <c r="E49" s="17">
        <f t="shared" si="3"/>
        <v>78.5</v>
      </c>
      <c r="F49" s="30">
        <v>79</v>
      </c>
      <c r="G49" s="30"/>
      <c r="H49" s="30">
        <v>0</v>
      </c>
      <c r="I49" s="31">
        <v>0</v>
      </c>
      <c r="J49" s="30"/>
      <c r="K49" s="30">
        <v>0</v>
      </c>
      <c r="L49" s="30">
        <v>78</v>
      </c>
      <c r="M49" s="30">
        <v>0</v>
      </c>
      <c r="N49" s="30">
        <v>0</v>
      </c>
      <c r="O49" s="30">
        <v>0</v>
      </c>
      <c r="P49" s="50">
        <v>82</v>
      </c>
      <c r="Q49" s="50">
        <v>75</v>
      </c>
    </row>
    <row r="50" spans="1:17" ht="13" thickBot="1" x14ac:dyDescent="0.45">
      <c r="A50" s="32">
        <v>14</v>
      </c>
      <c r="B50" s="32" t="s">
        <v>52</v>
      </c>
      <c r="C50" s="33">
        <f t="shared" si="2"/>
        <v>5</v>
      </c>
      <c r="D50" s="33">
        <f>SUM(LARGE(F50:O50,{1,2,3,4,5,6}))</f>
        <v>391</v>
      </c>
      <c r="E50" s="34">
        <f t="shared" si="3"/>
        <v>78.2</v>
      </c>
      <c r="F50" s="35"/>
      <c r="G50" s="35">
        <v>78</v>
      </c>
      <c r="H50" s="35">
        <v>0</v>
      </c>
      <c r="I50" s="36">
        <v>0</v>
      </c>
      <c r="J50" s="35">
        <v>73</v>
      </c>
      <c r="K50" s="35">
        <v>84</v>
      </c>
      <c r="L50" s="35">
        <v>0</v>
      </c>
      <c r="M50" s="35">
        <v>75</v>
      </c>
      <c r="N50" s="35">
        <v>81</v>
      </c>
      <c r="O50" s="35"/>
      <c r="P50" s="52">
        <v>86</v>
      </c>
      <c r="Q50" s="52">
        <v>68</v>
      </c>
    </row>
    <row r="51" spans="1:17" ht="13" thickTop="1" x14ac:dyDescent="0.4">
      <c r="A51" s="37">
        <v>1</v>
      </c>
      <c r="B51" s="37" t="s">
        <v>96</v>
      </c>
      <c r="C51" s="38">
        <f t="shared" si="2"/>
        <v>2</v>
      </c>
      <c r="D51" s="38">
        <f>SUM(LARGE(F51:O51,{1,2,3,4,5,6}))</f>
        <v>155</v>
      </c>
      <c r="E51" s="39">
        <f t="shared" si="3"/>
        <v>77.5</v>
      </c>
      <c r="F51" s="40">
        <v>82</v>
      </c>
      <c r="G51" s="40">
        <v>0</v>
      </c>
      <c r="H51" s="40">
        <v>73</v>
      </c>
      <c r="I51" s="41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54"/>
      <c r="Q51" s="54"/>
    </row>
    <row r="52" spans="1:17" x14ac:dyDescent="0.4">
      <c r="A52" s="29">
        <v>2</v>
      </c>
      <c r="B52" s="29" t="s">
        <v>90</v>
      </c>
      <c r="C52" s="15">
        <f t="shared" si="2"/>
        <v>2</v>
      </c>
      <c r="D52" s="15">
        <f>SUM(LARGE(F52:O52,{1,2,3,4,5,6}))</f>
        <v>153</v>
      </c>
      <c r="E52" s="17">
        <f t="shared" si="3"/>
        <v>76.5</v>
      </c>
      <c r="F52" s="30">
        <v>0</v>
      </c>
      <c r="G52" s="30">
        <v>0</v>
      </c>
      <c r="H52" s="30">
        <v>0</v>
      </c>
      <c r="I52" s="31"/>
      <c r="J52" s="30">
        <v>0</v>
      </c>
      <c r="K52" s="30">
        <v>75</v>
      </c>
      <c r="L52" s="30">
        <v>0</v>
      </c>
      <c r="M52" s="30">
        <v>78</v>
      </c>
      <c r="N52" s="30">
        <v>0</v>
      </c>
      <c r="O52" s="30">
        <v>0</v>
      </c>
      <c r="P52" s="51"/>
      <c r="Q52" s="51"/>
    </row>
    <row r="53" spans="1:17" x14ac:dyDescent="0.4">
      <c r="A53" s="29">
        <v>3</v>
      </c>
      <c r="B53" s="29" t="s">
        <v>20</v>
      </c>
      <c r="C53" s="15">
        <f t="shared" si="2"/>
        <v>4</v>
      </c>
      <c r="D53" s="15">
        <f>SUM(LARGE(F53:O53,{1,2,3,4,5,6}))</f>
        <v>304</v>
      </c>
      <c r="E53" s="17">
        <f t="shared" si="3"/>
        <v>76</v>
      </c>
      <c r="F53" s="30">
        <v>76</v>
      </c>
      <c r="G53" s="30">
        <v>0</v>
      </c>
      <c r="H53" s="30"/>
      <c r="I53" s="31">
        <v>71</v>
      </c>
      <c r="J53" s="30">
        <v>0</v>
      </c>
      <c r="K53" s="30">
        <v>78</v>
      </c>
      <c r="L53" s="30">
        <v>0</v>
      </c>
      <c r="M53" s="30">
        <v>79</v>
      </c>
      <c r="N53" s="30">
        <v>0</v>
      </c>
      <c r="O53" s="30"/>
      <c r="P53" s="50">
        <v>90</v>
      </c>
      <c r="Q53" s="50">
        <v>70</v>
      </c>
    </row>
    <row r="54" spans="1:17" x14ac:dyDescent="0.4">
      <c r="A54" s="29">
        <v>4</v>
      </c>
      <c r="B54" s="29" t="s">
        <v>59</v>
      </c>
      <c r="C54" s="15">
        <f t="shared" si="2"/>
        <v>1</v>
      </c>
      <c r="D54" s="15">
        <f>SUM(LARGE(F54:O54,{1,2,3,4,5,6}))</f>
        <v>76</v>
      </c>
      <c r="E54" s="17">
        <f t="shared" si="3"/>
        <v>76</v>
      </c>
      <c r="F54" s="30">
        <v>0</v>
      </c>
      <c r="G54" s="30">
        <v>0</v>
      </c>
      <c r="H54" s="30">
        <v>0</v>
      </c>
      <c r="I54" s="31">
        <v>0</v>
      </c>
      <c r="J54" s="30">
        <v>0</v>
      </c>
      <c r="K54" s="30">
        <v>0</v>
      </c>
      <c r="L54" s="30">
        <v>0</v>
      </c>
      <c r="M54" s="30">
        <v>0</v>
      </c>
      <c r="N54" s="30">
        <v>76</v>
      </c>
      <c r="O54" s="30">
        <v>0</v>
      </c>
      <c r="P54" s="51"/>
      <c r="Q54" s="51"/>
    </row>
    <row r="55" spans="1:17" x14ac:dyDescent="0.4">
      <c r="A55" s="29">
        <v>5</v>
      </c>
      <c r="B55" s="29" t="s">
        <v>75</v>
      </c>
      <c r="C55" s="15">
        <f t="shared" si="2"/>
        <v>5</v>
      </c>
      <c r="D55" s="15">
        <f>SUM(LARGE(F55:O55,{1,2,3,4,5,6}))</f>
        <v>376</v>
      </c>
      <c r="E55" s="17">
        <f t="shared" si="3"/>
        <v>75.2</v>
      </c>
      <c r="F55" s="30">
        <v>72</v>
      </c>
      <c r="G55" s="30">
        <v>75</v>
      </c>
      <c r="H55" s="30">
        <v>0</v>
      </c>
      <c r="I55" s="31"/>
      <c r="J55" s="30">
        <v>77</v>
      </c>
      <c r="K55" s="30">
        <v>0</v>
      </c>
      <c r="L55" s="30">
        <v>76</v>
      </c>
      <c r="M55" s="30">
        <v>76</v>
      </c>
      <c r="N55" s="30">
        <v>0</v>
      </c>
      <c r="O55" s="30"/>
      <c r="P55" s="50">
        <v>87</v>
      </c>
      <c r="Q55" s="50">
        <v>65</v>
      </c>
    </row>
    <row r="56" spans="1:17" x14ac:dyDescent="0.4">
      <c r="A56" s="29">
        <v>6</v>
      </c>
      <c r="B56" s="29" t="s">
        <v>132</v>
      </c>
      <c r="C56" s="15">
        <f t="shared" si="2"/>
        <v>1</v>
      </c>
      <c r="D56" s="15">
        <f>SUM(LARGE(F56:O56,{1,2,3,4,5,6}))</f>
        <v>75</v>
      </c>
      <c r="E56" s="17">
        <f t="shared" si="3"/>
        <v>75</v>
      </c>
      <c r="F56" s="30">
        <v>0</v>
      </c>
      <c r="G56" s="30">
        <v>0</v>
      </c>
      <c r="H56" s="30">
        <v>0</v>
      </c>
      <c r="I56" s="31">
        <v>75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51"/>
      <c r="Q56" s="51"/>
    </row>
    <row r="57" spans="1:17" x14ac:dyDescent="0.4">
      <c r="A57" s="29">
        <v>7</v>
      </c>
      <c r="B57" s="29" t="s">
        <v>72</v>
      </c>
      <c r="C57" s="15">
        <f>COUNTIF(F57:P57,"&gt;0")</f>
        <v>8</v>
      </c>
      <c r="D57" s="15">
        <f>SUM(LARGE(F57:P57,{1,2,3,4,5,6}))</f>
        <v>454</v>
      </c>
      <c r="E57" s="17">
        <f>SUM(F57:P57)/C57</f>
        <v>73.625</v>
      </c>
      <c r="F57" s="30">
        <v>67</v>
      </c>
      <c r="G57" s="30">
        <v>68</v>
      </c>
      <c r="H57" s="30">
        <v>71</v>
      </c>
      <c r="I57" s="31"/>
      <c r="J57" s="30">
        <v>72</v>
      </c>
      <c r="K57" s="30">
        <v>74</v>
      </c>
      <c r="L57" s="30">
        <v>0</v>
      </c>
      <c r="M57" s="30">
        <v>72</v>
      </c>
      <c r="N57" s="30">
        <v>80</v>
      </c>
      <c r="O57" s="30"/>
      <c r="P57" s="50">
        <v>85</v>
      </c>
      <c r="Q57" s="50">
        <v>58</v>
      </c>
    </row>
    <row r="58" spans="1:17" x14ac:dyDescent="0.4">
      <c r="A58" s="29">
        <v>8</v>
      </c>
      <c r="B58" s="29" t="s">
        <v>81</v>
      </c>
      <c r="C58" s="15">
        <f>COUNTIF(F58:O58,"&gt;0")</f>
        <v>2</v>
      </c>
      <c r="D58" s="15">
        <f>SUM(LARGE(F58:O58,{1,2,3,4,5,6}))</f>
        <v>147</v>
      </c>
      <c r="E58" s="17">
        <f>SUM(F58:O58)/C58</f>
        <v>73.5</v>
      </c>
      <c r="F58" s="30">
        <v>0</v>
      </c>
      <c r="G58" s="30"/>
      <c r="H58" s="30">
        <v>0</v>
      </c>
      <c r="I58" s="31">
        <v>77</v>
      </c>
      <c r="J58" s="30">
        <v>0</v>
      </c>
      <c r="K58" s="30">
        <v>70</v>
      </c>
      <c r="L58" s="30">
        <v>0</v>
      </c>
      <c r="M58" s="30"/>
      <c r="N58" s="30">
        <v>0</v>
      </c>
      <c r="O58" s="30">
        <v>0</v>
      </c>
      <c r="P58" s="50">
        <v>80</v>
      </c>
      <c r="Q58" s="50">
        <v>65</v>
      </c>
    </row>
    <row r="59" spans="1:17" x14ac:dyDescent="0.4">
      <c r="A59" s="29">
        <v>9</v>
      </c>
      <c r="B59" s="29" t="s">
        <v>61</v>
      </c>
      <c r="C59" s="15">
        <f>COUNTIF(F59:O59,"&gt;0")</f>
        <v>4</v>
      </c>
      <c r="D59" s="15">
        <f>SUM(LARGE(F59:O59,{1,2,3,4,5,6}))</f>
        <v>293</v>
      </c>
      <c r="E59" s="17">
        <f>SUM(F59:O59)/C59</f>
        <v>73.25</v>
      </c>
      <c r="F59" s="30">
        <v>70</v>
      </c>
      <c r="G59" s="30">
        <v>74</v>
      </c>
      <c r="H59" s="30">
        <v>0</v>
      </c>
      <c r="I59" s="31"/>
      <c r="J59" s="30">
        <v>0</v>
      </c>
      <c r="K59" s="30"/>
      <c r="L59" s="30">
        <v>75</v>
      </c>
      <c r="M59" s="30">
        <v>74</v>
      </c>
      <c r="N59" s="30">
        <v>0</v>
      </c>
      <c r="O59" s="30">
        <v>0</v>
      </c>
      <c r="P59" s="50">
        <v>76</v>
      </c>
      <c r="Q59" s="50">
        <v>62</v>
      </c>
    </row>
    <row r="60" spans="1:17" x14ac:dyDescent="0.4">
      <c r="A60" s="29">
        <v>10</v>
      </c>
      <c r="B60" s="29" t="s">
        <v>133</v>
      </c>
      <c r="C60" s="15">
        <f>COUNTIF(F60:O60,"&gt;0")</f>
        <v>1</v>
      </c>
      <c r="D60" s="15">
        <f>SUM(LARGE(F60:O60,{1,2,3,4,5,6}))</f>
        <v>73</v>
      </c>
      <c r="E60" s="17">
        <f>SUM(F60:O60)/C60</f>
        <v>73</v>
      </c>
      <c r="F60" s="30">
        <v>0</v>
      </c>
      <c r="G60" s="30">
        <v>0</v>
      </c>
      <c r="H60" s="30">
        <v>0</v>
      </c>
      <c r="I60" s="42">
        <v>73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26">
        <v>0</v>
      </c>
      <c r="P60" s="51"/>
      <c r="Q60" s="51"/>
    </row>
    <row r="61" spans="1:17" x14ac:dyDescent="0.4">
      <c r="A61" s="29">
        <v>11</v>
      </c>
      <c r="B61" s="29" t="s">
        <v>102</v>
      </c>
      <c r="C61" s="15">
        <f>COUNTIF(F61:O61,"&gt;0")</f>
        <v>1</v>
      </c>
      <c r="D61" s="15">
        <f>SUM(LARGE(F61:O61,{1,2,3,4,5,6}))</f>
        <v>73</v>
      </c>
      <c r="E61" s="17">
        <f>SUM(F61:O61)/C61</f>
        <v>73</v>
      </c>
      <c r="F61" s="30">
        <v>0</v>
      </c>
      <c r="G61" s="30">
        <v>73</v>
      </c>
      <c r="H61" s="30">
        <v>0</v>
      </c>
      <c r="I61" s="42">
        <v>0</v>
      </c>
      <c r="J61" s="30">
        <v>0</v>
      </c>
      <c r="K61" s="26">
        <v>0</v>
      </c>
      <c r="L61" s="30">
        <v>0</v>
      </c>
      <c r="M61" s="30">
        <v>0</v>
      </c>
      <c r="N61" s="30">
        <v>0</v>
      </c>
      <c r="O61" s="30">
        <v>0</v>
      </c>
      <c r="P61" s="51"/>
      <c r="Q61" s="51"/>
    </row>
    <row r="62" spans="1:17" x14ac:dyDescent="0.4">
      <c r="A62" s="29">
        <v>12</v>
      </c>
      <c r="B62" s="29" t="s">
        <v>12</v>
      </c>
      <c r="C62" s="15">
        <f>COUNTIF(F62:P62,"&gt;0")</f>
        <v>7</v>
      </c>
      <c r="D62" s="15">
        <f>SUM(LARGE(F62:P62,{1,2,3,4,5,6}))</f>
        <v>445</v>
      </c>
      <c r="E62" s="17">
        <f>SUM(F62:P62)/C62</f>
        <v>73</v>
      </c>
      <c r="F62" s="30">
        <v>0</v>
      </c>
      <c r="G62" s="30">
        <v>66</v>
      </c>
      <c r="H62" s="30">
        <v>68</v>
      </c>
      <c r="I62" s="31"/>
      <c r="J62" s="30">
        <v>71</v>
      </c>
      <c r="K62" s="30">
        <v>72</v>
      </c>
      <c r="L62" s="30">
        <v>74</v>
      </c>
      <c r="M62" s="30">
        <v>0</v>
      </c>
      <c r="N62" s="30">
        <v>78</v>
      </c>
      <c r="O62" s="30"/>
      <c r="P62" s="50">
        <v>82</v>
      </c>
      <c r="Q62" s="50">
        <v>44</v>
      </c>
    </row>
    <row r="63" spans="1:17" x14ac:dyDescent="0.4">
      <c r="A63" s="29">
        <v>13</v>
      </c>
      <c r="B63" s="29" t="s">
        <v>116</v>
      </c>
      <c r="C63" s="15">
        <f t="shared" ref="C63:C68" si="4">COUNTIF(F63:O63,"&gt;0")</f>
        <v>2</v>
      </c>
      <c r="D63" s="15">
        <f>SUM(LARGE(F63:O63,{1,2,3,4,5,6}))</f>
        <v>144</v>
      </c>
      <c r="E63" s="17">
        <f t="shared" ref="E63:E68" si="5">SUM(F63:O63)/C63</f>
        <v>72</v>
      </c>
      <c r="F63" s="30">
        <v>0</v>
      </c>
      <c r="G63" s="30">
        <v>0</v>
      </c>
      <c r="H63" s="30">
        <v>0</v>
      </c>
      <c r="I63" s="31">
        <v>72</v>
      </c>
      <c r="J63" s="30">
        <v>0</v>
      </c>
      <c r="K63" s="30">
        <v>0</v>
      </c>
      <c r="L63" s="30">
        <v>72</v>
      </c>
      <c r="M63" s="30"/>
      <c r="N63" s="26"/>
      <c r="O63" s="26">
        <v>0</v>
      </c>
      <c r="P63" s="50">
        <v>79</v>
      </c>
      <c r="Q63" s="50">
        <v>69</v>
      </c>
    </row>
    <row r="64" spans="1:17" x14ac:dyDescent="0.4">
      <c r="A64" s="29">
        <v>14</v>
      </c>
      <c r="B64" s="29" t="s">
        <v>122</v>
      </c>
      <c r="C64" s="15">
        <f t="shared" si="4"/>
        <v>2</v>
      </c>
      <c r="D64" s="15">
        <f>SUM(LARGE(F64:O64,{1,2,3,4,5,6}))</f>
        <v>139</v>
      </c>
      <c r="E64" s="17">
        <f t="shared" si="5"/>
        <v>69.5</v>
      </c>
      <c r="F64" s="30">
        <v>0</v>
      </c>
      <c r="G64" s="30">
        <v>0</v>
      </c>
      <c r="H64" s="30">
        <v>0</v>
      </c>
      <c r="I64" s="42">
        <v>68</v>
      </c>
      <c r="J64" s="30">
        <v>0</v>
      </c>
      <c r="K64" s="30">
        <v>0</v>
      </c>
      <c r="L64" s="30">
        <v>0</v>
      </c>
      <c r="M64" s="30">
        <v>71</v>
      </c>
      <c r="N64" s="26">
        <v>0</v>
      </c>
      <c r="O64" s="30">
        <v>0</v>
      </c>
      <c r="P64" s="51"/>
      <c r="Q64" s="51"/>
    </row>
    <row r="65" spans="1:17" x14ac:dyDescent="0.4">
      <c r="A65" s="29">
        <v>15</v>
      </c>
      <c r="B65" s="29" t="s">
        <v>143</v>
      </c>
      <c r="C65" s="15">
        <f t="shared" si="4"/>
        <v>1</v>
      </c>
      <c r="D65" s="15">
        <f>SUM(LARGE(F65:O65,{1,2,3,4,5,6}))</f>
        <v>12</v>
      </c>
      <c r="E65" s="17">
        <f t="shared" si="5"/>
        <v>12</v>
      </c>
      <c r="F65" s="30">
        <v>0</v>
      </c>
      <c r="G65" s="30">
        <v>0</v>
      </c>
      <c r="H65" s="30">
        <v>0</v>
      </c>
      <c r="I65" s="31">
        <v>12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51"/>
      <c r="Q65" s="51"/>
    </row>
    <row r="66" spans="1:17" ht="13" thickBot="1" x14ac:dyDescent="0.45">
      <c r="A66" s="32">
        <v>16</v>
      </c>
      <c r="B66" s="32" t="s">
        <v>71</v>
      </c>
      <c r="C66" s="33">
        <f t="shared" si="4"/>
        <v>4</v>
      </c>
      <c r="D66" s="33">
        <f>SUM(LARGE(F66:O66,{1,2,3,4,5,6}))</f>
        <v>288</v>
      </c>
      <c r="E66" s="34">
        <f t="shared" si="5"/>
        <v>72</v>
      </c>
      <c r="F66" s="43"/>
      <c r="G66" s="35">
        <v>0</v>
      </c>
      <c r="H66" s="43">
        <v>81</v>
      </c>
      <c r="I66" s="36">
        <v>59</v>
      </c>
      <c r="J66" s="35">
        <v>0</v>
      </c>
      <c r="K66" s="35">
        <v>79</v>
      </c>
      <c r="L66" s="35">
        <v>0</v>
      </c>
      <c r="M66" s="35"/>
      <c r="N66" s="35">
        <v>69</v>
      </c>
      <c r="O66" s="35">
        <v>0</v>
      </c>
      <c r="P66" s="52">
        <v>86</v>
      </c>
      <c r="Q66" s="52">
        <v>40</v>
      </c>
    </row>
    <row r="67" spans="1:17" ht="13" thickTop="1" x14ac:dyDescent="0.4">
      <c r="A67" s="37">
        <v>1</v>
      </c>
      <c r="B67" s="37" t="s">
        <v>91</v>
      </c>
      <c r="C67" s="38">
        <f t="shared" si="4"/>
        <v>1</v>
      </c>
      <c r="D67" s="38">
        <f>SUM(LARGE(F67:O67,{1,2,3,4,5,6}))</f>
        <v>70</v>
      </c>
      <c r="E67" s="39">
        <f t="shared" si="5"/>
        <v>70</v>
      </c>
      <c r="F67" s="40">
        <v>0</v>
      </c>
      <c r="G67" s="40">
        <v>0</v>
      </c>
      <c r="H67" s="40">
        <v>0</v>
      </c>
      <c r="I67" s="41">
        <v>0</v>
      </c>
      <c r="J67" s="40">
        <v>70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54"/>
      <c r="Q67" s="54"/>
    </row>
    <row r="68" spans="1:17" x14ac:dyDescent="0.4">
      <c r="A68" s="29">
        <v>2</v>
      </c>
      <c r="B68" s="29" t="s">
        <v>10</v>
      </c>
      <c r="C68" s="15">
        <f t="shared" si="4"/>
        <v>1</v>
      </c>
      <c r="D68" s="15">
        <f>SUM(LARGE(F68:O68,{1,2,3,4,5,6}))</f>
        <v>70</v>
      </c>
      <c r="E68" s="17">
        <f t="shared" si="5"/>
        <v>70</v>
      </c>
      <c r="F68" s="30"/>
      <c r="G68" s="30">
        <v>70</v>
      </c>
      <c r="H68" s="30"/>
      <c r="I68" s="42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26">
        <v>0</v>
      </c>
      <c r="P68" s="50">
        <v>74</v>
      </c>
      <c r="Q68" s="50">
        <v>65</v>
      </c>
    </row>
    <row r="69" spans="1:17" x14ac:dyDescent="0.4">
      <c r="A69" s="29">
        <v>3</v>
      </c>
      <c r="B69" s="29" t="s">
        <v>110</v>
      </c>
      <c r="C69" s="15">
        <f>COUNTIF(F69:Q69,"&gt;0")</f>
        <v>4</v>
      </c>
      <c r="D69" s="15">
        <f>SUM(LARGE(F69:Q69,{1,2,3,4,5,6}))</f>
        <v>279</v>
      </c>
      <c r="E69" s="17">
        <f>SUM(F69:Q69)/C69</f>
        <v>69.75</v>
      </c>
      <c r="F69" s="26">
        <v>0</v>
      </c>
      <c r="G69" s="30">
        <v>0</v>
      </c>
      <c r="H69" s="30">
        <v>0</v>
      </c>
      <c r="I69" s="31">
        <v>70</v>
      </c>
      <c r="J69" s="30" t="s">
        <v>103</v>
      </c>
      <c r="K69" s="30">
        <v>0</v>
      </c>
      <c r="L69" s="30" t="s">
        <v>103</v>
      </c>
      <c r="M69" s="26">
        <v>70</v>
      </c>
      <c r="N69" s="30"/>
      <c r="O69" s="30"/>
      <c r="P69" s="50">
        <v>75</v>
      </c>
      <c r="Q69" s="50">
        <v>64</v>
      </c>
    </row>
    <row r="70" spans="1:17" x14ac:dyDescent="0.4">
      <c r="A70" s="29">
        <v>4</v>
      </c>
      <c r="B70" s="29" t="s">
        <v>23</v>
      </c>
      <c r="C70" s="15">
        <f>COUNTIF(F70:O70,"&gt;0")</f>
        <v>5</v>
      </c>
      <c r="D70" s="15">
        <f>SUM(LARGE(F70:O70,{1,2,3,4,5,6}))</f>
        <v>344</v>
      </c>
      <c r="E70" s="17">
        <f>SUM(F70:O70)/C70</f>
        <v>68.8</v>
      </c>
      <c r="F70" s="30">
        <v>69</v>
      </c>
      <c r="G70" s="30">
        <v>67</v>
      </c>
      <c r="H70" s="30">
        <v>69</v>
      </c>
      <c r="I70" s="31"/>
      <c r="J70" s="30">
        <v>0</v>
      </c>
      <c r="K70" s="30">
        <v>71</v>
      </c>
      <c r="L70" s="30">
        <v>0</v>
      </c>
      <c r="M70" s="30">
        <v>68</v>
      </c>
      <c r="N70" s="30"/>
      <c r="O70" s="30">
        <v>0</v>
      </c>
      <c r="P70" s="50">
        <v>77</v>
      </c>
      <c r="Q70" s="50">
        <v>51</v>
      </c>
    </row>
    <row r="71" spans="1:17" x14ac:dyDescent="0.4">
      <c r="A71" s="29">
        <v>5</v>
      </c>
      <c r="B71" s="29" t="s">
        <v>86</v>
      </c>
      <c r="C71" s="15">
        <f>COUNTIF(F71:P71,"&gt;0")</f>
        <v>9</v>
      </c>
      <c r="D71" s="15">
        <f>SUM(LARGE(F71:P71,{1,2,3,4,5,6}))</f>
        <v>421</v>
      </c>
      <c r="E71" s="17">
        <f>SUM(F71:P71)/C71</f>
        <v>67.777777777777771</v>
      </c>
      <c r="F71" s="26">
        <v>64</v>
      </c>
      <c r="G71" s="30">
        <v>72</v>
      </c>
      <c r="H71" s="30">
        <v>65</v>
      </c>
      <c r="I71" s="31"/>
      <c r="J71" s="30">
        <v>67</v>
      </c>
      <c r="K71" s="30">
        <v>67</v>
      </c>
      <c r="L71" s="30">
        <v>71</v>
      </c>
      <c r="M71" s="30">
        <v>60</v>
      </c>
      <c r="N71" s="26">
        <v>70</v>
      </c>
      <c r="O71" s="30"/>
      <c r="P71" s="50">
        <v>74</v>
      </c>
      <c r="Q71" s="50">
        <v>38</v>
      </c>
    </row>
    <row r="72" spans="1:17" x14ac:dyDescent="0.4">
      <c r="A72" s="29">
        <v>6</v>
      </c>
      <c r="B72" s="29" t="s">
        <v>13</v>
      </c>
      <c r="C72" s="15">
        <f t="shared" ref="C72:C80" si="6">COUNTIF(F72:O72,"&gt;0")</f>
        <v>4</v>
      </c>
      <c r="D72" s="15">
        <f>SUM(LARGE(F72:O72,{1,2,3,4,5,6}))</f>
        <v>270</v>
      </c>
      <c r="E72" s="17">
        <f t="shared" ref="E72:E80" si="7">SUM(F72:O72)/C72</f>
        <v>67.5</v>
      </c>
      <c r="F72" s="30"/>
      <c r="G72" s="30">
        <v>0</v>
      </c>
      <c r="H72" s="30">
        <v>66</v>
      </c>
      <c r="I72" s="31">
        <v>0</v>
      </c>
      <c r="J72" s="30">
        <v>0</v>
      </c>
      <c r="K72" s="30">
        <v>68</v>
      </c>
      <c r="L72" s="30">
        <v>70</v>
      </c>
      <c r="M72" s="30">
        <v>66</v>
      </c>
      <c r="N72" s="30"/>
      <c r="O72" s="30">
        <v>0</v>
      </c>
      <c r="P72" s="50">
        <v>72</v>
      </c>
      <c r="Q72" s="50">
        <v>53</v>
      </c>
    </row>
    <row r="73" spans="1:17" x14ac:dyDescent="0.4">
      <c r="A73" s="29">
        <v>8</v>
      </c>
      <c r="B73" s="29" t="s">
        <v>108</v>
      </c>
      <c r="C73" s="15">
        <f t="shared" si="6"/>
        <v>4</v>
      </c>
      <c r="D73" s="15">
        <f>SUM(LARGE(F73:O73,{1,2,3,4,5,6}))</f>
        <v>265</v>
      </c>
      <c r="E73" s="17">
        <f t="shared" si="7"/>
        <v>66.25</v>
      </c>
      <c r="F73" s="26">
        <v>0</v>
      </c>
      <c r="G73" s="30">
        <v>0</v>
      </c>
      <c r="H73" s="30"/>
      <c r="I73" s="31">
        <v>76</v>
      </c>
      <c r="J73" s="30">
        <v>69</v>
      </c>
      <c r="K73" s="30"/>
      <c r="L73" s="30">
        <v>59</v>
      </c>
      <c r="M73" s="30">
        <v>0</v>
      </c>
      <c r="N73" s="30">
        <v>61</v>
      </c>
      <c r="O73" s="30">
        <v>0</v>
      </c>
      <c r="P73" s="50">
        <v>73</v>
      </c>
      <c r="Q73" s="50">
        <v>45</v>
      </c>
    </row>
    <row r="74" spans="1:17" x14ac:dyDescent="0.4">
      <c r="A74" s="29">
        <v>9</v>
      </c>
      <c r="B74" s="29" t="s">
        <v>40</v>
      </c>
      <c r="C74" s="15">
        <f t="shared" si="6"/>
        <v>4</v>
      </c>
      <c r="D74" s="15">
        <f>SUM(LARGE(F74:O74,{1,2,3,4,5,6}))</f>
        <v>265</v>
      </c>
      <c r="E74" s="17">
        <f t="shared" si="7"/>
        <v>66.25</v>
      </c>
      <c r="F74" s="30">
        <v>66</v>
      </c>
      <c r="G74" s="30">
        <v>0</v>
      </c>
      <c r="H74" s="30">
        <v>0</v>
      </c>
      <c r="I74" s="31"/>
      <c r="J74" s="30">
        <v>66</v>
      </c>
      <c r="K74" s="30">
        <v>66</v>
      </c>
      <c r="L74" s="30">
        <v>67</v>
      </c>
      <c r="M74" s="30">
        <v>0</v>
      </c>
      <c r="N74" s="30"/>
      <c r="O74" s="30">
        <v>0</v>
      </c>
      <c r="P74" s="50">
        <v>67</v>
      </c>
      <c r="Q74" s="50">
        <v>35</v>
      </c>
    </row>
    <row r="75" spans="1:17" x14ac:dyDescent="0.4">
      <c r="A75" s="29">
        <v>10</v>
      </c>
      <c r="B75" s="29" t="s">
        <v>88</v>
      </c>
      <c r="C75" s="15">
        <f t="shared" si="6"/>
        <v>2</v>
      </c>
      <c r="D75" s="15">
        <f>SUM(LARGE(F75:O75,{1,2,3,4,5,6}))</f>
        <v>131</v>
      </c>
      <c r="E75" s="17">
        <f t="shared" si="7"/>
        <v>65.5</v>
      </c>
      <c r="F75" s="30">
        <v>0</v>
      </c>
      <c r="G75" s="30">
        <v>71</v>
      </c>
      <c r="H75" s="30">
        <v>60</v>
      </c>
      <c r="I75" s="31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51"/>
      <c r="Q75" s="51"/>
    </row>
    <row r="76" spans="1:17" x14ac:dyDescent="0.4">
      <c r="A76" s="29">
        <v>11</v>
      </c>
      <c r="B76" s="29" t="s">
        <v>46</v>
      </c>
      <c r="C76" s="15">
        <f t="shared" si="6"/>
        <v>1</v>
      </c>
      <c r="D76" s="15">
        <f>SUM(LARGE(F76:O76,{1,2,3,4,5,6}))</f>
        <v>65</v>
      </c>
      <c r="E76" s="17">
        <f t="shared" si="7"/>
        <v>65</v>
      </c>
      <c r="F76" s="30">
        <v>0</v>
      </c>
      <c r="G76" s="30">
        <v>0</v>
      </c>
      <c r="H76" s="26">
        <v>0</v>
      </c>
      <c r="I76" s="31"/>
      <c r="J76" s="30">
        <v>0</v>
      </c>
      <c r="K76" s="26">
        <v>65</v>
      </c>
      <c r="L76" s="30"/>
      <c r="M76" s="30">
        <v>0</v>
      </c>
      <c r="N76" s="30">
        <v>0</v>
      </c>
      <c r="O76" s="30">
        <v>0</v>
      </c>
      <c r="P76" s="50">
        <v>73</v>
      </c>
      <c r="Q76" s="50">
        <v>49</v>
      </c>
    </row>
    <row r="77" spans="1:17" x14ac:dyDescent="0.4">
      <c r="A77" s="29">
        <v>12</v>
      </c>
      <c r="B77" s="29" t="s">
        <v>117</v>
      </c>
      <c r="C77" s="15">
        <f t="shared" si="6"/>
        <v>3</v>
      </c>
      <c r="D77" s="15">
        <f>SUM(LARGE(F77:O77,{1,2,3,4,5,6}))</f>
        <v>193</v>
      </c>
      <c r="E77" s="17">
        <f t="shared" si="7"/>
        <v>64.333333333333329</v>
      </c>
      <c r="F77" s="26">
        <v>0</v>
      </c>
      <c r="G77" s="30">
        <v>0</v>
      </c>
      <c r="H77" s="30">
        <v>0</v>
      </c>
      <c r="I77" s="31">
        <v>64</v>
      </c>
      <c r="J77" s="30">
        <v>0</v>
      </c>
      <c r="K77" s="26">
        <v>0</v>
      </c>
      <c r="L77" s="30">
        <v>66</v>
      </c>
      <c r="M77" s="30">
        <v>63</v>
      </c>
      <c r="N77" s="30">
        <v>0</v>
      </c>
      <c r="O77" s="30">
        <v>0</v>
      </c>
      <c r="P77" s="51"/>
      <c r="Q77" s="51"/>
    </row>
    <row r="78" spans="1:17" x14ac:dyDescent="0.4">
      <c r="A78" s="29">
        <v>13</v>
      </c>
      <c r="B78" s="29" t="s">
        <v>56</v>
      </c>
      <c r="C78" s="15">
        <f t="shared" si="6"/>
        <v>1</v>
      </c>
      <c r="D78" s="15">
        <f>SUM(LARGE(F78:O78,{1,2,3,4,5,6}))</f>
        <v>64</v>
      </c>
      <c r="E78" s="17">
        <f t="shared" si="7"/>
        <v>64</v>
      </c>
      <c r="F78" s="30">
        <v>0</v>
      </c>
      <c r="G78" s="30">
        <v>0</v>
      </c>
      <c r="H78" s="30">
        <v>0</v>
      </c>
      <c r="I78" s="31">
        <v>0</v>
      </c>
      <c r="J78" s="30">
        <v>64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51"/>
      <c r="Q78" s="51"/>
    </row>
    <row r="79" spans="1:17" x14ac:dyDescent="0.4">
      <c r="A79" s="29">
        <v>14</v>
      </c>
      <c r="B79" s="29" t="s">
        <v>93</v>
      </c>
      <c r="C79" s="15">
        <f t="shared" si="6"/>
        <v>6</v>
      </c>
      <c r="D79" s="15">
        <f>SUM(LARGE(F79:O79,{1,2,3,4,5,6}))</f>
        <v>384</v>
      </c>
      <c r="E79" s="17">
        <f t="shared" si="7"/>
        <v>64</v>
      </c>
      <c r="F79" s="30"/>
      <c r="G79" s="30">
        <v>63</v>
      </c>
      <c r="H79" s="30">
        <v>63</v>
      </c>
      <c r="I79" s="42">
        <v>63</v>
      </c>
      <c r="J79" s="30">
        <v>68</v>
      </c>
      <c r="K79" s="30"/>
      <c r="L79" s="26">
        <v>63</v>
      </c>
      <c r="M79" s="30">
        <v>64</v>
      </c>
      <c r="N79" s="30">
        <v>0</v>
      </c>
      <c r="O79" s="30">
        <v>0</v>
      </c>
      <c r="P79" s="50">
        <v>69</v>
      </c>
      <c r="Q79" s="50">
        <v>56</v>
      </c>
    </row>
    <row r="80" spans="1:17" ht="13" thickBot="1" x14ac:dyDescent="0.45">
      <c r="A80" s="32">
        <v>15</v>
      </c>
      <c r="B80" s="32" t="s">
        <v>92</v>
      </c>
      <c r="C80" s="33">
        <f t="shared" si="6"/>
        <v>8</v>
      </c>
      <c r="D80" s="33">
        <f>SUM(LARGE(F80:O80,{1,2,3,4,5,6}))</f>
        <v>386</v>
      </c>
      <c r="E80" s="34">
        <f t="shared" si="7"/>
        <v>63.375</v>
      </c>
      <c r="F80" s="35"/>
      <c r="G80" s="35">
        <v>61</v>
      </c>
      <c r="H80" s="35">
        <v>61</v>
      </c>
      <c r="I80" s="36">
        <v>60</v>
      </c>
      <c r="J80" s="35">
        <v>63</v>
      </c>
      <c r="K80" s="35">
        <v>62</v>
      </c>
      <c r="L80" s="35">
        <v>64</v>
      </c>
      <c r="M80" s="35">
        <v>65</v>
      </c>
      <c r="N80" s="35">
        <v>71</v>
      </c>
      <c r="O80" s="35"/>
      <c r="P80" s="52">
        <v>79</v>
      </c>
      <c r="Q80" s="52">
        <v>59</v>
      </c>
    </row>
    <row r="81" spans="1:17" ht="13" thickTop="1" x14ac:dyDescent="0.4">
      <c r="A81" s="37">
        <v>1</v>
      </c>
      <c r="B81" s="37" t="s">
        <v>45</v>
      </c>
      <c r="C81" s="38">
        <f>COUNTIF(F81:P81,"&gt;0")</f>
        <v>7</v>
      </c>
      <c r="D81" s="38">
        <f>SUM(LARGE(F81:P81,{1,2,3,4,5,6}))</f>
        <v>387</v>
      </c>
      <c r="E81" s="39">
        <f>SUM(F81:P81)/C81</f>
        <v>63.285714285714285</v>
      </c>
      <c r="F81" s="40">
        <v>0</v>
      </c>
      <c r="G81" s="40">
        <v>59</v>
      </c>
      <c r="H81" s="40">
        <v>58</v>
      </c>
      <c r="I81" s="44"/>
      <c r="J81" s="40">
        <v>65</v>
      </c>
      <c r="K81" s="40">
        <v>64</v>
      </c>
      <c r="L81" s="40">
        <v>56</v>
      </c>
      <c r="M81" s="40">
        <v>0</v>
      </c>
      <c r="N81" s="45">
        <v>63</v>
      </c>
      <c r="O81" s="40"/>
      <c r="P81" s="53">
        <v>78</v>
      </c>
      <c r="Q81" s="53">
        <v>34</v>
      </c>
    </row>
    <row r="82" spans="1:17" x14ac:dyDescent="0.4">
      <c r="A82" s="29">
        <v>2</v>
      </c>
      <c r="B82" s="29" t="s">
        <v>121</v>
      </c>
      <c r="C82" s="15">
        <f>COUNTIF(F82:O82,"&gt;0")</f>
        <v>2</v>
      </c>
      <c r="D82" s="15">
        <f>SUM(LARGE(F82:O82,{1,2,3,4,5,6}))</f>
        <v>126</v>
      </c>
      <c r="E82" s="17">
        <f>SUM(F82:O82)/C82</f>
        <v>63</v>
      </c>
      <c r="F82" s="30">
        <v>0</v>
      </c>
      <c r="G82" s="30">
        <v>0</v>
      </c>
      <c r="H82" s="30">
        <v>0</v>
      </c>
      <c r="I82" s="42">
        <v>0</v>
      </c>
      <c r="J82" s="30">
        <v>0</v>
      </c>
      <c r="K82" s="30">
        <v>0</v>
      </c>
      <c r="L82" s="30">
        <v>69</v>
      </c>
      <c r="M82" s="30">
        <v>57</v>
      </c>
      <c r="N82" s="30">
        <v>0</v>
      </c>
      <c r="O82" s="26">
        <v>0</v>
      </c>
      <c r="P82" s="51"/>
      <c r="Q82" s="51"/>
    </row>
    <row r="83" spans="1:17" x14ac:dyDescent="0.4">
      <c r="A83" s="29">
        <v>3</v>
      </c>
      <c r="B83" s="29" t="s">
        <v>34</v>
      </c>
      <c r="C83" s="15">
        <f>COUNTIF(F83:P83,"&gt;0")</f>
        <v>8</v>
      </c>
      <c r="D83" s="15">
        <f>SUM(LARGE(F83:P83,{1,2,3,4,5,6}))</f>
        <v>382</v>
      </c>
      <c r="E83" s="17">
        <f>SUM(F83:P83)/C83</f>
        <v>62.125</v>
      </c>
      <c r="F83" s="30">
        <v>60</v>
      </c>
      <c r="G83" s="30">
        <v>62</v>
      </c>
      <c r="H83" s="30">
        <v>64</v>
      </c>
      <c r="I83" s="42"/>
      <c r="J83" s="30">
        <v>0</v>
      </c>
      <c r="K83" s="30">
        <v>57</v>
      </c>
      <c r="L83" s="26">
        <v>58</v>
      </c>
      <c r="M83" s="30">
        <v>62</v>
      </c>
      <c r="N83" s="30">
        <v>58</v>
      </c>
      <c r="O83" s="30"/>
      <c r="P83" s="50">
        <v>76</v>
      </c>
      <c r="Q83" s="50">
        <v>46</v>
      </c>
    </row>
    <row r="84" spans="1:17" x14ac:dyDescent="0.4">
      <c r="A84" s="29">
        <v>4</v>
      </c>
      <c r="B84" s="2" t="s">
        <v>149</v>
      </c>
      <c r="C84" s="15">
        <f t="shared" ref="C84:C131" si="8">COUNTIF(F84:O84,"&gt;0")</f>
        <v>2</v>
      </c>
      <c r="D84" s="15">
        <f>SUM(LARGE(F84:O84,{1,2,3,4,5,6}))</f>
        <v>124</v>
      </c>
      <c r="E84" s="17">
        <f t="shared" ref="E84:E131" si="9">SUM(F84:O84)/C84</f>
        <v>62</v>
      </c>
      <c r="F84" s="30">
        <v>0</v>
      </c>
      <c r="G84" s="30">
        <v>0</v>
      </c>
      <c r="H84" s="30">
        <v>0</v>
      </c>
      <c r="I84" s="42">
        <v>56</v>
      </c>
      <c r="J84" s="30">
        <v>0</v>
      </c>
      <c r="K84" s="30" t="s">
        <v>103</v>
      </c>
      <c r="L84" s="30" t="s">
        <v>103</v>
      </c>
      <c r="M84" s="30" t="s">
        <v>103</v>
      </c>
      <c r="N84" s="30">
        <v>68</v>
      </c>
      <c r="O84" s="26">
        <v>0</v>
      </c>
      <c r="P84" s="51"/>
      <c r="Q84" s="51"/>
    </row>
    <row r="85" spans="1:17" x14ac:dyDescent="0.4">
      <c r="A85" s="29">
        <v>5</v>
      </c>
      <c r="B85" s="29" t="s">
        <v>68</v>
      </c>
      <c r="C85" s="15">
        <f t="shared" si="8"/>
        <v>5</v>
      </c>
      <c r="D85" s="15">
        <f>SUM(LARGE(F85:O85,{1,2,3,4,5,6}))</f>
        <v>310</v>
      </c>
      <c r="E85" s="17">
        <f t="shared" si="9"/>
        <v>62</v>
      </c>
      <c r="F85" s="30">
        <v>63</v>
      </c>
      <c r="G85" s="30">
        <v>0</v>
      </c>
      <c r="H85" s="30">
        <v>59</v>
      </c>
      <c r="I85" s="31"/>
      <c r="J85" s="30">
        <v>0</v>
      </c>
      <c r="K85" s="30">
        <v>61</v>
      </c>
      <c r="L85" s="30"/>
      <c r="M85" s="30">
        <v>61</v>
      </c>
      <c r="N85" s="30">
        <v>66</v>
      </c>
      <c r="O85" s="30">
        <v>0</v>
      </c>
      <c r="P85" s="50">
        <v>68</v>
      </c>
      <c r="Q85" s="50">
        <v>42</v>
      </c>
    </row>
    <row r="86" spans="1:17" x14ac:dyDescent="0.4">
      <c r="A86" s="29">
        <v>6</v>
      </c>
      <c r="B86" s="29" t="s">
        <v>50</v>
      </c>
      <c r="C86" s="15">
        <f t="shared" si="8"/>
        <v>3</v>
      </c>
      <c r="D86" s="15">
        <f>SUM(LARGE(F86:O86,{1,2,3,4,5,6}))</f>
        <v>181</v>
      </c>
      <c r="E86" s="17">
        <f t="shared" si="9"/>
        <v>60.333333333333336</v>
      </c>
      <c r="F86" s="30">
        <v>0</v>
      </c>
      <c r="G86" s="30">
        <v>0</v>
      </c>
      <c r="H86" s="30">
        <v>0</v>
      </c>
      <c r="I86" s="31"/>
      <c r="J86" s="30">
        <v>0</v>
      </c>
      <c r="K86" s="30">
        <v>58</v>
      </c>
      <c r="L86" s="30">
        <v>65</v>
      </c>
      <c r="M86" s="30">
        <v>58</v>
      </c>
      <c r="N86" s="30"/>
      <c r="O86" s="30">
        <v>0</v>
      </c>
      <c r="P86" s="50">
        <v>65</v>
      </c>
      <c r="Q86" s="50">
        <v>39</v>
      </c>
    </row>
    <row r="87" spans="1:17" x14ac:dyDescent="0.4">
      <c r="A87" s="29">
        <v>7</v>
      </c>
      <c r="B87" s="29" t="s">
        <v>125</v>
      </c>
      <c r="C87" s="15">
        <f t="shared" si="8"/>
        <v>2</v>
      </c>
      <c r="D87" s="15">
        <f>SUM(LARGE(F87:O87,{1,2,3,4,5,6}))</f>
        <v>118</v>
      </c>
      <c r="E87" s="17">
        <f t="shared" si="9"/>
        <v>59</v>
      </c>
      <c r="F87" s="30">
        <v>0</v>
      </c>
      <c r="G87" s="30">
        <v>0</v>
      </c>
      <c r="H87" s="30">
        <v>0</v>
      </c>
      <c r="I87" s="31">
        <v>0</v>
      </c>
      <c r="J87" s="30">
        <v>0</v>
      </c>
      <c r="K87" s="30">
        <v>0</v>
      </c>
      <c r="L87" s="30">
        <v>0</v>
      </c>
      <c r="M87" s="30">
        <v>0</v>
      </c>
      <c r="N87" s="30">
        <v>48</v>
      </c>
      <c r="O87" s="30">
        <v>70</v>
      </c>
      <c r="P87" s="51"/>
      <c r="Q87" s="51"/>
    </row>
    <row r="88" spans="1:17" x14ac:dyDescent="0.4">
      <c r="A88" s="29">
        <v>8</v>
      </c>
      <c r="B88" s="29" t="s">
        <v>76</v>
      </c>
      <c r="C88" s="15">
        <f t="shared" si="8"/>
        <v>2</v>
      </c>
      <c r="D88" s="15">
        <f>SUM(LARGE(F88:O88,{1,2,3,4,5,6}))</f>
        <v>116</v>
      </c>
      <c r="E88" s="17">
        <f t="shared" si="9"/>
        <v>58</v>
      </c>
      <c r="F88" s="30">
        <v>61</v>
      </c>
      <c r="G88" s="30">
        <v>0</v>
      </c>
      <c r="H88" s="30">
        <v>0</v>
      </c>
      <c r="I88" s="42">
        <v>0</v>
      </c>
      <c r="J88" s="30"/>
      <c r="K88" s="30">
        <v>0</v>
      </c>
      <c r="L88" s="30">
        <v>0</v>
      </c>
      <c r="M88" s="30"/>
      <c r="N88" s="30">
        <v>55</v>
      </c>
      <c r="O88" s="30">
        <v>0</v>
      </c>
      <c r="P88" s="50">
        <v>62</v>
      </c>
      <c r="Q88" s="50">
        <v>52</v>
      </c>
    </row>
    <row r="89" spans="1:17" x14ac:dyDescent="0.4">
      <c r="A89" s="29">
        <v>9</v>
      </c>
      <c r="B89" s="29" t="s">
        <v>62</v>
      </c>
      <c r="C89" s="15">
        <f t="shared" si="8"/>
        <v>5</v>
      </c>
      <c r="D89" s="15">
        <f>SUM(LARGE(F89:O89,{1,2,3,4,5,6}))</f>
        <v>289</v>
      </c>
      <c r="E89" s="17">
        <f t="shared" si="9"/>
        <v>57.8</v>
      </c>
      <c r="F89" s="30">
        <v>55</v>
      </c>
      <c r="G89" s="30">
        <v>57</v>
      </c>
      <c r="H89" s="30">
        <v>57</v>
      </c>
      <c r="I89" s="31"/>
      <c r="J89" s="30">
        <v>0</v>
      </c>
      <c r="K89" s="30">
        <v>59</v>
      </c>
      <c r="L89" s="30">
        <v>61</v>
      </c>
      <c r="M89" s="30">
        <v>0</v>
      </c>
      <c r="N89" s="30"/>
      <c r="O89" s="30">
        <v>0</v>
      </c>
      <c r="P89" s="50">
        <v>62</v>
      </c>
      <c r="Q89" s="50">
        <v>41</v>
      </c>
    </row>
    <row r="90" spans="1:17" ht="13" thickBot="1" x14ac:dyDescent="0.45">
      <c r="A90" s="32">
        <v>10</v>
      </c>
      <c r="B90" s="32" t="s">
        <v>118</v>
      </c>
      <c r="C90" s="33">
        <f t="shared" si="8"/>
        <v>2</v>
      </c>
      <c r="D90" s="33">
        <f>SUM(LARGE(F90:O90,{1,2,3,4,5,6}))</f>
        <v>115</v>
      </c>
      <c r="E90" s="34">
        <f t="shared" si="9"/>
        <v>57.5</v>
      </c>
      <c r="F90" s="35">
        <v>0</v>
      </c>
      <c r="G90" s="35">
        <v>0</v>
      </c>
      <c r="H90" s="35">
        <v>0</v>
      </c>
      <c r="I90" s="36">
        <v>53</v>
      </c>
      <c r="J90" s="43">
        <v>0</v>
      </c>
      <c r="K90" s="35">
        <v>0</v>
      </c>
      <c r="L90" s="35">
        <v>62</v>
      </c>
      <c r="M90" s="43">
        <v>0</v>
      </c>
      <c r="N90" s="35">
        <v>0</v>
      </c>
      <c r="O90" s="35">
        <v>0</v>
      </c>
      <c r="P90" s="55"/>
      <c r="Q90" s="55"/>
    </row>
    <row r="91" spans="1:17" ht="13" thickTop="1" x14ac:dyDescent="0.4">
      <c r="A91" s="37">
        <v>1</v>
      </c>
      <c r="B91" s="37" t="s">
        <v>78</v>
      </c>
      <c r="C91" s="38">
        <f t="shared" si="8"/>
        <v>3</v>
      </c>
      <c r="D91" s="38">
        <f>SUM(LARGE(F91:O91,{1,2,3,4,5,6}))</f>
        <v>172</v>
      </c>
      <c r="E91" s="39">
        <f t="shared" si="9"/>
        <v>57.333333333333336</v>
      </c>
      <c r="F91" s="40">
        <v>0</v>
      </c>
      <c r="G91" s="40">
        <v>69</v>
      </c>
      <c r="H91" s="40">
        <v>72</v>
      </c>
      <c r="I91" s="41">
        <v>31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54"/>
      <c r="Q91" s="54"/>
    </row>
    <row r="92" spans="1:17" x14ac:dyDescent="0.4">
      <c r="A92" s="29">
        <v>2</v>
      </c>
      <c r="B92" s="29" t="s">
        <v>134</v>
      </c>
      <c r="C92" s="15">
        <f t="shared" si="8"/>
        <v>1</v>
      </c>
      <c r="D92" s="15">
        <f>SUM(LARGE(F92:O92,{1,2,3,4,5,6}))</f>
        <v>57</v>
      </c>
      <c r="E92" s="17">
        <f t="shared" si="9"/>
        <v>57</v>
      </c>
      <c r="F92" s="30">
        <v>0</v>
      </c>
      <c r="G92" s="30">
        <v>0</v>
      </c>
      <c r="H92" s="26">
        <v>0</v>
      </c>
      <c r="I92" s="31">
        <v>57</v>
      </c>
      <c r="J92" s="30">
        <v>0</v>
      </c>
      <c r="K92" s="26">
        <v>0</v>
      </c>
      <c r="L92" s="30">
        <v>0</v>
      </c>
      <c r="M92" s="30">
        <v>0</v>
      </c>
      <c r="N92" s="30">
        <v>0</v>
      </c>
      <c r="O92" s="30">
        <v>0</v>
      </c>
      <c r="P92" s="51"/>
      <c r="Q92" s="51"/>
    </row>
    <row r="93" spans="1:17" x14ac:dyDescent="0.4">
      <c r="A93" s="29">
        <v>3</v>
      </c>
      <c r="B93" s="29" t="s">
        <v>104</v>
      </c>
      <c r="C93" s="15">
        <f t="shared" si="8"/>
        <v>3</v>
      </c>
      <c r="D93" s="15">
        <f>SUM(LARGE(F93:O93,{1,2,3,4,5,6}))</f>
        <v>170</v>
      </c>
      <c r="E93" s="17">
        <f t="shared" si="9"/>
        <v>56.666666666666664</v>
      </c>
      <c r="F93" s="30">
        <v>0</v>
      </c>
      <c r="G93" s="30">
        <v>54</v>
      </c>
      <c r="H93" s="30"/>
      <c r="I93" s="31">
        <v>0</v>
      </c>
      <c r="J93" s="30">
        <v>0</v>
      </c>
      <c r="K93" s="30"/>
      <c r="L93" s="30">
        <v>57</v>
      </c>
      <c r="M93" s="30">
        <v>59</v>
      </c>
      <c r="N93" s="30">
        <v>0</v>
      </c>
      <c r="O93" s="30">
        <v>0</v>
      </c>
      <c r="P93" s="50">
        <v>63</v>
      </c>
      <c r="Q93" s="50">
        <v>53</v>
      </c>
    </row>
    <row r="94" spans="1:17" x14ac:dyDescent="0.4">
      <c r="A94" s="29">
        <v>4</v>
      </c>
      <c r="B94" s="29" t="s">
        <v>84</v>
      </c>
      <c r="C94" s="15">
        <f t="shared" si="8"/>
        <v>3</v>
      </c>
      <c r="D94" s="15">
        <f>SUM(LARGE(F94:O94,{1,2,3,4,5,6}))</f>
        <v>168</v>
      </c>
      <c r="E94" s="17">
        <f t="shared" si="9"/>
        <v>56</v>
      </c>
      <c r="F94" s="30">
        <v>62</v>
      </c>
      <c r="G94" s="30">
        <v>0</v>
      </c>
      <c r="H94" s="30">
        <v>0</v>
      </c>
      <c r="I94" s="42"/>
      <c r="J94" s="30">
        <v>0</v>
      </c>
      <c r="K94" s="30">
        <v>0</v>
      </c>
      <c r="L94" s="30">
        <v>0</v>
      </c>
      <c r="M94" s="30">
        <v>47</v>
      </c>
      <c r="N94" s="26">
        <v>59</v>
      </c>
      <c r="O94" s="30"/>
      <c r="P94" s="50">
        <v>77</v>
      </c>
      <c r="Q94" s="50">
        <v>43</v>
      </c>
    </row>
    <row r="95" spans="1:17" x14ac:dyDescent="0.4">
      <c r="A95" s="29">
        <v>5</v>
      </c>
      <c r="B95" s="29" t="s">
        <v>107</v>
      </c>
      <c r="C95" s="15">
        <f t="shared" si="8"/>
        <v>2</v>
      </c>
      <c r="D95" s="15">
        <f>SUM(LARGE(F95:O95,{1,2,3,4,5,6}))</f>
        <v>112</v>
      </c>
      <c r="E95" s="17">
        <f t="shared" si="9"/>
        <v>56</v>
      </c>
      <c r="F95" s="30">
        <v>0</v>
      </c>
      <c r="G95" s="30">
        <v>0</v>
      </c>
      <c r="H95" s="30">
        <v>62</v>
      </c>
      <c r="I95" s="42">
        <v>0</v>
      </c>
      <c r="J95" s="30">
        <v>0</v>
      </c>
      <c r="K95" s="30">
        <v>0</v>
      </c>
      <c r="L95" s="30">
        <v>0</v>
      </c>
      <c r="M95" s="30">
        <v>0</v>
      </c>
      <c r="N95" s="26">
        <v>50</v>
      </c>
      <c r="O95" s="30">
        <v>0</v>
      </c>
      <c r="P95" s="51"/>
      <c r="Q95" s="51"/>
    </row>
    <row r="96" spans="1:17" x14ac:dyDescent="0.4">
      <c r="A96" s="29">
        <v>6</v>
      </c>
      <c r="B96" s="29" t="s">
        <v>31</v>
      </c>
      <c r="C96" s="15">
        <f t="shared" si="8"/>
        <v>3</v>
      </c>
      <c r="D96" s="15">
        <f>SUM(LARGE(F96:O96,{1,2,3,4,5,6}))</f>
        <v>166</v>
      </c>
      <c r="E96" s="17">
        <f t="shared" si="9"/>
        <v>55.333333333333336</v>
      </c>
      <c r="F96" s="30">
        <v>58</v>
      </c>
      <c r="G96" s="30">
        <v>0</v>
      </c>
      <c r="H96" s="30">
        <v>0</v>
      </c>
      <c r="I96" s="31"/>
      <c r="J96" s="30">
        <v>0</v>
      </c>
      <c r="K96" s="30">
        <v>53</v>
      </c>
      <c r="L96" s="30">
        <v>0</v>
      </c>
      <c r="M96" s="30">
        <v>55</v>
      </c>
      <c r="N96" s="30"/>
      <c r="O96" s="30">
        <v>0</v>
      </c>
      <c r="P96" s="50">
        <v>60</v>
      </c>
      <c r="Q96" s="50">
        <v>28</v>
      </c>
    </row>
    <row r="97" spans="1:17" x14ac:dyDescent="0.4">
      <c r="A97" s="29">
        <v>7</v>
      </c>
      <c r="B97" s="29" t="s">
        <v>28</v>
      </c>
      <c r="C97" s="15">
        <f t="shared" si="8"/>
        <v>2</v>
      </c>
      <c r="D97" s="15">
        <f>SUM(LARGE(F97:O97,{1,2,3,4,5,6}))</f>
        <v>110</v>
      </c>
      <c r="E97" s="17">
        <f t="shared" si="9"/>
        <v>55</v>
      </c>
      <c r="F97" s="30">
        <v>0</v>
      </c>
      <c r="G97" s="30">
        <v>64</v>
      </c>
      <c r="H97" s="30">
        <v>0</v>
      </c>
      <c r="I97" s="42"/>
      <c r="J97" s="30">
        <v>0</v>
      </c>
      <c r="K97" s="30">
        <v>0</v>
      </c>
      <c r="L97" s="30">
        <v>0</v>
      </c>
      <c r="M97" s="30">
        <v>46</v>
      </c>
      <c r="N97" s="26"/>
      <c r="O97" s="30">
        <v>0</v>
      </c>
      <c r="P97" s="50">
        <v>73</v>
      </c>
      <c r="Q97" s="50">
        <v>40</v>
      </c>
    </row>
    <row r="98" spans="1:17" x14ac:dyDescent="0.4">
      <c r="A98" s="29">
        <v>8</v>
      </c>
      <c r="B98" s="29" t="s">
        <v>69</v>
      </c>
      <c r="C98" s="15">
        <f t="shared" si="8"/>
        <v>1</v>
      </c>
      <c r="D98" s="15">
        <f>SUM(LARGE(F98:O98,{1,2,3,4,5,6}))</f>
        <v>55</v>
      </c>
      <c r="E98" s="17">
        <f t="shared" si="9"/>
        <v>55</v>
      </c>
      <c r="F98" s="30">
        <v>0</v>
      </c>
      <c r="G98" s="30">
        <v>0</v>
      </c>
      <c r="H98" s="30">
        <v>0</v>
      </c>
      <c r="I98" s="31">
        <v>0</v>
      </c>
      <c r="J98" s="30">
        <v>0</v>
      </c>
      <c r="K98" s="30">
        <v>0</v>
      </c>
      <c r="L98" s="30">
        <v>55</v>
      </c>
      <c r="M98" s="30">
        <v>0</v>
      </c>
      <c r="N98" s="30">
        <v>0</v>
      </c>
      <c r="O98" s="30">
        <v>0</v>
      </c>
      <c r="P98" s="51"/>
      <c r="Q98" s="51"/>
    </row>
    <row r="99" spans="1:17" x14ac:dyDescent="0.4">
      <c r="A99" s="29">
        <v>9</v>
      </c>
      <c r="B99" s="29" t="s">
        <v>83</v>
      </c>
      <c r="C99" s="15">
        <f t="shared" si="8"/>
        <v>2</v>
      </c>
      <c r="D99" s="15">
        <f>SUM(LARGE(F99:O99,{1,2,3,4,5,6}))</f>
        <v>109</v>
      </c>
      <c r="E99" s="17">
        <f t="shared" si="9"/>
        <v>54.5</v>
      </c>
      <c r="F99" s="30">
        <v>0</v>
      </c>
      <c r="G99" s="30">
        <v>0</v>
      </c>
      <c r="H99" s="26">
        <v>52</v>
      </c>
      <c r="I99" s="31">
        <v>0</v>
      </c>
      <c r="J99" s="30">
        <v>0</v>
      </c>
      <c r="K99" s="30"/>
      <c r="L99" s="30">
        <v>0</v>
      </c>
      <c r="M99" s="30">
        <v>0</v>
      </c>
      <c r="N99" s="26">
        <v>57</v>
      </c>
      <c r="O99" s="30"/>
      <c r="P99" s="50">
        <v>75</v>
      </c>
      <c r="Q99" s="50">
        <v>50</v>
      </c>
    </row>
    <row r="100" spans="1:17" x14ac:dyDescent="0.4">
      <c r="A100" s="29">
        <v>10</v>
      </c>
      <c r="B100" s="29" t="s">
        <v>25</v>
      </c>
      <c r="C100" s="15">
        <f t="shared" si="8"/>
        <v>8</v>
      </c>
      <c r="D100" s="15">
        <f>SUM(LARGE(F100:O100,{1,2,3,4,5,6}))</f>
        <v>334</v>
      </c>
      <c r="E100" s="17">
        <f t="shared" si="9"/>
        <v>54.375</v>
      </c>
      <c r="F100" s="30">
        <v>54</v>
      </c>
      <c r="G100" s="30">
        <v>56</v>
      </c>
      <c r="H100" s="30">
        <v>55</v>
      </c>
      <c r="I100" s="31"/>
      <c r="J100" s="30">
        <v>60</v>
      </c>
      <c r="K100" s="30">
        <v>55</v>
      </c>
      <c r="L100" s="30">
        <v>54</v>
      </c>
      <c r="M100" s="30">
        <v>49</v>
      </c>
      <c r="N100" s="30">
        <v>52</v>
      </c>
      <c r="O100" s="30"/>
      <c r="P100" s="50">
        <v>73</v>
      </c>
      <c r="Q100" s="50">
        <v>29</v>
      </c>
    </row>
    <row r="101" spans="1:17" ht="13" thickBot="1" x14ac:dyDescent="0.45">
      <c r="A101" s="32">
        <v>11</v>
      </c>
      <c r="B101" s="32" t="s">
        <v>135</v>
      </c>
      <c r="C101" s="33">
        <f t="shared" si="8"/>
        <v>1</v>
      </c>
      <c r="D101" s="33">
        <f>SUM(LARGE(F101:O101,{1,2,3,4,5,6}))</f>
        <v>54</v>
      </c>
      <c r="E101" s="34">
        <f t="shared" si="9"/>
        <v>54</v>
      </c>
      <c r="F101" s="35">
        <v>0</v>
      </c>
      <c r="G101" s="35">
        <v>0</v>
      </c>
      <c r="H101" s="35">
        <v>0</v>
      </c>
      <c r="I101" s="46">
        <v>54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55"/>
      <c r="Q101" s="55"/>
    </row>
    <row r="102" spans="1:17" ht="13" thickTop="1" x14ac:dyDescent="0.4">
      <c r="A102" s="29">
        <v>1</v>
      </c>
      <c r="B102" s="37" t="s">
        <v>111</v>
      </c>
      <c r="C102" s="38">
        <f t="shared" si="8"/>
        <v>1</v>
      </c>
      <c r="D102" s="38">
        <f>SUM(LARGE(F102:O102,{1,2,3,4,5,6}))</f>
        <v>54</v>
      </c>
      <c r="E102" s="39">
        <f t="shared" si="9"/>
        <v>54</v>
      </c>
      <c r="F102" s="40">
        <v>0</v>
      </c>
      <c r="G102" s="40">
        <v>0</v>
      </c>
      <c r="H102" s="40">
        <v>0</v>
      </c>
      <c r="I102" s="41"/>
      <c r="J102" s="40" t="s">
        <v>103</v>
      </c>
      <c r="K102" s="40">
        <v>0</v>
      </c>
      <c r="L102" s="40" t="s">
        <v>103</v>
      </c>
      <c r="M102" s="40"/>
      <c r="N102" s="40">
        <v>54</v>
      </c>
      <c r="O102" s="40">
        <v>0</v>
      </c>
      <c r="P102" s="53">
        <v>54</v>
      </c>
      <c r="Q102" s="53">
        <v>26</v>
      </c>
    </row>
    <row r="103" spans="1:17" x14ac:dyDescent="0.4">
      <c r="A103" s="29">
        <v>2</v>
      </c>
      <c r="B103" s="29" t="s">
        <v>22</v>
      </c>
      <c r="C103" s="15">
        <f t="shared" si="8"/>
        <v>6</v>
      </c>
      <c r="D103" s="15">
        <f>SUM(LARGE(F103:O103,{1,2,3,4,5,6}))</f>
        <v>322</v>
      </c>
      <c r="E103" s="17">
        <f t="shared" si="9"/>
        <v>53.666666666666664</v>
      </c>
      <c r="F103" s="30">
        <v>51</v>
      </c>
      <c r="G103" s="30">
        <v>58</v>
      </c>
      <c r="H103" s="30">
        <v>56</v>
      </c>
      <c r="I103" s="31"/>
      <c r="J103" s="30">
        <v>0</v>
      </c>
      <c r="K103" s="26">
        <v>54</v>
      </c>
      <c r="L103" s="30">
        <v>0</v>
      </c>
      <c r="M103" s="30">
        <v>50</v>
      </c>
      <c r="N103" s="30">
        <v>53</v>
      </c>
      <c r="O103" s="30"/>
      <c r="P103" s="50">
        <v>72</v>
      </c>
      <c r="Q103" s="50">
        <v>20</v>
      </c>
    </row>
    <row r="104" spans="1:17" x14ac:dyDescent="0.4">
      <c r="A104" s="29">
        <v>3</v>
      </c>
      <c r="B104" s="29" t="s">
        <v>100</v>
      </c>
      <c r="C104" s="15">
        <f t="shared" si="8"/>
        <v>5</v>
      </c>
      <c r="D104" s="15">
        <f>SUM(LARGE(F104:O104,{1,2,3,4,5,6}))</f>
        <v>267</v>
      </c>
      <c r="E104" s="17">
        <f t="shared" si="9"/>
        <v>53.4</v>
      </c>
      <c r="F104" s="30">
        <v>0</v>
      </c>
      <c r="G104" s="30">
        <v>53</v>
      </c>
      <c r="H104" s="30"/>
      <c r="I104" s="31">
        <v>45</v>
      </c>
      <c r="J104" s="30">
        <v>0</v>
      </c>
      <c r="K104" s="30">
        <v>60</v>
      </c>
      <c r="L104" s="30">
        <v>53</v>
      </c>
      <c r="M104" s="30">
        <v>56</v>
      </c>
      <c r="N104" s="30"/>
      <c r="O104" s="30">
        <v>0</v>
      </c>
      <c r="P104" s="50">
        <v>64</v>
      </c>
      <c r="Q104" s="50">
        <v>50</v>
      </c>
    </row>
    <row r="105" spans="1:17" x14ac:dyDescent="0.4">
      <c r="A105" s="29">
        <v>4</v>
      </c>
      <c r="B105" s="29" t="s">
        <v>112</v>
      </c>
      <c r="C105" s="15">
        <f t="shared" si="8"/>
        <v>1</v>
      </c>
      <c r="D105" s="15">
        <f>SUM(LARGE(F105:O105,{1,2,3,4,5,6}))</f>
        <v>53</v>
      </c>
      <c r="E105" s="17">
        <f t="shared" si="9"/>
        <v>53</v>
      </c>
      <c r="F105" s="30">
        <v>0</v>
      </c>
      <c r="G105" s="30">
        <v>0</v>
      </c>
      <c r="H105" s="30">
        <v>0</v>
      </c>
      <c r="I105" s="42">
        <v>0</v>
      </c>
      <c r="J105" s="30">
        <v>53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51"/>
      <c r="Q105" s="51"/>
    </row>
    <row r="106" spans="1:17" x14ac:dyDescent="0.4">
      <c r="A106" s="29">
        <v>5</v>
      </c>
      <c r="B106" s="29" t="s">
        <v>53</v>
      </c>
      <c r="C106" s="15">
        <f t="shared" si="8"/>
        <v>4</v>
      </c>
      <c r="D106" s="15">
        <f>SUM(LARGE(F106:O106,{1,2,3,4,5,6}))</f>
        <v>212</v>
      </c>
      <c r="E106" s="17">
        <f t="shared" si="9"/>
        <v>53</v>
      </c>
      <c r="F106" s="30">
        <v>0</v>
      </c>
      <c r="G106" s="30">
        <v>0</v>
      </c>
      <c r="H106" s="30">
        <v>48</v>
      </c>
      <c r="I106" s="31"/>
      <c r="J106" s="30">
        <v>61</v>
      </c>
      <c r="K106" s="30">
        <v>52</v>
      </c>
      <c r="L106" s="30">
        <v>0</v>
      </c>
      <c r="M106" s="30"/>
      <c r="N106" s="30">
        <v>51</v>
      </c>
      <c r="O106" s="30">
        <v>0</v>
      </c>
      <c r="P106" s="50">
        <v>53</v>
      </c>
      <c r="Q106" s="50">
        <v>23</v>
      </c>
    </row>
    <row r="107" spans="1:17" x14ac:dyDescent="0.4">
      <c r="A107" s="29">
        <v>6</v>
      </c>
      <c r="B107" s="29" t="s">
        <v>136</v>
      </c>
      <c r="C107" s="15">
        <f t="shared" si="8"/>
        <v>1</v>
      </c>
      <c r="D107" s="15">
        <f>SUM(LARGE(F107:O107,{1,2,3,4,5,6}))</f>
        <v>52</v>
      </c>
      <c r="E107" s="17">
        <f t="shared" si="9"/>
        <v>52</v>
      </c>
      <c r="F107" s="30">
        <v>0</v>
      </c>
      <c r="G107" s="30">
        <v>0</v>
      </c>
      <c r="H107" s="30">
        <v>0</v>
      </c>
      <c r="I107" s="42">
        <v>52</v>
      </c>
      <c r="J107" s="30">
        <v>0</v>
      </c>
      <c r="K107" s="30">
        <v>0</v>
      </c>
      <c r="L107" s="30">
        <v>0</v>
      </c>
      <c r="M107" s="30">
        <v>0</v>
      </c>
      <c r="N107" s="26">
        <v>0</v>
      </c>
      <c r="O107" s="30">
        <v>0</v>
      </c>
      <c r="P107" s="51"/>
      <c r="Q107" s="51"/>
    </row>
    <row r="108" spans="1:17" x14ac:dyDescent="0.4">
      <c r="A108" s="29">
        <v>7</v>
      </c>
      <c r="B108" s="29" t="s">
        <v>123</v>
      </c>
      <c r="C108" s="15">
        <f t="shared" si="8"/>
        <v>1</v>
      </c>
      <c r="D108" s="15">
        <f>SUM(LARGE(F108:O108,{1,2,3,4,5,6}))</f>
        <v>51</v>
      </c>
      <c r="E108" s="17">
        <f t="shared" si="9"/>
        <v>51</v>
      </c>
      <c r="F108" s="30">
        <v>0</v>
      </c>
      <c r="G108" s="30">
        <v>0</v>
      </c>
      <c r="H108" s="30">
        <v>0</v>
      </c>
      <c r="I108" s="31">
        <v>0</v>
      </c>
      <c r="J108" s="30">
        <v>0</v>
      </c>
      <c r="K108" s="30">
        <v>0</v>
      </c>
      <c r="L108" s="30">
        <v>0</v>
      </c>
      <c r="M108" s="30">
        <v>51</v>
      </c>
      <c r="N108" s="30">
        <v>0</v>
      </c>
      <c r="O108" s="30">
        <v>0</v>
      </c>
      <c r="P108" s="51"/>
      <c r="Q108" s="51"/>
    </row>
    <row r="109" spans="1:17" x14ac:dyDescent="0.4">
      <c r="A109" s="29">
        <v>8</v>
      </c>
      <c r="B109" s="29" t="s">
        <v>32</v>
      </c>
      <c r="C109" s="15">
        <f t="shared" si="8"/>
        <v>3</v>
      </c>
      <c r="D109" s="15">
        <f>SUM(LARGE(F109:O109,{1,2,3,4,5,6}))</f>
        <v>150</v>
      </c>
      <c r="E109" s="17">
        <f t="shared" si="9"/>
        <v>50</v>
      </c>
      <c r="F109" s="30">
        <v>50</v>
      </c>
      <c r="G109" s="30">
        <v>51</v>
      </c>
      <c r="H109" s="30">
        <v>0</v>
      </c>
      <c r="I109" s="42">
        <v>0</v>
      </c>
      <c r="J109" s="30">
        <v>0</v>
      </c>
      <c r="K109" s="30"/>
      <c r="L109" s="30">
        <v>0</v>
      </c>
      <c r="M109" s="30">
        <v>0</v>
      </c>
      <c r="N109" s="30">
        <v>49</v>
      </c>
      <c r="O109" s="30"/>
      <c r="P109" s="50">
        <v>71</v>
      </c>
      <c r="Q109" s="50">
        <v>43</v>
      </c>
    </row>
    <row r="110" spans="1:17" x14ac:dyDescent="0.4">
      <c r="A110" s="29">
        <v>9</v>
      </c>
      <c r="B110" s="29" t="s">
        <v>137</v>
      </c>
      <c r="C110" s="15">
        <f t="shared" si="8"/>
        <v>1</v>
      </c>
      <c r="D110" s="15">
        <f>SUM(LARGE(F110:O110,{1,2,3,4,5,6}))</f>
        <v>50</v>
      </c>
      <c r="E110" s="17">
        <f t="shared" si="9"/>
        <v>50</v>
      </c>
      <c r="F110" s="30">
        <v>0</v>
      </c>
      <c r="G110" s="30">
        <v>0</v>
      </c>
      <c r="H110" s="30">
        <v>0</v>
      </c>
      <c r="I110" s="31">
        <v>50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51"/>
      <c r="Q110" s="51"/>
    </row>
    <row r="111" spans="1:17" x14ac:dyDescent="0.4">
      <c r="A111" s="29">
        <v>10</v>
      </c>
      <c r="B111" s="29" t="s">
        <v>63</v>
      </c>
      <c r="C111" s="15">
        <f t="shared" si="8"/>
        <v>4</v>
      </c>
      <c r="D111" s="15">
        <f>SUM(LARGE(F111:O111,{1,2,3,4,5,6}))</f>
        <v>199</v>
      </c>
      <c r="E111" s="17">
        <f t="shared" si="9"/>
        <v>49.75</v>
      </c>
      <c r="F111" s="30">
        <v>48</v>
      </c>
      <c r="G111" s="30">
        <v>50</v>
      </c>
      <c r="H111" s="30">
        <v>51</v>
      </c>
      <c r="I111" s="42"/>
      <c r="J111" s="30">
        <v>0</v>
      </c>
      <c r="K111" s="30">
        <v>0</v>
      </c>
      <c r="L111" s="30">
        <v>50</v>
      </c>
      <c r="M111" s="26">
        <v>0</v>
      </c>
      <c r="N111" s="30"/>
      <c r="O111" s="30">
        <v>0</v>
      </c>
      <c r="P111" s="50">
        <v>56</v>
      </c>
      <c r="Q111" s="50">
        <v>22</v>
      </c>
    </row>
    <row r="112" spans="1:17" x14ac:dyDescent="0.4">
      <c r="A112" s="29">
        <v>11</v>
      </c>
      <c r="B112" s="29" t="s">
        <v>33</v>
      </c>
      <c r="C112" s="15">
        <f t="shared" si="8"/>
        <v>4</v>
      </c>
      <c r="D112" s="15">
        <f>SUM(LARGE(F112:O112,{1,2,3,4,5,6}))</f>
        <v>199</v>
      </c>
      <c r="E112" s="17">
        <f t="shared" si="9"/>
        <v>49.75</v>
      </c>
      <c r="F112" s="30">
        <v>0</v>
      </c>
      <c r="G112" s="30">
        <v>47</v>
      </c>
      <c r="H112" s="30">
        <v>0</v>
      </c>
      <c r="I112" s="31"/>
      <c r="J112" s="30"/>
      <c r="K112" s="26">
        <v>48</v>
      </c>
      <c r="L112" s="30">
        <v>0</v>
      </c>
      <c r="M112" s="30">
        <v>0</v>
      </c>
      <c r="N112" s="26">
        <v>39</v>
      </c>
      <c r="O112" s="30">
        <v>65</v>
      </c>
      <c r="P112" s="50">
        <v>56</v>
      </c>
      <c r="Q112" s="50">
        <v>14</v>
      </c>
    </row>
    <row r="113" spans="1:17" x14ac:dyDescent="0.4">
      <c r="A113" s="29">
        <v>12</v>
      </c>
      <c r="B113" s="29" t="s">
        <v>24</v>
      </c>
      <c r="C113" s="15">
        <f t="shared" si="8"/>
        <v>7</v>
      </c>
      <c r="D113" s="15">
        <f>SUM(LARGE(F113:O113,{1,2,3,4,5,6}))</f>
        <v>300</v>
      </c>
      <c r="E113" s="17">
        <f t="shared" si="9"/>
        <v>49.142857142857146</v>
      </c>
      <c r="F113" s="30">
        <v>52</v>
      </c>
      <c r="G113" s="30">
        <v>52</v>
      </c>
      <c r="H113" s="30">
        <v>54</v>
      </c>
      <c r="I113" s="31"/>
      <c r="J113" s="30"/>
      <c r="K113" s="30">
        <v>49</v>
      </c>
      <c r="L113" s="26">
        <v>47</v>
      </c>
      <c r="M113" s="26">
        <v>44</v>
      </c>
      <c r="N113" s="30">
        <v>46</v>
      </c>
      <c r="O113" s="30">
        <v>0</v>
      </c>
      <c r="P113" s="50">
        <v>58</v>
      </c>
      <c r="Q113" s="50">
        <v>17</v>
      </c>
    </row>
    <row r="114" spans="1:17" x14ac:dyDescent="0.4">
      <c r="A114" s="29">
        <v>13</v>
      </c>
      <c r="B114" s="29" t="s">
        <v>66</v>
      </c>
      <c r="C114" s="15">
        <f t="shared" si="8"/>
        <v>3</v>
      </c>
      <c r="D114" s="15">
        <f>SUM(LARGE(F114:O114,{1,2,3,4,5,6}))</f>
        <v>147</v>
      </c>
      <c r="E114" s="17">
        <f t="shared" si="9"/>
        <v>49</v>
      </c>
      <c r="F114" s="30">
        <v>0</v>
      </c>
      <c r="G114" s="30">
        <v>0</v>
      </c>
      <c r="H114" s="30">
        <v>0</v>
      </c>
      <c r="I114" s="31">
        <v>55</v>
      </c>
      <c r="J114" s="30">
        <v>0</v>
      </c>
      <c r="K114" s="30">
        <v>41</v>
      </c>
      <c r="L114" s="30">
        <v>51</v>
      </c>
      <c r="M114" s="30">
        <v>0</v>
      </c>
      <c r="N114" s="30">
        <v>0</v>
      </c>
      <c r="O114" s="30">
        <v>0</v>
      </c>
      <c r="P114" s="51"/>
      <c r="Q114" s="51"/>
    </row>
    <row r="115" spans="1:17" x14ac:dyDescent="0.4">
      <c r="A115" s="29">
        <v>14</v>
      </c>
      <c r="B115" s="29" t="s">
        <v>99</v>
      </c>
      <c r="C115" s="15">
        <f t="shared" si="8"/>
        <v>7</v>
      </c>
      <c r="D115" s="15">
        <f>SUM(LARGE(F115:O115,{1,2,3,4,5,6}))</f>
        <v>301</v>
      </c>
      <c r="E115" s="17">
        <f t="shared" si="9"/>
        <v>48.714285714285715</v>
      </c>
      <c r="F115" s="30">
        <v>0</v>
      </c>
      <c r="G115" s="30">
        <v>55</v>
      </c>
      <c r="H115" s="30">
        <v>47</v>
      </c>
      <c r="I115" s="42"/>
      <c r="J115" s="26">
        <v>59</v>
      </c>
      <c r="K115" s="30">
        <v>40</v>
      </c>
      <c r="L115" s="30">
        <v>48</v>
      </c>
      <c r="M115" s="30">
        <v>45</v>
      </c>
      <c r="N115" s="30">
        <v>47</v>
      </c>
      <c r="O115" s="30"/>
      <c r="P115" s="50">
        <v>67</v>
      </c>
      <c r="Q115" s="50">
        <v>33</v>
      </c>
    </row>
    <row r="116" spans="1:17" x14ac:dyDescent="0.4">
      <c r="A116" s="29">
        <v>15</v>
      </c>
      <c r="B116" s="29" t="s">
        <v>94</v>
      </c>
      <c r="C116" s="15">
        <f t="shared" si="8"/>
        <v>3</v>
      </c>
      <c r="D116" s="15">
        <f>SUM(LARGE(F116:O116,{1,2,3,4,5,6}))</f>
        <v>145</v>
      </c>
      <c r="E116" s="17">
        <f t="shared" si="9"/>
        <v>48.333333333333336</v>
      </c>
      <c r="F116" s="30">
        <v>0</v>
      </c>
      <c r="G116" s="30">
        <v>0</v>
      </c>
      <c r="H116" s="30">
        <v>0</v>
      </c>
      <c r="I116" s="42">
        <v>48</v>
      </c>
      <c r="J116" s="30">
        <v>0</v>
      </c>
      <c r="K116" s="30"/>
      <c r="L116" s="30">
        <v>49</v>
      </c>
      <c r="M116" s="30">
        <v>48</v>
      </c>
      <c r="N116" s="26"/>
      <c r="O116" s="30">
        <v>0</v>
      </c>
      <c r="P116" s="50">
        <v>56</v>
      </c>
      <c r="Q116" s="50">
        <v>37</v>
      </c>
    </row>
    <row r="117" spans="1:17" ht="13" thickBot="1" x14ac:dyDescent="0.45">
      <c r="A117" s="32">
        <v>16</v>
      </c>
      <c r="B117" s="32" t="s">
        <v>14</v>
      </c>
      <c r="C117" s="33">
        <f t="shared" si="8"/>
        <v>5</v>
      </c>
      <c r="D117" s="33">
        <f>SUM(LARGE(F117:O117,{1,2,3,4,5,6}))</f>
        <v>238</v>
      </c>
      <c r="E117" s="34">
        <f t="shared" si="9"/>
        <v>47.6</v>
      </c>
      <c r="F117" s="35">
        <v>49</v>
      </c>
      <c r="G117" s="35">
        <v>44</v>
      </c>
      <c r="H117" s="35">
        <v>49</v>
      </c>
      <c r="I117" s="46">
        <v>0</v>
      </c>
      <c r="J117" s="43">
        <v>0</v>
      </c>
      <c r="K117" s="35">
        <v>51</v>
      </c>
      <c r="L117" s="35"/>
      <c r="M117" s="35"/>
      <c r="N117" s="35">
        <v>45</v>
      </c>
      <c r="O117" s="35">
        <v>0</v>
      </c>
      <c r="P117" s="52">
        <v>52</v>
      </c>
      <c r="Q117" s="52">
        <v>43</v>
      </c>
    </row>
    <row r="118" spans="1:17" ht="13" thickTop="1" x14ac:dyDescent="0.4">
      <c r="A118" s="29">
        <v>1</v>
      </c>
      <c r="B118" s="37" t="s">
        <v>114</v>
      </c>
      <c r="C118" s="38">
        <f t="shared" si="8"/>
        <v>1</v>
      </c>
      <c r="D118" s="38">
        <f>SUM(LARGE(F118:O118,{1,2,3,4,5,6}))</f>
        <v>47</v>
      </c>
      <c r="E118" s="39">
        <f t="shared" si="9"/>
        <v>47</v>
      </c>
      <c r="F118" s="40">
        <v>0</v>
      </c>
      <c r="G118" s="40">
        <v>0</v>
      </c>
      <c r="H118" s="40">
        <v>0</v>
      </c>
      <c r="I118" s="44">
        <v>47</v>
      </c>
      <c r="J118" s="40">
        <v>0</v>
      </c>
      <c r="K118" s="40" t="s">
        <v>103</v>
      </c>
      <c r="L118" s="40">
        <v>0</v>
      </c>
      <c r="M118" s="40">
        <v>0</v>
      </c>
      <c r="N118" s="40">
        <v>0</v>
      </c>
      <c r="O118" s="40">
        <v>0</v>
      </c>
      <c r="P118" s="54"/>
      <c r="Q118" s="54"/>
    </row>
    <row r="119" spans="1:17" x14ac:dyDescent="0.4">
      <c r="A119" s="29">
        <v>2</v>
      </c>
      <c r="B119" s="29" t="s">
        <v>21</v>
      </c>
      <c r="C119" s="15">
        <f t="shared" si="8"/>
        <v>5</v>
      </c>
      <c r="D119" s="15">
        <f>SUM(LARGE(F119:O119,{1,2,3,4,5,6}))</f>
        <v>230</v>
      </c>
      <c r="E119" s="17">
        <f t="shared" si="9"/>
        <v>46</v>
      </c>
      <c r="F119" s="30">
        <v>0</v>
      </c>
      <c r="G119" s="30">
        <v>0</v>
      </c>
      <c r="H119" s="30">
        <v>0</v>
      </c>
      <c r="I119" s="42"/>
      <c r="J119" s="30">
        <v>54</v>
      </c>
      <c r="K119" s="30">
        <v>45</v>
      </c>
      <c r="L119" s="30">
        <v>45</v>
      </c>
      <c r="M119" s="26">
        <v>42</v>
      </c>
      <c r="N119" s="30">
        <v>44</v>
      </c>
      <c r="O119" s="30"/>
      <c r="P119" s="50">
        <v>68</v>
      </c>
      <c r="Q119" s="50">
        <v>15</v>
      </c>
    </row>
    <row r="120" spans="1:17" x14ac:dyDescent="0.4">
      <c r="A120" s="29">
        <v>3</v>
      </c>
      <c r="B120" s="29" t="s">
        <v>35</v>
      </c>
      <c r="C120" s="15">
        <f t="shared" si="8"/>
        <v>6</v>
      </c>
      <c r="D120" s="15">
        <f>SUM(LARGE(F120:O120,{1,2,3,4,5,6}))</f>
        <v>269</v>
      </c>
      <c r="E120" s="17">
        <f t="shared" si="9"/>
        <v>44.833333333333336</v>
      </c>
      <c r="F120" s="30">
        <v>0</v>
      </c>
      <c r="G120" s="30">
        <v>49</v>
      </c>
      <c r="H120" s="30">
        <v>43</v>
      </c>
      <c r="I120" s="31"/>
      <c r="J120" s="30"/>
      <c r="K120" s="30">
        <v>47</v>
      </c>
      <c r="L120" s="30">
        <v>46</v>
      </c>
      <c r="M120" s="30">
        <v>41</v>
      </c>
      <c r="N120" s="30">
        <v>43</v>
      </c>
      <c r="O120" s="30">
        <v>0</v>
      </c>
      <c r="P120" s="50">
        <v>57</v>
      </c>
      <c r="Q120" s="50">
        <v>11</v>
      </c>
    </row>
    <row r="121" spans="1:17" x14ac:dyDescent="0.4">
      <c r="A121" s="29">
        <v>4</v>
      </c>
      <c r="B121" s="29" t="s">
        <v>95</v>
      </c>
      <c r="C121" s="15">
        <f t="shared" si="8"/>
        <v>2</v>
      </c>
      <c r="D121" s="15">
        <f>SUM(LARGE(F121:O121,{1,2,3,4,5,6}))</f>
        <v>89</v>
      </c>
      <c r="E121" s="17">
        <f t="shared" si="9"/>
        <v>44.5</v>
      </c>
      <c r="F121" s="30">
        <v>57</v>
      </c>
      <c r="G121" s="30">
        <v>0</v>
      </c>
      <c r="H121" s="30">
        <v>0</v>
      </c>
      <c r="I121" s="42">
        <v>32</v>
      </c>
      <c r="J121" s="26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51"/>
      <c r="Q121" s="51"/>
    </row>
    <row r="122" spans="1:17" x14ac:dyDescent="0.4">
      <c r="A122" s="29">
        <v>5</v>
      </c>
      <c r="B122" s="29" t="s">
        <v>85</v>
      </c>
      <c r="C122" s="15">
        <f t="shared" si="8"/>
        <v>4</v>
      </c>
      <c r="D122" s="15">
        <f>SUM(LARGE(F122:O122,{1,2,3,4,5,6}))</f>
        <v>170</v>
      </c>
      <c r="E122" s="17">
        <f t="shared" si="9"/>
        <v>42.5</v>
      </c>
      <c r="F122" s="30">
        <v>0</v>
      </c>
      <c r="G122" s="30">
        <v>0</v>
      </c>
      <c r="H122" s="30">
        <v>46</v>
      </c>
      <c r="I122" s="42"/>
      <c r="J122" s="30"/>
      <c r="K122" s="30">
        <v>44</v>
      </c>
      <c r="L122" s="30">
        <v>0</v>
      </c>
      <c r="M122" s="30">
        <v>38</v>
      </c>
      <c r="N122" s="30">
        <v>42</v>
      </c>
      <c r="O122" s="30">
        <v>0</v>
      </c>
      <c r="P122" s="50">
        <v>55</v>
      </c>
      <c r="Q122" s="50">
        <v>19</v>
      </c>
    </row>
    <row r="123" spans="1:17" x14ac:dyDescent="0.4">
      <c r="A123" s="29">
        <v>6</v>
      </c>
      <c r="B123" s="29" t="s">
        <v>43</v>
      </c>
      <c r="C123" s="15">
        <f t="shared" si="8"/>
        <v>5</v>
      </c>
      <c r="D123" s="15">
        <f>SUM(LARGE(F123:O123,{1,2,3,4,5,6}))</f>
        <v>211</v>
      </c>
      <c r="E123" s="17">
        <f t="shared" si="9"/>
        <v>42.2</v>
      </c>
      <c r="F123" s="30">
        <v>0</v>
      </c>
      <c r="G123" s="30">
        <v>45</v>
      </c>
      <c r="H123" s="30">
        <v>0</v>
      </c>
      <c r="I123" s="42"/>
      <c r="J123" s="30">
        <v>0</v>
      </c>
      <c r="K123" s="30">
        <v>46</v>
      </c>
      <c r="L123" s="30">
        <v>44</v>
      </c>
      <c r="M123" s="30">
        <v>36</v>
      </c>
      <c r="N123" s="30">
        <v>40</v>
      </c>
      <c r="O123" s="30"/>
      <c r="P123" s="50">
        <v>66</v>
      </c>
      <c r="Q123" s="50">
        <v>16</v>
      </c>
    </row>
    <row r="124" spans="1:17" x14ac:dyDescent="0.4">
      <c r="A124" s="29">
        <v>7</v>
      </c>
      <c r="B124" s="29" t="s">
        <v>26</v>
      </c>
      <c r="C124" s="15">
        <f t="shared" si="8"/>
        <v>8</v>
      </c>
      <c r="D124" s="15">
        <f>SUM(LARGE(F124:O124,{1,2,3,4,5,6}))</f>
        <v>278</v>
      </c>
      <c r="E124" s="17">
        <f t="shared" si="9"/>
        <v>40.75</v>
      </c>
      <c r="F124" s="30">
        <v>0</v>
      </c>
      <c r="G124" s="30">
        <v>48</v>
      </c>
      <c r="H124" s="30">
        <v>44</v>
      </c>
      <c r="I124" s="31">
        <v>10</v>
      </c>
      <c r="J124" s="30">
        <v>0</v>
      </c>
      <c r="K124" s="30">
        <v>42</v>
      </c>
      <c r="L124" s="30">
        <v>43</v>
      </c>
      <c r="M124" s="30">
        <v>39</v>
      </c>
      <c r="N124" s="30">
        <v>38</v>
      </c>
      <c r="O124" s="30">
        <v>62</v>
      </c>
      <c r="P124" s="51"/>
      <c r="Q124" s="51"/>
    </row>
    <row r="125" spans="1:17" x14ac:dyDescent="0.4">
      <c r="A125" s="29">
        <v>8</v>
      </c>
      <c r="B125" s="29" t="s">
        <v>119</v>
      </c>
      <c r="C125" s="15">
        <f t="shared" si="8"/>
        <v>2</v>
      </c>
      <c r="D125" s="15">
        <f>SUM(LARGE(F125:O125,{1,2,3,4,5,6}))</f>
        <v>78</v>
      </c>
      <c r="E125" s="17">
        <f t="shared" si="9"/>
        <v>39</v>
      </c>
      <c r="F125" s="30">
        <v>0</v>
      </c>
      <c r="G125" s="30">
        <v>0</v>
      </c>
      <c r="H125" s="30">
        <v>0</v>
      </c>
      <c r="I125" s="42"/>
      <c r="J125" s="26">
        <v>0</v>
      </c>
      <c r="K125" s="30">
        <v>0</v>
      </c>
      <c r="L125" s="30" t="s">
        <v>103</v>
      </c>
      <c r="M125" s="30">
        <v>37</v>
      </c>
      <c r="N125" s="30">
        <v>41</v>
      </c>
      <c r="O125" s="30"/>
      <c r="P125" s="50">
        <v>69</v>
      </c>
      <c r="Q125" s="50">
        <v>18</v>
      </c>
    </row>
    <row r="126" spans="1:17" x14ac:dyDescent="0.4">
      <c r="A126" s="29">
        <v>9</v>
      </c>
      <c r="B126" s="29" t="s">
        <v>138</v>
      </c>
      <c r="C126" s="15">
        <f t="shared" si="8"/>
        <v>1</v>
      </c>
      <c r="D126" s="15">
        <f>SUM(LARGE(F126:O126,{1,2,3,4,5,6}))</f>
        <v>37</v>
      </c>
      <c r="E126" s="17">
        <f t="shared" si="9"/>
        <v>37</v>
      </c>
      <c r="F126" s="30">
        <v>0</v>
      </c>
      <c r="G126" s="30">
        <v>0</v>
      </c>
      <c r="H126" s="30">
        <v>0</v>
      </c>
      <c r="I126" s="31">
        <v>37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51"/>
      <c r="Q126" s="51"/>
    </row>
    <row r="127" spans="1:17" x14ac:dyDescent="0.4">
      <c r="A127" s="29">
        <v>10</v>
      </c>
      <c r="B127" s="29" t="s">
        <v>139</v>
      </c>
      <c r="C127" s="15">
        <f t="shared" si="8"/>
        <v>1</v>
      </c>
      <c r="D127" s="15">
        <f>SUM(LARGE(F127:O127,{1,2,3,4,5,6}))</f>
        <v>36</v>
      </c>
      <c r="E127" s="17">
        <f t="shared" si="9"/>
        <v>36</v>
      </c>
      <c r="F127" s="30">
        <v>0</v>
      </c>
      <c r="G127" s="30">
        <v>0</v>
      </c>
      <c r="H127" s="30">
        <v>0</v>
      </c>
      <c r="I127" s="31">
        <v>36</v>
      </c>
      <c r="J127" s="30">
        <v>0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  <c r="P127" s="51"/>
      <c r="Q127" s="51"/>
    </row>
    <row r="128" spans="1:17" x14ac:dyDescent="0.4">
      <c r="A128" s="29">
        <v>11</v>
      </c>
      <c r="B128" s="29" t="s">
        <v>140</v>
      </c>
      <c r="C128" s="15">
        <f t="shared" si="8"/>
        <v>1</v>
      </c>
      <c r="D128" s="15">
        <f>SUM(LARGE(F128:O128,{1,2,3,4,5,6}))</f>
        <v>30</v>
      </c>
      <c r="E128" s="17">
        <f t="shared" si="9"/>
        <v>30</v>
      </c>
      <c r="F128" s="30">
        <v>0</v>
      </c>
      <c r="G128" s="30">
        <v>0</v>
      </c>
      <c r="H128" s="30">
        <v>0</v>
      </c>
      <c r="I128" s="31">
        <v>30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51"/>
      <c r="Q128" s="51"/>
    </row>
    <row r="129" spans="1:17" x14ac:dyDescent="0.4">
      <c r="A129" s="29">
        <v>12</v>
      </c>
      <c r="B129" s="29" t="s">
        <v>141</v>
      </c>
      <c r="C129" s="15">
        <f t="shared" si="8"/>
        <v>1</v>
      </c>
      <c r="D129" s="15">
        <f>SUM(LARGE(F129:O129,{1,2,3,4,5,6}))</f>
        <v>27</v>
      </c>
      <c r="E129" s="17">
        <f t="shared" si="9"/>
        <v>27</v>
      </c>
      <c r="F129" s="30">
        <v>0</v>
      </c>
      <c r="G129" s="30">
        <v>0</v>
      </c>
      <c r="H129" s="30">
        <v>0</v>
      </c>
      <c r="I129" s="31">
        <v>27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51"/>
      <c r="Q129" s="51"/>
    </row>
    <row r="130" spans="1:17" x14ac:dyDescent="0.4">
      <c r="A130" s="29">
        <v>13</v>
      </c>
      <c r="B130" s="29" t="s">
        <v>142</v>
      </c>
      <c r="C130" s="15">
        <f t="shared" si="8"/>
        <v>1</v>
      </c>
      <c r="D130" s="15">
        <f>SUM(LARGE(F130:O130,{1,2,3,4,5,6}))</f>
        <v>13</v>
      </c>
      <c r="E130" s="17">
        <f t="shared" si="9"/>
        <v>13</v>
      </c>
      <c r="F130" s="30">
        <v>0</v>
      </c>
      <c r="G130" s="30">
        <v>0</v>
      </c>
      <c r="H130" s="30">
        <v>0</v>
      </c>
      <c r="I130" s="31">
        <v>13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51"/>
      <c r="Q130" s="51"/>
    </row>
    <row r="131" spans="1:17" ht="13" thickBot="1" x14ac:dyDescent="0.45">
      <c r="A131" s="32">
        <v>14</v>
      </c>
      <c r="B131" s="32" t="s">
        <v>144</v>
      </c>
      <c r="C131" s="33">
        <f t="shared" si="8"/>
        <v>1</v>
      </c>
      <c r="D131" s="33">
        <f>SUM(LARGE(F131:O131,{1,2,3,4,5,6}))</f>
        <v>9</v>
      </c>
      <c r="E131" s="34">
        <f t="shared" si="9"/>
        <v>9</v>
      </c>
      <c r="F131" s="35">
        <v>0</v>
      </c>
      <c r="G131" s="35">
        <v>0</v>
      </c>
      <c r="H131" s="35">
        <v>0</v>
      </c>
      <c r="I131" s="36">
        <v>9</v>
      </c>
      <c r="J131" s="35">
        <v>0</v>
      </c>
      <c r="K131" s="35">
        <v>0</v>
      </c>
      <c r="L131" s="35">
        <v>0</v>
      </c>
      <c r="M131" s="35">
        <v>0</v>
      </c>
      <c r="N131" s="35">
        <v>0</v>
      </c>
      <c r="O131" s="35">
        <v>0</v>
      </c>
      <c r="P131" s="55"/>
      <c r="Q131" s="55"/>
    </row>
    <row r="132" spans="1:17" ht="13" thickTop="1" x14ac:dyDescent="0.4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205D88DC4F44CB1CA8437F92B0221" ma:contentTypeVersion="12" ma:contentTypeDescription="Create a new document." ma:contentTypeScope="" ma:versionID="1bc403a63dcc5c0aa36036e7da6922e8">
  <xsd:schema xmlns:xsd="http://www.w3.org/2001/XMLSchema" xmlns:xs="http://www.w3.org/2001/XMLSchema" xmlns:p="http://schemas.microsoft.com/office/2006/metadata/properties" xmlns:ns3="ef277e87-290d-49c5-91d0-3912be04ccbd" xmlns:ns4="93868ba0-4f09-432e-b4a8-1e7798b1a206" targetNamespace="http://schemas.microsoft.com/office/2006/metadata/properties" ma:root="true" ma:fieldsID="0528c6be03519443c219321ae5a9f472" ns3:_="" ns4:_="">
    <xsd:import namespace="ef277e87-290d-49c5-91d0-3912be04ccbd"/>
    <xsd:import namespace="93868ba0-4f09-432e-b4a8-1e7798b1a2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77e87-290d-49c5-91d0-3912be04cc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868ba0-4f09-432e-b4a8-1e7798b1a20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34B9D1-27AC-43FD-ADAC-A8E3E571C89C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ef277e87-290d-49c5-91d0-3912be04ccbd"/>
    <ds:schemaRef ds:uri="93868ba0-4f09-432e-b4a8-1e7798b1a206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CAE164-3C4B-42CE-8798-DEE2964B0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4BF1C1-9FB4-475A-BA8E-096FC012E764}">
  <ds:schemaRefs>
    <ds:schemaRef ds:uri="93868ba0-4f09-432e-b4a8-1e7798b1a206"/>
    <ds:schemaRef ds:uri="http://purl.org/dc/dcmitype/"/>
    <ds:schemaRef ds:uri="ef277e87-290d-49c5-91d0-3912be04ccbd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RULES</vt:lpstr>
      <vt:lpstr>Race 1</vt:lpstr>
      <vt:lpstr>Race 2</vt:lpstr>
      <vt:lpstr>Race 3</vt:lpstr>
      <vt:lpstr>Race 4</vt:lpstr>
      <vt:lpstr>Race 5</vt:lpstr>
      <vt:lpstr>Race 6</vt:lpstr>
      <vt:lpstr>Race 7</vt:lpstr>
      <vt:lpstr>Race 8</vt:lpstr>
      <vt:lpstr>New Overall</vt:lpstr>
      <vt:lpstr>Medal Table</vt:lpstr>
      <vt:lpstr>Standards Female</vt:lpstr>
      <vt:lpstr>Standards Male</vt:lpstr>
      <vt:lpstr>Ages</vt:lpstr>
      <vt:lpstr>Marshals</vt:lpstr>
      <vt:lpstr>Proposed TABLES</vt:lpstr>
    </vt:vector>
  </TitlesOfParts>
  <Company>Aluminum Company of America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reessp</dc:creator>
  <cp:lastModifiedBy>Paul Rees</cp:lastModifiedBy>
  <cp:lastPrinted>2026-08-27T09:49:19Z</cp:lastPrinted>
  <dcterms:created xsi:type="dcterms:W3CDTF">2002-06-20T15:07:26Z</dcterms:created>
  <dcterms:modified xsi:type="dcterms:W3CDTF">2026-10-05T14:30:18Z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0x010100739205D88DC4F44CB1CA8437F92B0221</vt:lpwstr>
  </property>
</Properties>
</file>